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-15" windowWidth="19095" windowHeight="3750"/>
  </bookViews>
  <sheets>
    <sheet name="Dados" sheetId="2" r:id="rId1"/>
    <sheet name="Resumo" sheetId="1" r:id="rId2"/>
  </sheets>
  <calcPr calcId="145621"/>
</workbook>
</file>

<file path=xl/calcChain.xml><?xml version="1.0" encoding="utf-8"?>
<calcChain xmlns="http://schemas.openxmlformats.org/spreadsheetml/2006/main">
  <c r="K17" i="2" l="1"/>
  <c r="B29" i="1"/>
  <c r="G9" i="1"/>
  <c r="G41" i="1" s="1"/>
  <c r="C9" i="1"/>
  <c r="C41" i="1"/>
  <c r="D9" i="1"/>
  <c r="D41" i="1" s="1"/>
  <c r="E9" i="1"/>
  <c r="E41" i="1" s="1"/>
  <c r="F9" i="1"/>
  <c r="F41" i="1" s="1"/>
  <c r="C39" i="2"/>
  <c r="J39" i="2"/>
  <c r="M39" i="2" s="1"/>
  <c r="C38" i="2"/>
  <c r="B20" i="1" s="1"/>
  <c r="J38" i="2"/>
  <c r="M38" i="2" s="1"/>
  <c r="C43" i="2"/>
  <c r="J43" i="2"/>
  <c r="M43" i="2"/>
  <c r="T43" i="2" s="1"/>
  <c r="G36" i="1" s="1"/>
  <c r="C42" i="2"/>
  <c r="J42" i="2"/>
  <c r="M42" i="2" s="1"/>
  <c r="C41" i="2"/>
  <c r="J41" i="2" s="1"/>
  <c r="C40" i="2"/>
  <c r="J40" i="2" s="1"/>
  <c r="L12" i="2"/>
  <c r="M12" i="2" s="1"/>
  <c r="L11" i="2"/>
  <c r="M11" i="2"/>
  <c r="O11" i="2" s="1"/>
  <c r="U11" i="2" s="1"/>
  <c r="P11" i="2"/>
  <c r="C52" i="2" s="1"/>
  <c r="L10" i="2"/>
  <c r="M10" i="2" s="1"/>
  <c r="L9" i="2"/>
  <c r="M9" i="2" s="1"/>
  <c r="G30" i="1"/>
  <c r="F30" i="1"/>
  <c r="E30" i="1"/>
  <c r="D30" i="1"/>
  <c r="Q43" i="2"/>
  <c r="G24" i="1"/>
  <c r="G23" i="1"/>
  <c r="F23" i="1"/>
  <c r="G22" i="1"/>
  <c r="F22" i="1"/>
  <c r="E22" i="1"/>
  <c r="D22" i="1"/>
  <c r="G20" i="1"/>
  <c r="F20" i="1"/>
  <c r="N11" i="2"/>
  <c r="S11" i="2" s="1"/>
  <c r="T32" i="2" s="1"/>
  <c r="F17" i="1" s="1"/>
  <c r="Q11" i="2"/>
  <c r="F32" i="2" s="1"/>
  <c r="P32" i="2" s="1"/>
  <c r="F16" i="1" s="1"/>
  <c r="F15" i="1"/>
  <c r="E15" i="1"/>
  <c r="D15" i="1"/>
  <c r="C15" i="1"/>
  <c r="F14" i="1"/>
  <c r="E14" i="1"/>
  <c r="D14" i="1"/>
  <c r="C14" i="1"/>
  <c r="G7" i="1"/>
  <c r="F7" i="1"/>
  <c r="E7" i="1"/>
  <c r="D7" i="1"/>
  <c r="L7" i="2"/>
  <c r="M7" i="2" s="1"/>
  <c r="L8" i="2"/>
  <c r="M8" i="2" s="1"/>
  <c r="K25" i="2"/>
  <c r="K23" i="2"/>
  <c r="K21" i="2"/>
  <c r="K19" i="2"/>
  <c r="B50" i="2"/>
  <c r="B51" i="2"/>
  <c r="B52" i="2"/>
  <c r="B53" i="2"/>
  <c r="B40" i="2"/>
  <c r="B41" i="2"/>
  <c r="B42" i="2"/>
  <c r="B43" i="2"/>
  <c r="C33" i="2"/>
  <c r="C32" i="2"/>
  <c r="C31" i="2"/>
  <c r="C30" i="2"/>
  <c r="A25" i="2"/>
  <c r="A23" i="2"/>
  <c r="A21" i="2"/>
  <c r="A19" i="2"/>
  <c r="A17" i="2"/>
  <c r="A15" i="2"/>
  <c r="R11" i="2"/>
  <c r="T11" i="2"/>
  <c r="G15" i="1"/>
  <c r="B15" i="1"/>
  <c r="B5" i="1"/>
  <c r="G14" i="1"/>
  <c r="B14" i="1"/>
  <c r="B13" i="1"/>
  <c r="B4" i="1"/>
  <c r="B3" i="1"/>
  <c r="B7" i="1"/>
  <c r="B9" i="1"/>
  <c r="B41" i="1" s="1"/>
  <c r="C7" i="1"/>
  <c r="B21" i="1"/>
  <c r="K15" i="2"/>
  <c r="C30" i="1"/>
  <c r="B30" i="1"/>
  <c r="C22" i="1"/>
  <c r="C20" i="1"/>
  <c r="B22" i="1"/>
  <c r="B49" i="2"/>
  <c r="B48" i="2"/>
  <c r="B39" i="2"/>
  <c r="B38" i="2"/>
  <c r="C29" i="2"/>
  <c r="C28" i="2"/>
  <c r="B23" i="1" l="1"/>
  <c r="T38" i="2"/>
  <c r="Q38" i="2"/>
  <c r="B24" i="1" s="1"/>
  <c r="T39" i="2"/>
  <c r="Q39" i="2"/>
  <c r="C24" i="1" s="1"/>
  <c r="C23" i="1"/>
  <c r="O8" i="2"/>
  <c r="R8" i="2"/>
  <c r="P8" i="2"/>
  <c r="C49" i="2" s="1"/>
  <c r="N8" i="2"/>
  <c r="F28" i="1"/>
  <c r="H52" i="2"/>
  <c r="M40" i="2"/>
  <c r="D23" i="1"/>
  <c r="R7" i="2"/>
  <c r="N7" i="2"/>
  <c r="P7" i="2"/>
  <c r="C48" i="2" s="1"/>
  <c r="O7" i="2"/>
  <c r="E23" i="1"/>
  <c r="M41" i="2"/>
  <c r="R9" i="2"/>
  <c r="P9" i="2"/>
  <c r="C50" i="2" s="1"/>
  <c r="N9" i="2"/>
  <c r="O9" i="2"/>
  <c r="Q42" i="2"/>
  <c r="F24" i="1" s="1"/>
  <c r="T42" i="2"/>
  <c r="F36" i="1" s="1"/>
  <c r="R10" i="2"/>
  <c r="N10" i="2"/>
  <c r="P10" i="2"/>
  <c r="C51" i="2" s="1"/>
  <c r="O10" i="2"/>
  <c r="O12" i="2"/>
  <c r="U12" i="2" s="1"/>
  <c r="P12" i="2"/>
  <c r="C53" i="2" s="1"/>
  <c r="R12" i="2"/>
  <c r="N12" i="2"/>
  <c r="D20" i="1"/>
  <c r="E20" i="1"/>
  <c r="F12" i="1"/>
  <c r="U8" i="2" l="1"/>
  <c r="U9" i="2"/>
  <c r="S9" i="2"/>
  <c r="T30" i="2" s="1"/>
  <c r="D17" i="1" s="1"/>
  <c r="T9" i="2"/>
  <c r="Q9" i="2"/>
  <c r="U10" i="2"/>
  <c r="D28" i="1"/>
  <c r="H50" i="2"/>
  <c r="U7" i="2"/>
  <c r="Q8" i="2"/>
  <c r="S8" i="2"/>
  <c r="T29" i="2" s="1"/>
  <c r="C17" i="1" s="1"/>
  <c r="T8" i="2"/>
  <c r="H51" i="2"/>
  <c r="E28" i="1"/>
  <c r="H48" i="2"/>
  <c r="J48" i="2" s="1"/>
  <c r="L48" i="2" s="1"/>
  <c r="B28" i="1"/>
  <c r="B31" i="1" s="1"/>
  <c r="C28" i="1"/>
  <c r="C31" i="1" s="1"/>
  <c r="H49" i="2"/>
  <c r="J49" i="2" s="1"/>
  <c r="L49" i="2" s="1"/>
  <c r="H53" i="2"/>
  <c r="G28" i="1"/>
  <c r="Q40" i="2"/>
  <c r="D24" i="1" s="1"/>
  <c r="T40" i="2"/>
  <c r="T10" i="2"/>
  <c r="Q10" i="2"/>
  <c r="S10" i="2"/>
  <c r="T31" i="2" s="1"/>
  <c r="E17" i="1" s="1"/>
  <c r="T41" i="2"/>
  <c r="Q41" i="2"/>
  <c r="E24" i="1" s="1"/>
  <c r="Q7" i="2"/>
  <c r="T7" i="2"/>
  <c r="S7" i="2"/>
  <c r="T28" i="2" s="1"/>
  <c r="B17" i="1" s="1"/>
  <c r="F31" i="1"/>
  <c r="J52" i="2"/>
  <c r="L52" i="2" s="1"/>
  <c r="S12" i="2"/>
  <c r="T33" i="2" s="1"/>
  <c r="G17" i="1" s="1"/>
  <c r="T12" i="2"/>
  <c r="Q12" i="2"/>
  <c r="N49" i="2" l="1"/>
  <c r="Q49" i="2" s="1"/>
  <c r="C32" i="1" s="1"/>
  <c r="T49" i="2"/>
  <c r="C36" i="1" s="1"/>
  <c r="C12" i="1"/>
  <c r="F29" i="2"/>
  <c r="P29" i="2" s="1"/>
  <c r="C16" i="1" s="1"/>
  <c r="F33" i="2"/>
  <c r="P33" i="2" s="1"/>
  <c r="G16" i="1" s="1"/>
  <c r="G12" i="1"/>
  <c r="T48" i="2"/>
  <c r="B36" i="1" s="1"/>
  <c r="N48" i="2"/>
  <c r="Q48" i="2" s="1"/>
  <c r="B32" i="1" s="1"/>
  <c r="E31" i="1"/>
  <c r="J51" i="2"/>
  <c r="L51" i="2" s="1"/>
  <c r="F30" i="2"/>
  <c r="P30" i="2" s="1"/>
  <c r="D16" i="1" s="1"/>
  <c r="D12" i="1"/>
  <c r="T52" i="2"/>
  <c r="N52" i="2"/>
  <c r="Q52" i="2" s="1"/>
  <c r="F32" i="1" s="1"/>
  <c r="B12" i="1"/>
  <c r="F28" i="2"/>
  <c r="P28" i="2" s="1"/>
  <c r="B16" i="1" s="1"/>
  <c r="F31" i="2"/>
  <c r="P31" i="2" s="1"/>
  <c r="E16" i="1" s="1"/>
  <c r="E12" i="1"/>
  <c r="J50" i="2"/>
  <c r="L50" i="2" s="1"/>
  <c r="D31" i="1"/>
  <c r="G31" i="1"/>
  <c r="J53" i="2"/>
  <c r="L53" i="2" s="1"/>
  <c r="N50" i="2" l="1"/>
  <c r="Q50" i="2" s="1"/>
  <c r="D32" i="1" s="1"/>
  <c r="T50" i="2"/>
  <c r="D36" i="1" s="1"/>
  <c r="T53" i="2"/>
  <c r="N53" i="2"/>
  <c r="Q53" i="2" s="1"/>
  <c r="G32" i="1" s="1"/>
  <c r="N51" i="2"/>
  <c r="Q51" i="2" s="1"/>
  <c r="E32" i="1" s="1"/>
  <c r="T51" i="2"/>
  <c r="E36" i="1" s="1"/>
</calcChain>
</file>

<file path=xl/sharedStrings.xml><?xml version="1.0" encoding="utf-8"?>
<sst xmlns="http://schemas.openxmlformats.org/spreadsheetml/2006/main" count="204" uniqueCount="110">
  <si>
    <t>Calcário</t>
  </si>
  <si>
    <t>atual</t>
  </si>
  <si>
    <t>objetivo</t>
  </si>
  <si>
    <t>meta ano agrícola</t>
  </si>
  <si>
    <t>PRNT do calcário</t>
  </si>
  <si>
    <t>deficiência</t>
  </si>
  <si>
    <t>Fósforo</t>
  </si>
  <si>
    <t>Potássio</t>
  </si>
  <si>
    <t>fonte</t>
  </si>
  <si>
    <t>Micronutrientes</t>
  </si>
  <si>
    <t>recomendação</t>
  </si>
  <si>
    <t>PRODUTOR</t>
  </si>
  <si>
    <t>PROPRIEDADE</t>
  </si>
  <si>
    <t>MUNICÍPIO</t>
  </si>
  <si>
    <t>Identificação da amostra</t>
  </si>
  <si>
    <t>Recomendação de Calagem e Adubação</t>
  </si>
  <si>
    <t>Observação</t>
  </si>
  <si>
    <t>50 kg / ha</t>
  </si>
  <si>
    <t>dosagem</t>
  </si>
  <si>
    <t>Área das Glebas (ha)</t>
  </si>
  <si>
    <t>Data da Recomendação</t>
  </si>
  <si>
    <t>Super fosfato simples</t>
  </si>
  <si>
    <t>Cloreto de potássio</t>
  </si>
  <si>
    <t>fonte de Potássio</t>
  </si>
  <si>
    <t>fonte de Fósforo</t>
  </si>
  <si>
    <t>tipo do calcário</t>
  </si>
  <si>
    <t xml:space="preserve"> RECOMENDAÇÃO DE CALAGEM E ADUBAÇÃO</t>
  </si>
  <si>
    <t>Nome</t>
  </si>
  <si>
    <t>Prop.</t>
  </si>
  <si>
    <t xml:space="preserve">Complexo </t>
  </si>
  <si>
    <t>Saturações</t>
  </si>
  <si>
    <t>Relações entre Cátions</t>
  </si>
  <si>
    <t>Nº Lab.</t>
  </si>
  <si>
    <t>Gleba Analisada</t>
  </si>
  <si>
    <t>P</t>
  </si>
  <si>
    <t>M.O.</t>
  </si>
  <si>
    <t>pH</t>
  </si>
  <si>
    <t>K</t>
  </si>
  <si>
    <t>Ca</t>
  </si>
  <si>
    <t>Mg</t>
  </si>
  <si>
    <t>Al</t>
  </si>
  <si>
    <t>H+Al</t>
  </si>
  <si>
    <t>S B</t>
  </si>
  <si>
    <t>CTC</t>
  </si>
  <si>
    <t>V%</t>
  </si>
  <si>
    <t>Al%</t>
  </si>
  <si>
    <t>Ca/Mg</t>
  </si>
  <si>
    <t>Ca/K</t>
  </si>
  <si>
    <t>Mg/K</t>
  </si>
  <si>
    <t>V2-1</t>
  </si>
  <si>
    <t>%</t>
  </si>
  <si>
    <t>ha</t>
  </si>
  <si>
    <t>Tipo</t>
  </si>
  <si>
    <t>NC =</t>
  </si>
  <si>
    <t>t/ha</t>
  </si>
  <si>
    <t>Área</t>
  </si>
  <si>
    <t>t/área</t>
  </si>
  <si>
    <t>Necessidade de Fósforo (P)</t>
  </si>
  <si>
    <t>P atual</t>
  </si>
  <si>
    <t>P ideal</t>
  </si>
  <si>
    <t>P meta</t>
  </si>
  <si>
    <t>Déficit</t>
  </si>
  <si>
    <t>Necess. P2O5</t>
  </si>
  <si>
    <t xml:space="preserve">Necess. S.S./ha </t>
  </si>
  <si>
    <t>C .Frango t/área</t>
  </si>
  <si>
    <t>Kg</t>
  </si>
  <si>
    <t>Necessidade de Potássio (K)</t>
  </si>
  <si>
    <t>mmol/dm³</t>
  </si>
  <si>
    <t>por ha</t>
  </si>
  <si>
    <t>K  atual (%)</t>
  </si>
  <si>
    <t>K ideaL %</t>
  </si>
  <si>
    <t>k Meta %</t>
  </si>
  <si>
    <t>Déficit %</t>
  </si>
  <si>
    <t>Necess. K</t>
  </si>
  <si>
    <t>Necess. K2O</t>
  </si>
  <si>
    <t>Necess. KCl/há</t>
  </si>
  <si>
    <t>Necess. KCl/área</t>
  </si>
  <si>
    <t>C. Frango t/área</t>
  </si>
  <si>
    <t>Kg/ha</t>
  </si>
  <si>
    <t>kg/área</t>
  </si>
  <si>
    <t>necessidade de calcário (ton)</t>
  </si>
  <si>
    <t>necessidade de fósforo (kg)</t>
  </si>
  <si>
    <t>necessidade de potássio (kg)</t>
  </si>
  <si>
    <t>calcítico</t>
  </si>
  <si>
    <t>dolomitico</t>
  </si>
  <si>
    <t xml:space="preserve">Objetivo </t>
  </si>
  <si>
    <t>meta ano agrícola, deverá ser usado</t>
  </si>
  <si>
    <t>PRNT</t>
  </si>
  <si>
    <t>Data Amostragem</t>
  </si>
  <si>
    <t>V% objetivo (%)</t>
  </si>
  <si>
    <t>meta ano agrícola (%)</t>
  </si>
  <si>
    <t>V% atual (%)</t>
  </si>
  <si>
    <t>recomendação (toneladas)</t>
  </si>
  <si>
    <t>Adubação Orgânica</t>
  </si>
  <si>
    <t>Cama de aviário, mínimo de 04 lotes.</t>
  </si>
  <si>
    <t xml:space="preserve">Caso seja escolhido a adubação orgânica, favor desconsiderar </t>
  </si>
  <si>
    <t>A1</t>
  </si>
  <si>
    <t>A2</t>
  </si>
  <si>
    <t>A3</t>
  </si>
  <si>
    <t>A4</t>
  </si>
  <si>
    <t>A5</t>
  </si>
  <si>
    <t>A6</t>
  </si>
  <si>
    <t>FTE BR 12 ou FTE BR 13 ou FTE BR 15</t>
  </si>
  <si>
    <t>as sugestões de correção de fosfóro e potássio pois as mesmas já estão atendidas na adubação orgânica.</t>
  </si>
  <si>
    <t>Município / UF</t>
  </si>
  <si>
    <t>&gt;5,5</t>
  </si>
  <si>
    <t>Pasto</t>
  </si>
  <si>
    <t>Fernando Mello</t>
  </si>
  <si>
    <t>Recanto Cedro do Vale</t>
  </si>
  <si>
    <t>Itapetininga/SP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</si>
</sst>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;@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6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8"/>
      <color indexed="9"/>
      <name val="Arial"/>
      <family val="2"/>
    </font>
    <font>
      <b/>
      <u/>
      <sz val="16"/>
      <color indexed="8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6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5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9" fillId="4" borderId="2" xfId="0" applyNumberFormat="1" applyFont="1" applyFill="1" applyBorder="1" applyAlignment="1">
      <alignment horizontal="center"/>
    </xf>
    <xf numFmtId="0" fontId="3" fillId="0" borderId="0" xfId="0" applyNumberFormat="1" applyFont="1"/>
    <xf numFmtId="0" fontId="0" fillId="0" borderId="0" xfId="0" applyNumberFormat="1"/>
    <xf numFmtId="0" fontId="4" fillId="0" borderId="0" xfId="0" applyNumberFormat="1" applyFont="1"/>
    <xf numFmtId="0" fontId="5" fillId="0" borderId="3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5" borderId="2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/>
    </xf>
    <xf numFmtId="0" fontId="5" fillId="7" borderId="2" xfId="0" applyNumberFormat="1" applyFont="1" applyFill="1" applyBorder="1" applyAlignment="1">
      <alignment horizontal="center"/>
    </xf>
    <xf numFmtId="0" fontId="5" fillId="7" borderId="4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0" fontId="8" fillId="0" borderId="3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5" xfId="0" applyNumberFormat="1" applyFont="1" applyBorder="1"/>
    <xf numFmtId="0" fontId="5" fillId="5" borderId="1" xfId="0" applyNumberFormat="1" applyFont="1" applyFill="1" applyBorder="1" applyAlignment="1">
      <alignment horizontal="left"/>
    </xf>
    <xf numFmtId="0" fontId="5" fillId="5" borderId="6" xfId="0" applyNumberFormat="1" applyFont="1" applyFill="1" applyBorder="1"/>
    <xf numFmtId="0" fontId="9" fillId="0" borderId="0" xfId="0" applyNumberFormat="1" applyFont="1" applyBorder="1"/>
    <xf numFmtId="0" fontId="9" fillId="0" borderId="5" xfId="0" applyNumberFormat="1" applyFont="1" applyBorder="1"/>
    <xf numFmtId="0" fontId="5" fillId="4" borderId="1" xfId="0" applyNumberFormat="1" applyFont="1" applyFill="1" applyBorder="1"/>
    <xf numFmtId="0" fontId="5" fillId="4" borderId="2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10" fillId="0" borderId="0" xfId="0" applyNumberFormat="1" applyFont="1"/>
    <xf numFmtId="0" fontId="4" fillId="0" borderId="3" xfId="0" applyNumberFormat="1" applyFont="1" applyBorder="1"/>
    <xf numFmtId="0" fontId="5" fillId="0" borderId="3" xfId="0" applyNumberFormat="1" applyFont="1" applyFill="1" applyBorder="1" applyAlignment="1">
      <alignment horizontal="center"/>
    </xf>
    <xf numFmtId="0" fontId="5" fillId="5" borderId="2" xfId="0" applyNumberFormat="1" applyFont="1" applyFill="1" applyBorder="1"/>
    <xf numFmtId="0" fontId="9" fillId="0" borderId="3" xfId="0" applyNumberFormat="1" applyFont="1" applyBorder="1"/>
    <xf numFmtId="0" fontId="8" fillId="0" borderId="0" xfId="0" applyNumberFormat="1" applyFont="1" applyBorder="1"/>
    <xf numFmtId="0" fontId="5" fillId="2" borderId="2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9" fillId="4" borderId="2" xfId="0" applyNumberFormat="1" applyFont="1" applyFill="1" applyBorder="1"/>
    <xf numFmtId="0" fontId="4" fillId="0" borderId="0" xfId="0" applyNumberFormat="1" applyFont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2" fontId="4" fillId="0" borderId="0" xfId="0" applyNumberFormat="1" applyFont="1" applyBorder="1"/>
    <xf numFmtId="2" fontId="4" fillId="0" borderId="5" xfId="0" applyNumberFormat="1" applyFont="1" applyBorder="1"/>
    <xf numFmtId="0" fontId="11" fillId="0" borderId="0" xfId="0" applyNumberFormat="1" applyFont="1"/>
    <xf numFmtId="2" fontId="5" fillId="5" borderId="2" xfId="0" applyNumberFormat="1" applyFont="1" applyFill="1" applyBorder="1"/>
    <xf numFmtId="1" fontId="7" fillId="4" borderId="7" xfId="0" applyNumberFormat="1" applyFont="1" applyFill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1" fontId="9" fillId="7" borderId="2" xfId="0" applyNumberFormat="1" applyFont="1" applyFill="1" applyBorder="1"/>
    <xf numFmtId="1" fontId="9" fillId="7" borderId="7" xfId="0" applyNumberFormat="1" applyFont="1" applyFill="1" applyBorder="1" applyAlignment="1"/>
    <xf numFmtId="0" fontId="9" fillId="5" borderId="7" xfId="0" applyNumberFormat="1" applyFont="1" applyFill="1" applyBorder="1" applyAlignment="1">
      <alignment horizontal="center"/>
    </xf>
    <xf numFmtId="0" fontId="9" fillId="5" borderId="6" xfId="0" applyNumberFormat="1" applyFont="1" applyFill="1" applyBorder="1" applyAlignment="1">
      <alignment horizontal="center"/>
    </xf>
    <xf numFmtId="0" fontId="5" fillId="0" borderId="3" xfId="0" applyNumberFormat="1" applyFont="1" applyFill="1" applyBorder="1"/>
    <xf numFmtId="0" fontId="5" fillId="0" borderId="2" xfId="0" applyNumberFormat="1" applyFont="1" applyFill="1" applyBorder="1"/>
    <xf numFmtId="0" fontId="5" fillId="2" borderId="6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9" fillId="7" borderId="2" xfId="0" applyNumberFormat="1" applyFont="1" applyFill="1" applyBorder="1" applyAlignment="1">
      <alignment horizontal="center"/>
    </xf>
    <xf numFmtId="164" fontId="7" fillId="6" borderId="2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5" fillId="8" borderId="1" xfId="0" applyNumberFormat="1" applyFont="1" applyFill="1" applyBorder="1" applyAlignment="1">
      <alignment horizontal="left"/>
    </xf>
    <xf numFmtId="0" fontId="6" fillId="8" borderId="2" xfId="0" applyNumberFormat="1" applyFont="1" applyFill="1" applyBorder="1" applyAlignment="1">
      <alignment horizontal="left"/>
    </xf>
    <xf numFmtId="0" fontId="7" fillId="8" borderId="2" xfId="0" applyNumberFormat="1" applyFont="1" applyFill="1" applyBorder="1" applyAlignment="1">
      <alignment horizontal="center"/>
    </xf>
    <xf numFmtId="164" fontId="7" fillId="7" borderId="2" xfId="0" applyNumberFormat="1" applyFont="1" applyFill="1" applyBorder="1" applyAlignment="1">
      <alignment horizontal="center"/>
    </xf>
    <xf numFmtId="164" fontId="7" fillId="7" borderId="4" xfId="0" applyNumberFormat="1" applyFont="1" applyFill="1" applyBorder="1" applyAlignment="1">
      <alignment horizontal="center"/>
    </xf>
    <xf numFmtId="1" fontId="7" fillId="6" borderId="2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/>
    </xf>
    <xf numFmtId="0" fontId="1" fillId="0" borderId="0" xfId="0" applyFont="1"/>
    <xf numFmtId="1" fontId="16" fillId="0" borderId="2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164" fontId="16" fillId="0" borderId="2" xfId="0" applyNumberFormat="1" applyFont="1" applyFill="1" applyBorder="1" applyAlignment="1">
      <alignment horizontal="center"/>
    </xf>
    <xf numFmtId="0" fontId="16" fillId="0" borderId="0" xfId="0" applyFont="1"/>
    <xf numFmtId="0" fontId="13" fillId="0" borderId="2" xfId="0" applyFont="1" applyFill="1" applyBorder="1" applyAlignment="1">
      <alignment horizontal="center"/>
    </xf>
    <xf numFmtId="0" fontId="0" fillId="0" borderId="0" xfId="0" applyNumberFormat="1" applyFill="1"/>
    <xf numFmtId="0" fontId="5" fillId="0" borderId="3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3" fillId="0" borderId="2" xfId="0" applyFont="1" applyFill="1" applyBorder="1"/>
    <xf numFmtId="0" fontId="16" fillId="0" borderId="2" xfId="0" applyFont="1" applyFill="1" applyBorder="1" applyAlignment="1">
      <alignment horizontal="center"/>
    </xf>
    <xf numFmtId="0" fontId="1" fillId="0" borderId="2" xfId="0" applyFont="1" applyBorder="1"/>
    <xf numFmtId="0" fontId="13" fillId="0" borderId="2" xfId="0" applyFont="1" applyBorder="1"/>
    <xf numFmtId="0" fontId="13" fillId="9" borderId="2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8" fillId="0" borderId="2" xfId="0" applyFont="1" applyBorder="1"/>
    <xf numFmtId="0" fontId="12" fillId="0" borderId="9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/>
    </xf>
    <xf numFmtId="0" fontId="5" fillId="7" borderId="2" xfId="0" applyNumberFormat="1" applyFont="1" applyFill="1" applyBorder="1" applyAlignment="1">
      <alignment horizontal="center"/>
    </xf>
    <xf numFmtId="0" fontId="5" fillId="7" borderId="4" xfId="0" applyNumberFormat="1" applyFont="1" applyFill="1" applyBorder="1" applyAlignment="1">
      <alignment horizontal="center"/>
    </xf>
    <xf numFmtId="0" fontId="5" fillId="5" borderId="17" xfId="0" applyNumberFormat="1" applyFont="1" applyFill="1" applyBorder="1" applyAlignment="1">
      <alignment horizontal="center"/>
    </xf>
    <xf numFmtId="0" fontId="5" fillId="5" borderId="6" xfId="0" applyNumberFormat="1" applyFont="1" applyFill="1" applyBorder="1" applyAlignment="1">
      <alignment horizontal="center"/>
    </xf>
    <xf numFmtId="0" fontId="9" fillId="5" borderId="2" xfId="0" applyNumberFormat="1" applyFont="1" applyFill="1" applyBorder="1" applyAlignment="1">
      <alignment horizontal="center"/>
    </xf>
    <xf numFmtId="0" fontId="9" fillId="5" borderId="7" xfId="0" applyNumberFormat="1" applyFont="1" applyFill="1" applyBorder="1" applyAlignment="1">
      <alignment horizontal="center"/>
    </xf>
    <xf numFmtId="2" fontId="5" fillId="5" borderId="7" xfId="0" applyNumberFormat="1" applyFont="1" applyFill="1" applyBorder="1" applyAlignment="1">
      <alignment horizontal="center"/>
    </xf>
    <xf numFmtId="2" fontId="5" fillId="5" borderId="17" xfId="0" applyNumberFormat="1" applyFont="1" applyFill="1" applyBorder="1" applyAlignment="1">
      <alignment horizontal="center"/>
    </xf>
    <xf numFmtId="0" fontId="9" fillId="8" borderId="2" xfId="0" applyNumberFormat="1" applyFont="1" applyFill="1" applyBorder="1" applyAlignment="1">
      <alignment horizontal="center"/>
    </xf>
    <xf numFmtId="0" fontId="9" fillId="5" borderId="11" xfId="0" applyNumberFormat="1" applyFont="1" applyFill="1" applyBorder="1" applyAlignment="1">
      <alignment horizontal="center" vertical="center"/>
    </xf>
    <xf numFmtId="0" fontId="9" fillId="5" borderId="12" xfId="0" applyNumberFormat="1" applyFont="1" applyFill="1" applyBorder="1" applyAlignment="1">
      <alignment horizontal="center" vertical="center"/>
    </xf>
    <xf numFmtId="0" fontId="9" fillId="5" borderId="14" xfId="0" applyNumberFormat="1" applyFont="1" applyFill="1" applyBorder="1" applyAlignment="1">
      <alignment horizontal="center" vertical="center"/>
    </xf>
    <xf numFmtId="0" fontId="9" fillId="5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5" fillId="5" borderId="2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5" borderId="19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/>
    </xf>
    <xf numFmtId="0" fontId="5" fillId="5" borderId="7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164" fontId="9" fillId="4" borderId="2" xfId="0" applyNumberFormat="1" applyFont="1" applyFill="1" applyBorder="1" applyAlignment="1">
      <alignment horizontal="center"/>
    </xf>
    <xf numFmtId="1" fontId="9" fillId="7" borderId="7" xfId="0" applyNumberFormat="1" applyFont="1" applyFill="1" applyBorder="1" applyAlignment="1">
      <alignment horizontal="center"/>
    </xf>
    <xf numFmtId="1" fontId="9" fillId="7" borderId="6" xfId="0" applyNumberFormat="1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1" fontId="9" fillId="7" borderId="2" xfId="0" applyNumberFormat="1" applyFont="1" applyFill="1" applyBorder="1" applyAlignment="1">
      <alignment horizontal="center"/>
    </xf>
    <xf numFmtId="0" fontId="9" fillId="3" borderId="2" xfId="0" applyNumberFormat="1" applyFont="1" applyFill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164" fontId="17" fillId="0" borderId="11" xfId="0" applyNumberFormat="1" applyFont="1" applyFill="1" applyBorder="1" applyAlignment="1">
      <alignment horizontal="center" vertical="center"/>
    </xf>
    <xf numFmtId="164" fontId="17" fillId="0" borderId="12" xfId="0" applyNumberFormat="1" applyFont="1" applyFill="1" applyBorder="1" applyAlignment="1">
      <alignment horizontal="center" vertical="center"/>
    </xf>
    <xf numFmtId="164" fontId="17" fillId="0" borderId="13" xfId="0" applyNumberFormat="1" applyFont="1" applyFill="1" applyBorder="1" applyAlignment="1">
      <alignment horizontal="center" vertical="center"/>
    </xf>
    <xf numFmtId="164" fontId="17" fillId="0" borderId="8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10" xfId="0" applyNumberFormat="1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9" fillId="4" borderId="2" xfId="0" applyNumberFormat="1" applyFont="1" applyFill="1" applyBorder="1" applyAlignment="1">
      <alignment horizontal="center"/>
    </xf>
    <xf numFmtId="0" fontId="9" fillId="4" borderId="7" xfId="0" applyNumberFormat="1" applyFont="1" applyFill="1" applyBorder="1" applyAlignment="1">
      <alignment horizontal="center"/>
    </xf>
    <xf numFmtId="0" fontId="9" fillId="4" borderId="17" xfId="0" applyNumberFormat="1" applyFont="1" applyFill="1" applyBorder="1" applyAlignment="1">
      <alignment horizontal="center"/>
    </xf>
    <xf numFmtId="0" fontId="9" fillId="4" borderId="6" xfId="0" applyNumberFormat="1" applyFont="1" applyFill="1" applyBorder="1" applyAlignment="1">
      <alignment horizontal="center"/>
    </xf>
    <xf numFmtId="0" fontId="5" fillId="2" borderId="7" xfId="0" applyNumberFormat="1" applyFont="1" applyFill="1" applyBorder="1" applyAlignment="1">
      <alignment horizontal="center"/>
    </xf>
    <xf numFmtId="0" fontId="5" fillId="2" borderId="17" xfId="0" applyNumberFormat="1" applyFont="1" applyFill="1" applyBorder="1" applyAlignment="1">
      <alignment horizontal="center"/>
    </xf>
    <xf numFmtId="0" fontId="17" fillId="0" borderId="11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17" fillId="0" borderId="14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  <xf numFmtId="0" fontId="5" fillId="3" borderId="7" xfId="0" applyNumberFormat="1" applyFont="1" applyFill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"/>
    </xf>
    <xf numFmtId="164" fontId="13" fillId="0" borderId="17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5" fontId="16" fillId="0" borderId="2" xfId="0" applyNumberFormat="1" applyFont="1" applyFill="1" applyBorder="1" applyAlignment="1">
      <alignment horizontal="center"/>
    </xf>
    <xf numFmtId="1" fontId="13" fillId="0" borderId="7" xfId="0" applyNumberFormat="1" applyFont="1" applyFill="1" applyBorder="1" applyAlignment="1">
      <alignment horizontal="center"/>
    </xf>
    <xf numFmtId="1" fontId="13" fillId="0" borderId="17" xfId="0" applyNumberFormat="1" applyFont="1" applyFill="1" applyBorder="1" applyAlignment="1">
      <alignment horizontal="center"/>
    </xf>
    <xf numFmtId="1" fontId="13" fillId="0" borderId="6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4" fillId="9" borderId="2" xfId="0" applyFont="1" applyFill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3" fillId="0" borderId="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workbookViewId="0">
      <selection activeCell="V2" sqref="V2"/>
    </sheetView>
  </sheetViews>
  <sheetFormatPr defaultRowHeight="15" x14ac:dyDescent="0.25"/>
  <cols>
    <col min="1" max="1" width="3.5703125" style="5" customWidth="1"/>
    <col min="2" max="2" width="8.28515625" style="5" bestFit="1" customWidth="1"/>
    <col min="3" max="3" width="20" style="5" bestFit="1" customWidth="1"/>
    <col min="4" max="4" width="4.85546875" style="5" customWidth="1"/>
    <col min="5" max="5" width="7.140625" style="5" customWidth="1"/>
    <col min="6" max="6" width="7.85546875" style="5" bestFit="1" customWidth="1"/>
    <col min="7" max="7" width="5" style="5" customWidth="1"/>
    <col min="8" max="8" width="5.140625" style="5" customWidth="1"/>
    <col min="9" max="9" width="6.140625" style="5" customWidth="1"/>
    <col min="10" max="10" width="6.85546875" style="5" customWidth="1"/>
    <col min="11" max="11" width="10.7109375" style="5" customWidth="1"/>
    <col min="12" max="13" width="6" style="5" bestFit="1" customWidth="1"/>
    <col min="14" max="17" width="7" style="5" bestFit="1" customWidth="1"/>
    <col min="18" max="18" width="7.140625" style="5" customWidth="1"/>
    <col min="19" max="19" width="11.5703125" style="5" customWidth="1"/>
    <col min="20" max="21" width="9.28515625" style="5" bestFit="1" customWidth="1"/>
    <col min="22" max="16384" width="9.140625" style="5"/>
  </cols>
  <sheetData>
    <row r="1" spans="1:22" ht="21" x14ac:dyDescent="0.35">
      <c r="B1" s="91" t="s">
        <v>26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2" s="4" customFormat="1" ht="23.25" x14ac:dyDescent="0.35">
      <c r="B2" s="92" t="s">
        <v>104</v>
      </c>
      <c r="C2" s="92"/>
      <c r="D2" s="92" t="s">
        <v>109</v>
      </c>
      <c r="E2" s="92"/>
      <c r="F2" s="92"/>
      <c r="G2" s="92"/>
      <c r="H2" s="92"/>
      <c r="I2" s="92"/>
      <c r="J2" s="92"/>
      <c r="K2" s="92"/>
      <c r="L2" s="92" t="s">
        <v>27</v>
      </c>
      <c r="M2" s="92"/>
      <c r="N2" s="94" t="s">
        <v>107</v>
      </c>
      <c r="O2" s="94"/>
      <c r="P2" s="94"/>
      <c r="Q2" s="94"/>
      <c r="R2" s="94"/>
      <c r="S2" s="94"/>
      <c r="T2" s="94"/>
      <c r="U2" s="94"/>
    </row>
    <row r="3" spans="1:22" ht="12.75" customHeight="1" x14ac:dyDescent="0.25">
      <c r="B3" s="92" t="s">
        <v>88</v>
      </c>
      <c r="C3" s="92"/>
      <c r="D3" s="93">
        <v>42826</v>
      </c>
      <c r="E3" s="93"/>
      <c r="F3" s="93"/>
      <c r="G3" s="56"/>
      <c r="H3" s="56"/>
      <c r="I3" s="56"/>
      <c r="J3" s="56"/>
      <c r="K3" s="57"/>
      <c r="L3" s="92" t="s">
        <v>28</v>
      </c>
      <c r="M3" s="92"/>
      <c r="N3" s="108" t="s">
        <v>108</v>
      </c>
      <c r="O3" s="109"/>
      <c r="P3" s="109"/>
      <c r="Q3" s="109"/>
      <c r="R3" s="109"/>
      <c r="S3" s="109"/>
      <c r="T3" s="109"/>
      <c r="U3" s="110"/>
    </row>
    <row r="4" spans="1:22" s="6" customFormat="1" ht="11.25" customHeight="1" x14ac:dyDescent="0.2">
      <c r="B4" s="92"/>
      <c r="C4" s="92"/>
      <c r="D4" s="93"/>
      <c r="E4" s="93"/>
      <c r="F4" s="93"/>
      <c r="G4" s="58"/>
      <c r="H4" s="58"/>
      <c r="I4" s="58"/>
      <c r="J4" s="58"/>
      <c r="K4" s="59"/>
      <c r="L4" s="92"/>
      <c r="M4" s="92"/>
      <c r="N4" s="111"/>
      <c r="O4" s="112"/>
      <c r="P4" s="112"/>
      <c r="Q4" s="112"/>
      <c r="R4" s="112"/>
      <c r="S4" s="112"/>
      <c r="T4" s="112"/>
      <c r="U4" s="113"/>
    </row>
    <row r="5" spans="1:22" x14ac:dyDescent="0.25">
      <c r="B5" s="7"/>
      <c r="C5" s="8"/>
      <c r="D5" s="8"/>
      <c r="E5" s="8"/>
      <c r="F5" s="8"/>
      <c r="G5" s="117" t="s">
        <v>29</v>
      </c>
      <c r="H5" s="117"/>
      <c r="I5" s="117"/>
      <c r="J5" s="117"/>
      <c r="K5" s="117"/>
      <c r="L5" s="114"/>
      <c r="M5" s="114"/>
      <c r="N5" s="118" t="s">
        <v>30</v>
      </c>
      <c r="O5" s="118"/>
      <c r="P5" s="118"/>
      <c r="Q5" s="118"/>
      <c r="R5" s="118"/>
      <c r="S5" s="95" t="s">
        <v>31</v>
      </c>
      <c r="T5" s="95"/>
      <c r="U5" s="96"/>
    </row>
    <row r="6" spans="1:22" x14ac:dyDescent="0.25">
      <c r="B6" s="13" t="s">
        <v>32</v>
      </c>
      <c r="C6" s="11" t="s">
        <v>33</v>
      </c>
      <c r="D6" s="14" t="s">
        <v>34</v>
      </c>
      <c r="E6" s="14" t="s">
        <v>35</v>
      </c>
      <c r="F6" s="14" t="s">
        <v>36</v>
      </c>
      <c r="G6" s="9" t="s">
        <v>37</v>
      </c>
      <c r="H6" s="9" t="s">
        <v>38</v>
      </c>
      <c r="I6" s="9" t="s">
        <v>39</v>
      </c>
      <c r="J6" s="9" t="s">
        <v>40</v>
      </c>
      <c r="K6" s="9" t="s">
        <v>41</v>
      </c>
      <c r="L6" s="9" t="s">
        <v>42</v>
      </c>
      <c r="M6" s="9" t="s">
        <v>43</v>
      </c>
      <c r="N6" s="10" t="s">
        <v>38</v>
      </c>
      <c r="O6" s="10" t="s">
        <v>39</v>
      </c>
      <c r="P6" s="10" t="s">
        <v>37</v>
      </c>
      <c r="Q6" s="10" t="s">
        <v>44</v>
      </c>
      <c r="R6" s="10" t="s">
        <v>45</v>
      </c>
      <c r="S6" s="11" t="s">
        <v>46</v>
      </c>
      <c r="T6" s="11" t="s">
        <v>47</v>
      </c>
      <c r="U6" s="12" t="s">
        <v>48</v>
      </c>
    </row>
    <row r="7" spans="1:22" x14ac:dyDescent="0.25">
      <c r="A7" s="5" t="s">
        <v>96</v>
      </c>
      <c r="B7" s="90">
        <v>2593</v>
      </c>
      <c r="C7" s="61" t="s">
        <v>106</v>
      </c>
      <c r="D7" s="90">
        <v>8</v>
      </c>
      <c r="E7" s="90">
        <v>16</v>
      </c>
      <c r="F7" s="90">
        <v>4.8</v>
      </c>
      <c r="G7" s="90">
        <v>3.3</v>
      </c>
      <c r="H7" s="90">
        <v>45</v>
      </c>
      <c r="I7" s="90">
        <v>23</v>
      </c>
      <c r="J7" s="90">
        <v>2</v>
      </c>
      <c r="K7" s="90">
        <v>42</v>
      </c>
      <c r="L7" s="15">
        <f t="shared" ref="L7:L12" si="0">SUM(G7:I7)</f>
        <v>71.3</v>
      </c>
      <c r="M7" s="15">
        <f t="shared" ref="M7:M12" si="1">K7+L7</f>
        <v>113.3</v>
      </c>
      <c r="N7" s="55">
        <f t="shared" ref="N7:N12" si="2">(H7*100)/M7</f>
        <v>39.717563989408653</v>
      </c>
      <c r="O7" s="55">
        <f t="shared" ref="O7:O12" si="3">(I7*100)/M7</f>
        <v>20.300088261253311</v>
      </c>
      <c r="P7" s="55">
        <f t="shared" ref="P7:P12" si="4">(G7*100)/M7</f>
        <v>2.912621359223301</v>
      </c>
      <c r="Q7" s="65">
        <f t="shared" ref="Q7:Q12" si="5">SUM(N7:P7)</f>
        <v>62.930273609885269</v>
      </c>
      <c r="R7" s="55">
        <f t="shared" ref="R7:R12" si="6">(J7*100)/M7</f>
        <v>1.7652250661959401</v>
      </c>
      <c r="S7" s="63">
        <f t="shared" ref="S7:S12" si="7">N7/O7</f>
        <v>1.9565217391304348</v>
      </c>
      <c r="T7" s="63">
        <f t="shared" ref="T7:T12" si="8">N7/P7</f>
        <v>13.636363636363637</v>
      </c>
      <c r="U7" s="64">
        <f t="shared" ref="U7:U12" si="9">O7/P7</f>
        <v>6.9696969696969697</v>
      </c>
    </row>
    <row r="8" spans="1:22" x14ac:dyDescent="0.25">
      <c r="A8" s="5" t="s">
        <v>97</v>
      </c>
      <c r="B8" s="90"/>
      <c r="C8" s="61"/>
      <c r="D8" s="90"/>
      <c r="E8" s="90"/>
      <c r="F8" s="90"/>
      <c r="G8" s="90"/>
      <c r="H8" s="90"/>
      <c r="I8" s="90"/>
      <c r="J8" s="90"/>
      <c r="K8" s="90"/>
      <c r="L8" s="15">
        <f t="shared" si="0"/>
        <v>0</v>
      </c>
      <c r="M8" s="15">
        <f t="shared" si="1"/>
        <v>0</v>
      </c>
      <c r="N8" s="55" t="e">
        <f t="shared" si="2"/>
        <v>#DIV/0!</v>
      </c>
      <c r="O8" s="55" t="e">
        <f t="shared" si="3"/>
        <v>#DIV/0!</v>
      </c>
      <c r="P8" s="55" t="e">
        <f t="shared" si="4"/>
        <v>#DIV/0!</v>
      </c>
      <c r="Q8" s="55" t="e">
        <f t="shared" si="5"/>
        <v>#DIV/0!</v>
      </c>
      <c r="R8" s="55" t="e">
        <f t="shared" si="6"/>
        <v>#DIV/0!</v>
      </c>
      <c r="S8" s="63" t="e">
        <f t="shared" si="7"/>
        <v>#DIV/0!</v>
      </c>
      <c r="T8" s="63" t="e">
        <f t="shared" si="8"/>
        <v>#DIV/0!</v>
      </c>
      <c r="U8" s="64" t="e">
        <f t="shared" si="9"/>
        <v>#DIV/0!</v>
      </c>
    </row>
    <row r="9" spans="1:22" x14ac:dyDescent="0.25">
      <c r="A9" s="5" t="s">
        <v>98</v>
      </c>
      <c r="B9" s="90"/>
      <c r="C9" s="61"/>
      <c r="D9" s="90"/>
      <c r="E9" s="90"/>
      <c r="F9" s="90"/>
      <c r="G9" s="90"/>
      <c r="H9" s="90"/>
      <c r="I9" s="90"/>
      <c r="J9" s="90"/>
      <c r="K9" s="90"/>
      <c r="L9" s="15">
        <f t="shared" si="0"/>
        <v>0</v>
      </c>
      <c r="M9" s="15">
        <f t="shared" si="1"/>
        <v>0</v>
      </c>
      <c r="N9" s="55" t="e">
        <f t="shared" si="2"/>
        <v>#DIV/0!</v>
      </c>
      <c r="O9" s="55" t="e">
        <f t="shared" si="3"/>
        <v>#DIV/0!</v>
      </c>
      <c r="P9" s="55" t="e">
        <f t="shared" si="4"/>
        <v>#DIV/0!</v>
      </c>
      <c r="Q9" s="55" t="e">
        <f t="shared" si="5"/>
        <v>#DIV/0!</v>
      </c>
      <c r="R9" s="55" t="e">
        <f t="shared" si="6"/>
        <v>#DIV/0!</v>
      </c>
      <c r="S9" s="63" t="e">
        <f t="shared" si="7"/>
        <v>#DIV/0!</v>
      </c>
      <c r="T9" s="63" t="e">
        <f t="shared" si="8"/>
        <v>#DIV/0!</v>
      </c>
      <c r="U9" s="64" t="e">
        <f t="shared" si="9"/>
        <v>#DIV/0!</v>
      </c>
    </row>
    <row r="10" spans="1:22" x14ac:dyDescent="0.25">
      <c r="A10" s="5" t="s">
        <v>99</v>
      </c>
      <c r="B10" s="90"/>
      <c r="C10" s="61"/>
      <c r="D10" s="90"/>
      <c r="E10" s="90"/>
      <c r="F10" s="90"/>
      <c r="G10" s="90"/>
      <c r="H10" s="90"/>
      <c r="I10" s="90"/>
      <c r="J10" s="90"/>
      <c r="K10" s="90"/>
      <c r="L10" s="15">
        <f t="shared" si="0"/>
        <v>0</v>
      </c>
      <c r="M10" s="15">
        <f t="shared" si="1"/>
        <v>0</v>
      </c>
      <c r="N10" s="55" t="e">
        <f t="shared" si="2"/>
        <v>#DIV/0!</v>
      </c>
      <c r="O10" s="55" t="e">
        <f t="shared" si="3"/>
        <v>#DIV/0!</v>
      </c>
      <c r="P10" s="55" t="e">
        <f t="shared" si="4"/>
        <v>#DIV/0!</v>
      </c>
      <c r="Q10" s="55" t="e">
        <f t="shared" si="5"/>
        <v>#DIV/0!</v>
      </c>
      <c r="R10" s="55" t="e">
        <f t="shared" si="6"/>
        <v>#DIV/0!</v>
      </c>
      <c r="S10" s="63" t="e">
        <f t="shared" si="7"/>
        <v>#DIV/0!</v>
      </c>
      <c r="T10" s="63" t="e">
        <f t="shared" si="8"/>
        <v>#DIV/0!</v>
      </c>
      <c r="U10" s="64" t="e">
        <f t="shared" si="9"/>
        <v>#DIV/0!</v>
      </c>
    </row>
    <row r="11" spans="1:22" x14ac:dyDescent="0.25">
      <c r="A11" s="5" t="s">
        <v>100</v>
      </c>
      <c r="B11" s="60"/>
      <c r="C11" s="61"/>
      <c r="D11" s="62"/>
      <c r="E11" s="62"/>
      <c r="F11" s="62"/>
      <c r="G11" s="62"/>
      <c r="H11" s="62"/>
      <c r="I11" s="62"/>
      <c r="J11" s="62"/>
      <c r="K11" s="62"/>
      <c r="L11" s="15">
        <f t="shared" si="0"/>
        <v>0</v>
      </c>
      <c r="M11" s="15">
        <f t="shared" si="1"/>
        <v>0</v>
      </c>
      <c r="N11" s="55" t="e">
        <f t="shared" si="2"/>
        <v>#DIV/0!</v>
      </c>
      <c r="O11" s="55" t="e">
        <f t="shared" si="3"/>
        <v>#DIV/0!</v>
      </c>
      <c r="P11" s="55" t="e">
        <f t="shared" si="4"/>
        <v>#DIV/0!</v>
      </c>
      <c r="Q11" s="55" t="e">
        <f t="shared" si="5"/>
        <v>#DIV/0!</v>
      </c>
      <c r="R11" s="55" t="e">
        <f t="shared" si="6"/>
        <v>#DIV/0!</v>
      </c>
      <c r="S11" s="63" t="e">
        <f t="shared" si="7"/>
        <v>#DIV/0!</v>
      </c>
      <c r="T11" s="63" t="e">
        <f t="shared" si="8"/>
        <v>#DIV/0!</v>
      </c>
      <c r="U11" s="64" t="e">
        <f t="shared" si="9"/>
        <v>#DIV/0!</v>
      </c>
    </row>
    <row r="12" spans="1:22" x14ac:dyDescent="0.25">
      <c r="A12" s="5" t="s">
        <v>101</v>
      </c>
      <c r="B12" s="60"/>
      <c r="C12" s="61"/>
      <c r="D12" s="62"/>
      <c r="E12" s="62"/>
      <c r="F12" s="62"/>
      <c r="G12" s="62"/>
      <c r="H12" s="62"/>
      <c r="I12" s="62"/>
      <c r="J12" s="62"/>
      <c r="K12" s="62"/>
      <c r="L12" s="15">
        <f t="shared" si="0"/>
        <v>0</v>
      </c>
      <c r="M12" s="15">
        <f t="shared" si="1"/>
        <v>0</v>
      </c>
      <c r="N12" s="55" t="e">
        <f t="shared" si="2"/>
        <v>#DIV/0!</v>
      </c>
      <c r="O12" s="55" t="e">
        <f t="shared" si="3"/>
        <v>#DIV/0!</v>
      </c>
      <c r="P12" s="55" t="e">
        <f t="shared" si="4"/>
        <v>#DIV/0!</v>
      </c>
      <c r="Q12" s="55" t="e">
        <f t="shared" si="5"/>
        <v>#DIV/0!</v>
      </c>
      <c r="R12" s="55" t="e">
        <f t="shared" si="6"/>
        <v>#DIV/0!</v>
      </c>
      <c r="S12" s="63" t="e">
        <f t="shared" si="7"/>
        <v>#DIV/0!</v>
      </c>
      <c r="T12" s="63" t="e">
        <f t="shared" si="8"/>
        <v>#DIV/0!</v>
      </c>
      <c r="U12" s="64" t="e">
        <f t="shared" si="9"/>
        <v>#DIV/0!</v>
      </c>
    </row>
    <row r="13" spans="1:22" s="75" customFormat="1" x14ac:dyDescent="0.25">
      <c r="B13" s="76"/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9"/>
      <c r="P13" s="79"/>
      <c r="Q13" s="79"/>
      <c r="R13" s="79"/>
      <c r="S13" s="79"/>
      <c r="T13" s="79"/>
      <c r="U13" s="80"/>
    </row>
    <row r="14" spans="1:22" s="6" customFormat="1" ht="11.25" x14ac:dyDescent="0.2"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39"/>
      <c r="O14" s="39"/>
      <c r="P14" s="39"/>
      <c r="Q14" s="39"/>
      <c r="R14" s="39"/>
      <c r="S14" s="39"/>
      <c r="T14" s="39"/>
      <c r="U14" s="40"/>
    </row>
    <row r="15" spans="1:22" x14ac:dyDescent="0.25">
      <c r="A15" s="5" t="str">
        <f>A7</f>
        <v>A1</v>
      </c>
      <c r="B15" s="20" t="s">
        <v>49</v>
      </c>
      <c r="C15" s="99" t="s">
        <v>86</v>
      </c>
      <c r="D15" s="99"/>
      <c r="E15" s="99"/>
      <c r="F15" s="99"/>
      <c r="G15" s="99"/>
      <c r="H15" s="100"/>
      <c r="I15" s="52">
        <v>80</v>
      </c>
      <c r="J15" s="21" t="s">
        <v>50</v>
      </c>
      <c r="K15" s="99" t="str">
        <f>C7</f>
        <v>Pasto</v>
      </c>
      <c r="L15" s="99"/>
      <c r="M15" s="99"/>
      <c r="N15" s="99" t="s">
        <v>85</v>
      </c>
      <c r="O15" s="99"/>
      <c r="P15" s="115">
        <v>80</v>
      </c>
      <c r="Q15" s="116"/>
      <c r="R15" s="9" t="s">
        <v>50</v>
      </c>
      <c r="S15" s="22"/>
      <c r="T15" s="22"/>
      <c r="U15" s="23"/>
      <c r="V15" s="28" t="s">
        <v>83</v>
      </c>
    </row>
    <row r="16" spans="1:22" x14ac:dyDescent="0.25">
      <c r="B16" s="24" t="s">
        <v>87</v>
      </c>
      <c r="C16" s="50">
        <v>90</v>
      </c>
      <c r="D16" s="25" t="s">
        <v>50</v>
      </c>
      <c r="E16" s="26"/>
      <c r="F16" s="26"/>
      <c r="G16" s="26"/>
      <c r="H16" s="26"/>
      <c r="I16" s="53"/>
      <c r="J16" s="27"/>
      <c r="K16" s="22"/>
      <c r="L16" s="22"/>
      <c r="M16" s="22"/>
      <c r="N16" s="22"/>
      <c r="O16" s="22"/>
      <c r="P16" s="81"/>
      <c r="Q16" s="81"/>
      <c r="R16" s="8"/>
      <c r="S16" s="22"/>
      <c r="T16" s="22"/>
      <c r="U16" s="23"/>
      <c r="V16" s="41" t="s">
        <v>84</v>
      </c>
    </row>
    <row r="17" spans="1:22" x14ac:dyDescent="0.25">
      <c r="A17" s="5" t="str">
        <f>A8</f>
        <v>A2</v>
      </c>
      <c r="B17" s="20" t="s">
        <v>49</v>
      </c>
      <c r="C17" s="99" t="s">
        <v>86</v>
      </c>
      <c r="D17" s="99"/>
      <c r="E17" s="99"/>
      <c r="F17" s="99"/>
      <c r="G17" s="99"/>
      <c r="H17" s="100"/>
      <c r="I17" s="52"/>
      <c r="J17" s="21" t="s">
        <v>50</v>
      </c>
      <c r="K17" s="99">
        <f>C8</f>
        <v>0</v>
      </c>
      <c r="L17" s="99"/>
      <c r="M17" s="99"/>
      <c r="N17" s="99" t="s">
        <v>85</v>
      </c>
      <c r="O17" s="99"/>
      <c r="P17" s="115"/>
      <c r="Q17" s="116"/>
      <c r="R17" s="9" t="s">
        <v>50</v>
      </c>
      <c r="S17" s="22"/>
      <c r="T17" s="22"/>
      <c r="U17" s="23"/>
      <c r="V17" s="41"/>
    </row>
    <row r="18" spans="1:22" x14ac:dyDescent="0.25">
      <c r="B18" s="24" t="s">
        <v>87</v>
      </c>
      <c r="C18" s="50"/>
      <c r="D18" s="25" t="s">
        <v>50</v>
      </c>
      <c r="E18" s="26"/>
      <c r="F18" s="26"/>
      <c r="G18" s="26"/>
      <c r="H18" s="26"/>
      <c r="I18" s="53"/>
      <c r="J18" s="27"/>
      <c r="K18" s="22"/>
      <c r="L18" s="22"/>
      <c r="M18" s="22"/>
      <c r="N18" s="22"/>
      <c r="O18" s="22"/>
      <c r="P18" s="81"/>
      <c r="Q18" s="81"/>
      <c r="R18" s="8"/>
      <c r="S18" s="22"/>
      <c r="T18" s="22"/>
      <c r="U18" s="23"/>
      <c r="V18" s="41"/>
    </row>
    <row r="19" spans="1:22" x14ac:dyDescent="0.25">
      <c r="A19" s="5" t="str">
        <f>A9</f>
        <v>A3</v>
      </c>
      <c r="B19" s="20" t="s">
        <v>49</v>
      </c>
      <c r="C19" s="99" t="s">
        <v>86</v>
      </c>
      <c r="D19" s="99"/>
      <c r="E19" s="99"/>
      <c r="F19" s="99"/>
      <c r="G19" s="99"/>
      <c r="H19" s="100"/>
      <c r="I19" s="52"/>
      <c r="J19" s="21" t="s">
        <v>50</v>
      </c>
      <c r="K19" s="99">
        <f>C9</f>
        <v>0</v>
      </c>
      <c r="L19" s="99"/>
      <c r="M19" s="99"/>
      <c r="N19" s="99" t="s">
        <v>85</v>
      </c>
      <c r="O19" s="99"/>
      <c r="P19" s="115"/>
      <c r="Q19" s="116"/>
      <c r="R19" s="9" t="s">
        <v>50</v>
      </c>
      <c r="S19" s="22"/>
      <c r="T19" s="22"/>
      <c r="U19" s="23"/>
      <c r="V19" s="41"/>
    </row>
    <row r="20" spans="1:22" x14ac:dyDescent="0.25">
      <c r="B20" s="24" t="s">
        <v>87</v>
      </c>
      <c r="C20" s="50"/>
      <c r="D20" s="25" t="s">
        <v>50</v>
      </c>
      <c r="E20" s="26"/>
      <c r="F20" s="26"/>
      <c r="G20" s="26"/>
      <c r="H20" s="26"/>
      <c r="I20" s="53"/>
      <c r="J20" s="27"/>
      <c r="K20" s="22"/>
      <c r="L20" s="22"/>
      <c r="M20" s="22"/>
      <c r="N20" s="22"/>
      <c r="O20" s="22"/>
      <c r="P20" s="81"/>
      <c r="Q20" s="81"/>
      <c r="R20" s="8"/>
      <c r="S20" s="22"/>
      <c r="T20" s="22"/>
      <c r="U20" s="23"/>
      <c r="V20" s="41"/>
    </row>
    <row r="21" spans="1:22" x14ac:dyDescent="0.25">
      <c r="A21" s="5" t="str">
        <f>A10</f>
        <v>A4</v>
      </c>
      <c r="B21" s="20" t="s">
        <v>49</v>
      </c>
      <c r="C21" s="99" t="s">
        <v>86</v>
      </c>
      <c r="D21" s="99"/>
      <c r="E21" s="99"/>
      <c r="F21" s="99"/>
      <c r="G21" s="99"/>
      <c r="H21" s="100"/>
      <c r="I21" s="52"/>
      <c r="J21" s="21" t="s">
        <v>50</v>
      </c>
      <c r="K21" s="99">
        <f>C10</f>
        <v>0</v>
      </c>
      <c r="L21" s="99"/>
      <c r="M21" s="99"/>
      <c r="N21" s="99" t="s">
        <v>85</v>
      </c>
      <c r="O21" s="99"/>
      <c r="P21" s="115"/>
      <c r="Q21" s="116"/>
      <c r="R21" s="9" t="s">
        <v>50</v>
      </c>
      <c r="S21" s="22"/>
      <c r="T21" s="22"/>
      <c r="U21" s="23"/>
      <c r="V21" s="41"/>
    </row>
    <row r="22" spans="1:22" x14ac:dyDescent="0.25">
      <c r="B22" s="24" t="s">
        <v>87</v>
      </c>
      <c r="C22" s="50"/>
      <c r="D22" s="25" t="s">
        <v>50</v>
      </c>
      <c r="E22" s="26"/>
      <c r="F22" s="26"/>
      <c r="G22" s="26"/>
      <c r="H22" s="26"/>
      <c r="I22" s="53"/>
      <c r="J22" s="27"/>
      <c r="K22" s="22"/>
      <c r="L22" s="22"/>
      <c r="M22" s="22"/>
      <c r="N22" s="22"/>
      <c r="O22" s="22"/>
      <c r="P22" s="81"/>
      <c r="Q22" s="81"/>
      <c r="R22" s="8"/>
      <c r="S22" s="22"/>
      <c r="T22" s="22"/>
      <c r="U22" s="23"/>
      <c r="V22" s="41"/>
    </row>
    <row r="23" spans="1:22" x14ac:dyDescent="0.25">
      <c r="A23" s="5" t="str">
        <f>A11</f>
        <v>A5</v>
      </c>
      <c r="B23" s="20" t="s">
        <v>49</v>
      </c>
      <c r="C23" s="99" t="s">
        <v>86</v>
      </c>
      <c r="D23" s="99"/>
      <c r="E23" s="99"/>
      <c r="F23" s="99"/>
      <c r="G23" s="99"/>
      <c r="H23" s="100"/>
      <c r="I23" s="52"/>
      <c r="J23" s="21" t="s">
        <v>50</v>
      </c>
      <c r="K23" s="99">
        <f>C11</f>
        <v>0</v>
      </c>
      <c r="L23" s="99"/>
      <c r="M23" s="99"/>
      <c r="N23" s="99" t="s">
        <v>85</v>
      </c>
      <c r="O23" s="99"/>
      <c r="P23" s="115"/>
      <c r="Q23" s="116"/>
      <c r="R23" s="9" t="s">
        <v>50</v>
      </c>
      <c r="S23" s="22"/>
      <c r="T23" s="22"/>
      <c r="U23" s="23"/>
    </row>
    <row r="24" spans="1:22" x14ac:dyDescent="0.25">
      <c r="B24" s="24" t="s">
        <v>87</v>
      </c>
      <c r="C24" s="50"/>
      <c r="D24" s="25" t="s">
        <v>50</v>
      </c>
      <c r="E24" s="26"/>
      <c r="F24" s="26"/>
      <c r="G24" s="26"/>
      <c r="H24" s="26"/>
      <c r="I24" s="53"/>
      <c r="J24" s="27"/>
      <c r="K24" s="22"/>
      <c r="L24" s="22"/>
      <c r="M24" s="22"/>
      <c r="N24" s="22"/>
      <c r="O24" s="22"/>
      <c r="P24" s="81"/>
      <c r="Q24" s="81"/>
      <c r="R24" s="8"/>
      <c r="S24" s="22"/>
      <c r="T24" s="22"/>
      <c r="U24" s="23"/>
      <c r="V24" s="41"/>
    </row>
    <row r="25" spans="1:22" s="6" customFormat="1" x14ac:dyDescent="0.25">
      <c r="A25" s="6" t="str">
        <f>A12</f>
        <v>A6</v>
      </c>
      <c r="B25" s="20" t="s">
        <v>49</v>
      </c>
      <c r="C25" s="99" t="s">
        <v>86</v>
      </c>
      <c r="D25" s="99"/>
      <c r="E25" s="99"/>
      <c r="F25" s="99"/>
      <c r="G25" s="99"/>
      <c r="H25" s="100"/>
      <c r="I25" s="52"/>
      <c r="J25" s="21" t="s">
        <v>50</v>
      </c>
      <c r="K25" s="99">
        <f>C12</f>
        <v>0</v>
      </c>
      <c r="L25" s="99"/>
      <c r="M25" s="99"/>
      <c r="N25" s="99" t="s">
        <v>85</v>
      </c>
      <c r="O25" s="99"/>
      <c r="P25" s="115"/>
      <c r="Q25" s="116"/>
      <c r="R25" s="9" t="s">
        <v>50</v>
      </c>
      <c r="S25" s="18"/>
      <c r="T25" s="18"/>
      <c r="U25" s="19"/>
    </row>
    <row r="26" spans="1:22" x14ac:dyDescent="0.25">
      <c r="B26" s="24" t="s">
        <v>87</v>
      </c>
      <c r="C26" s="50"/>
      <c r="D26" s="25" t="s">
        <v>50</v>
      </c>
      <c r="E26" s="26"/>
      <c r="F26" s="26"/>
      <c r="G26" s="26"/>
      <c r="H26" s="26"/>
      <c r="I26" s="27"/>
      <c r="J26" s="27"/>
      <c r="K26" s="22"/>
      <c r="L26" s="104" t="s">
        <v>51</v>
      </c>
      <c r="M26" s="105"/>
      <c r="N26" s="22"/>
      <c r="O26" s="22"/>
      <c r="P26" s="22"/>
      <c r="Q26" s="22"/>
      <c r="R26" s="22"/>
      <c r="S26" s="22"/>
      <c r="T26" s="99" t="s">
        <v>52</v>
      </c>
      <c r="U26" s="99"/>
    </row>
    <row r="27" spans="1:22" x14ac:dyDescent="0.25">
      <c r="B27" s="49"/>
      <c r="C27" s="50"/>
      <c r="D27" s="27"/>
      <c r="E27" s="26"/>
      <c r="F27" s="26"/>
      <c r="G27" s="26"/>
      <c r="H27" s="26"/>
      <c r="I27" s="27"/>
      <c r="J27" s="27"/>
      <c r="K27" s="22"/>
      <c r="L27" s="106"/>
      <c r="M27" s="107"/>
      <c r="N27" s="22"/>
      <c r="O27" s="22"/>
      <c r="P27" s="22"/>
      <c r="Q27" s="22"/>
      <c r="R27" s="22"/>
      <c r="S27" s="22"/>
      <c r="T27" s="47"/>
      <c r="U27" s="48"/>
    </row>
    <row r="28" spans="1:22" x14ac:dyDescent="0.25">
      <c r="B28" s="30"/>
      <c r="C28" s="9">
        <f t="shared" ref="C28:C33" si="10">B7</f>
        <v>2593</v>
      </c>
      <c r="D28" s="22"/>
      <c r="E28" s="31" t="s">
        <v>53</v>
      </c>
      <c r="F28" s="42">
        <f>((I15-Q7)*M7)/(10*C16)</f>
        <v>2.1488888888888877</v>
      </c>
      <c r="G28" s="97" t="s">
        <v>54</v>
      </c>
      <c r="H28" s="98"/>
      <c r="I28" s="22"/>
      <c r="J28" s="114" t="s">
        <v>55</v>
      </c>
      <c r="K28" s="114"/>
      <c r="L28" s="103">
        <v>2.6</v>
      </c>
      <c r="M28" s="103"/>
      <c r="N28" s="22"/>
      <c r="O28" s="31" t="s">
        <v>53</v>
      </c>
      <c r="P28" s="101">
        <f t="shared" ref="P28:P33" si="11">F28*L28</f>
        <v>5.587111111111108</v>
      </c>
      <c r="Q28" s="102"/>
      <c r="R28" s="102"/>
      <c r="S28" s="31" t="s">
        <v>56</v>
      </c>
      <c r="T28" s="119" t="str">
        <f>IF(S7&gt;2.9,$V$16,V15)</f>
        <v>calcítico</v>
      </c>
      <c r="U28" s="98"/>
    </row>
    <row r="29" spans="1:22" x14ac:dyDescent="0.25">
      <c r="B29" s="32"/>
      <c r="C29" s="9">
        <f t="shared" si="10"/>
        <v>0</v>
      </c>
      <c r="D29" s="22"/>
      <c r="E29" s="31" t="s">
        <v>53</v>
      </c>
      <c r="F29" s="42" t="e">
        <f>((I17-Q8)*M8)/(10*C18)</f>
        <v>#DIV/0!</v>
      </c>
      <c r="G29" s="114" t="s">
        <v>54</v>
      </c>
      <c r="H29" s="114"/>
      <c r="I29" s="22"/>
      <c r="J29" s="114" t="s">
        <v>55</v>
      </c>
      <c r="K29" s="114"/>
      <c r="L29" s="103"/>
      <c r="M29" s="103"/>
      <c r="N29" s="22"/>
      <c r="O29" s="31" t="s">
        <v>53</v>
      </c>
      <c r="P29" s="101" t="e">
        <f t="shared" si="11"/>
        <v>#DIV/0!</v>
      </c>
      <c r="Q29" s="102"/>
      <c r="R29" s="102"/>
      <c r="S29" s="31" t="s">
        <v>56</v>
      </c>
      <c r="T29" s="119" t="e">
        <f>IF(S8&gt;2.9,$V$16,V15)</f>
        <v>#DIV/0!</v>
      </c>
      <c r="U29" s="98"/>
    </row>
    <row r="30" spans="1:22" s="6" customFormat="1" x14ac:dyDescent="0.25">
      <c r="B30" s="29"/>
      <c r="C30" s="9">
        <f t="shared" si="10"/>
        <v>0</v>
      </c>
      <c r="D30" s="22"/>
      <c r="E30" s="31" t="s">
        <v>53</v>
      </c>
      <c r="F30" s="42" t="e">
        <f>((I19-Q9)*M9)/(10*C20)</f>
        <v>#DIV/0!</v>
      </c>
      <c r="G30" s="97" t="s">
        <v>54</v>
      </c>
      <c r="H30" s="98"/>
      <c r="I30" s="22"/>
      <c r="J30" s="114" t="s">
        <v>55</v>
      </c>
      <c r="K30" s="114"/>
      <c r="L30" s="103"/>
      <c r="M30" s="103"/>
      <c r="N30" s="22"/>
      <c r="O30" s="31" t="s">
        <v>53</v>
      </c>
      <c r="P30" s="101" t="e">
        <f t="shared" si="11"/>
        <v>#DIV/0!</v>
      </c>
      <c r="Q30" s="102"/>
      <c r="R30" s="102"/>
      <c r="S30" s="31" t="s">
        <v>56</v>
      </c>
      <c r="T30" s="119" t="e">
        <f>IF(S9&gt;2.9,$V$16,V15)</f>
        <v>#DIV/0!</v>
      </c>
      <c r="U30" s="98"/>
    </row>
    <row r="31" spans="1:22" s="6" customFormat="1" x14ac:dyDescent="0.25">
      <c r="B31" s="18"/>
      <c r="C31" s="9">
        <f t="shared" si="10"/>
        <v>0</v>
      </c>
      <c r="D31" s="22"/>
      <c r="E31" s="31" t="s">
        <v>53</v>
      </c>
      <c r="F31" s="42" t="e">
        <f>((I21-Q10)*M10)/(10*C22)</f>
        <v>#DIV/0!</v>
      </c>
      <c r="G31" s="114" t="s">
        <v>54</v>
      </c>
      <c r="H31" s="114"/>
      <c r="I31" s="22"/>
      <c r="J31" s="114" t="s">
        <v>55</v>
      </c>
      <c r="K31" s="114"/>
      <c r="L31" s="103"/>
      <c r="M31" s="103"/>
      <c r="N31" s="22"/>
      <c r="O31" s="31" t="s">
        <v>53</v>
      </c>
      <c r="P31" s="101" t="e">
        <f t="shared" si="11"/>
        <v>#DIV/0!</v>
      </c>
      <c r="Q31" s="102"/>
      <c r="R31" s="102"/>
      <c r="S31" s="31" t="s">
        <v>56</v>
      </c>
      <c r="T31" s="119" t="e">
        <f>IF(S10&gt;2.9,$V$16,V15)</f>
        <v>#DIV/0!</v>
      </c>
      <c r="U31" s="98"/>
    </row>
    <row r="32" spans="1:22" s="6" customFormat="1" x14ac:dyDescent="0.25">
      <c r="B32" s="18"/>
      <c r="C32" s="9">
        <f t="shared" si="10"/>
        <v>0</v>
      </c>
      <c r="D32" s="22"/>
      <c r="E32" s="31" t="s">
        <v>53</v>
      </c>
      <c r="F32" s="42" t="e">
        <f>((I23-Q11)*M11)/(10*C24)</f>
        <v>#DIV/0!</v>
      </c>
      <c r="G32" s="97" t="s">
        <v>54</v>
      </c>
      <c r="H32" s="98"/>
      <c r="I32" s="22"/>
      <c r="J32" s="114" t="s">
        <v>55</v>
      </c>
      <c r="K32" s="114"/>
      <c r="L32" s="103"/>
      <c r="M32" s="103"/>
      <c r="N32" s="22"/>
      <c r="O32" s="31" t="s">
        <v>53</v>
      </c>
      <c r="P32" s="101" t="e">
        <f t="shared" si="11"/>
        <v>#DIV/0!</v>
      </c>
      <c r="Q32" s="102"/>
      <c r="R32" s="102"/>
      <c r="S32" s="31" t="s">
        <v>56</v>
      </c>
      <c r="T32" s="119" t="e">
        <f>IF(S11&gt;2.9,$V$16,V15)</f>
        <v>#DIV/0!</v>
      </c>
      <c r="U32" s="98"/>
    </row>
    <row r="33" spans="2:22" s="6" customFormat="1" x14ac:dyDescent="0.25">
      <c r="B33" s="18"/>
      <c r="C33" s="9">
        <f t="shared" si="10"/>
        <v>0</v>
      </c>
      <c r="D33" s="22"/>
      <c r="E33" s="31" t="s">
        <v>53</v>
      </c>
      <c r="F33" s="42" t="e">
        <f>((I25-Q12)*M12)/(10*C26)</f>
        <v>#DIV/0!</v>
      </c>
      <c r="G33" s="114" t="s">
        <v>54</v>
      </c>
      <c r="H33" s="114"/>
      <c r="I33" s="22"/>
      <c r="J33" s="114" t="s">
        <v>55</v>
      </c>
      <c r="K33" s="114"/>
      <c r="L33" s="103"/>
      <c r="M33" s="103"/>
      <c r="N33" s="22"/>
      <c r="O33" s="31" t="s">
        <v>53</v>
      </c>
      <c r="P33" s="101" t="e">
        <f t="shared" si="11"/>
        <v>#DIV/0!</v>
      </c>
      <c r="Q33" s="102"/>
      <c r="R33" s="102"/>
      <c r="S33" s="31" t="s">
        <v>56</v>
      </c>
      <c r="T33" s="119" t="e">
        <f>IF(S12&gt;2.9,$V$16,V15)</f>
        <v>#DIV/0!</v>
      </c>
      <c r="U33" s="98"/>
    </row>
    <row r="34" spans="2:22" s="6" customFormat="1" ht="11.25" x14ac:dyDescent="0.2">
      <c r="B34" s="18"/>
      <c r="C34" s="18"/>
      <c r="D34" s="18"/>
      <c r="E34" s="3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22" s="6" customFormat="1" ht="11.25" x14ac:dyDescent="0.2">
      <c r="B35" s="18"/>
      <c r="C35" s="18"/>
      <c r="D35" s="18"/>
      <c r="E35" s="33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22" x14ac:dyDescent="0.25">
      <c r="B36" s="120" t="s">
        <v>57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</row>
    <row r="37" spans="2:22" x14ac:dyDescent="0.25">
      <c r="B37" s="34" t="s">
        <v>32</v>
      </c>
      <c r="C37" s="34" t="s">
        <v>58</v>
      </c>
      <c r="D37" s="120" t="s">
        <v>59</v>
      </c>
      <c r="E37" s="120"/>
      <c r="F37" s="120"/>
      <c r="G37" s="120" t="s">
        <v>60</v>
      </c>
      <c r="H37" s="120"/>
      <c r="I37" s="120"/>
      <c r="J37" s="146" t="s">
        <v>61</v>
      </c>
      <c r="K37" s="147"/>
      <c r="L37" s="51"/>
      <c r="M37" s="120" t="s">
        <v>62</v>
      </c>
      <c r="N37" s="120"/>
      <c r="O37" s="120"/>
      <c r="P37" s="120"/>
      <c r="Q37" s="120" t="s">
        <v>63</v>
      </c>
      <c r="R37" s="120"/>
      <c r="S37" s="120"/>
      <c r="T37" s="157" t="s">
        <v>64</v>
      </c>
      <c r="U37" s="157"/>
      <c r="V37" s="35"/>
    </row>
    <row r="38" spans="2:22" x14ac:dyDescent="0.25">
      <c r="B38" s="1">
        <f t="shared" ref="B38:B43" si="12">B7</f>
        <v>2593</v>
      </c>
      <c r="C38" s="3">
        <f t="shared" ref="C38:C43" si="13">D7</f>
        <v>8</v>
      </c>
      <c r="D38" s="148">
        <v>30</v>
      </c>
      <c r="E38" s="149"/>
      <c r="F38" s="150"/>
      <c r="G38" s="137">
        <v>20</v>
      </c>
      <c r="H38" s="137"/>
      <c r="I38" s="137"/>
      <c r="J38" s="143">
        <f t="shared" ref="J38:J43" si="14">G38-C38</f>
        <v>12</v>
      </c>
      <c r="K38" s="144"/>
      <c r="L38" s="145"/>
      <c r="M38" s="142">
        <f t="shared" ref="M38:M43" si="15">J38*10</f>
        <v>120</v>
      </c>
      <c r="N38" s="142"/>
      <c r="O38" s="142"/>
      <c r="P38" s="36" t="s">
        <v>65</v>
      </c>
      <c r="Q38" s="136">
        <f t="shared" ref="Q38:Q43" si="16">((M38/180)*1000)*L28</f>
        <v>1733.3333333333333</v>
      </c>
      <c r="R38" s="136"/>
      <c r="S38" s="43" t="s">
        <v>65</v>
      </c>
      <c r="T38" s="121">
        <f t="shared" ref="T38:T43" si="17">(M38/(30*2.29))*L28</f>
        <v>4.5414847161572052</v>
      </c>
      <c r="U38" s="121"/>
      <c r="V38" s="35"/>
    </row>
    <row r="39" spans="2:22" x14ac:dyDescent="0.25">
      <c r="B39" s="1">
        <f t="shared" si="12"/>
        <v>0</v>
      </c>
      <c r="C39" s="3">
        <f t="shared" si="13"/>
        <v>0</v>
      </c>
      <c r="D39" s="151"/>
      <c r="E39" s="152"/>
      <c r="F39" s="153"/>
      <c r="G39" s="137"/>
      <c r="H39" s="137"/>
      <c r="I39" s="137"/>
      <c r="J39" s="143">
        <f t="shared" si="14"/>
        <v>0</v>
      </c>
      <c r="K39" s="144"/>
      <c r="L39" s="145"/>
      <c r="M39" s="142">
        <f t="shared" si="15"/>
        <v>0</v>
      </c>
      <c r="N39" s="142"/>
      <c r="O39" s="142"/>
      <c r="P39" s="36" t="s">
        <v>65</v>
      </c>
      <c r="Q39" s="136">
        <f t="shared" si="16"/>
        <v>0</v>
      </c>
      <c r="R39" s="136"/>
      <c r="S39" s="43" t="s">
        <v>65</v>
      </c>
      <c r="T39" s="121">
        <f t="shared" si="17"/>
        <v>0</v>
      </c>
      <c r="U39" s="121"/>
      <c r="V39" s="35"/>
    </row>
    <row r="40" spans="2:22" x14ac:dyDescent="0.25">
      <c r="B40" s="1">
        <f t="shared" si="12"/>
        <v>0</v>
      </c>
      <c r="C40" s="3">
        <f t="shared" si="13"/>
        <v>0</v>
      </c>
      <c r="D40" s="151"/>
      <c r="E40" s="152"/>
      <c r="F40" s="153"/>
      <c r="G40" s="137"/>
      <c r="H40" s="137"/>
      <c r="I40" s="137"/>
      <c r="J40" s="143">
        <f t="shared" si="14"/>
        <v>0</v>
      </c>
      <c r="K40" s="144"/>
      <c r="L40" s="145"/>
      <c r="M40" s="142">
        <f t="shared" si="15"/>
        <v>0</v>
      </c>
      <c r="N40" s="142"/>
      <c r="O40" s="142"/>
      <c r="P40" s="36" t="s">
        <v>65</v>
      </c>
      <c r="Q40" s="136">
        <f t="shared" si="16"/>
        <v>0</v>
      </c>
      <c r="R40" s="136"/>
      <c r="S40" s="43" t="s">
        <v>65</v>
      </c>
      <c r="T40" s="121">
        <f t="shared" si="17"/>
        <v>0</v>
      </c>
      <c r="U40" s="121"/>
      <c r="V40" s="35"/>
    </row>
    <row r="41" spans="2:22" x14ac:dyDescent="0.25">
      <c r="B41" s="1">
        <f t="shared" si="12"/>
        <v>0</v>
      </c>
      <c r="C41" s="3">
        <f t="shared" si="13"/>
        <v>0</v>
      </c>
      <c r="D41" s="151"/>
      <c r="E41" s="152"/>
      <c r="F41" s="153"/>
      <c r="G41" s="137"/>
      <c r="H41" s="137"/>
      <c r="I41" s="137"/>
      <c r="J41" s="143">
        <f t="shared" si="14"/>
        <v>0</v>
      </c>
      <c r="K41" s="144"/>
      <c r="L41" s="145"/>
      <c r="M41" s="142">
        <f t="shared" si="15"/>
        <v>0</v>
      </c>
      <c r="N41" s="142"/>
      <c r="O41" s="142"/>
      <c r="P41" s="36" t="s">
        <v>65</v>
      </c>
      <c r="Q41" s="136">
        <f t="shared" si="16"/>
        <v>0</v>
      </c>
      <c r="R41" s="136"/>
      <c r="S41" s="43" t="s">
        <v>65</v>
      </c>
      <c r="T41" s="121">
        <f t="shared" si="17"/>
        <v>0</v>
      </c>
      <c r="U41" s="121"/>
      <c r="V41" s="35"/>
    </row>
    <row r="42" spans="2:22" x14ac:dyDescent="0.25">
      <c r="B42" s="1">
        <f t="shared" si="12"/>
        <v>0</v>
      </c>
      <c r="C42" s="3">
        <f t="shared" si="13"/>
        <v>0</v>
      </c>
      <c r="D42" s="151"/>
      <c r="E42" s="152"/>
      <c r="F42" s="153"/>
      <c r="G42" s="137"/>
      <c r="H42" s="137"/>
      <c r="I42" s="137"/>
      <c r="J42" s="143">
        <f t="shared" si="14"/>
        <v>0</v>
      </c>
      <c r="K42" s="144"/>
      <c r="L42" s="145"/>
      <c r="M42" s="142">
        <f t="shared" si="15"/>
        <v>0</v>
      </c>
      <c r="N42" s="142"/>
      <c r="O42" s="142"/>
      <c r="P42" s="36" t="s">
        <v>65</v>
      </c>
      <c r="Q42" s="136">
        <f t="shared" si="16"/>
        <v>0</v>
      </c>
      <c r="R42" s="136"/>
      <c r="S42" s="43" t="s">
        <v>65</v>
      </c>
      <c r="T42" s="121">
        <f t="shared" si="17"/>
        <v>0</v>
      </c>
      <c r="U42" s="121"/>
      <c r="V42" s="35"/>
    </row>
    <row r="43" spans="2:22" x14ac:dyDescent="0.25">
      <c r="B43" s="1">
        <f t="shared" si="12"/>
        <v>0</v>
      </c>
      <c r="C43" s="3">
        <f t="shared" si="13"/>
        <v>0</v>
      </c>
      <c r="D43" s="154"/>
      <c r="E43" s="155"/>
      <c r="F43" s="156"/>
      <c r="G43" s="137"/>
      <c r="H43" s="137"/>
      <c r="I43" s="137"/>
      <c r="J43" s="143">
        <f t="shared" si="14"/>
        <v>0</v>
      </c>
      <c r="K43" s="144"/>
      <c r="L43" s="145"/>
      <c r="M43" s="142">
        <f t="shared" si="15"/>
        <v>0</v>
      </c>
      <c r="N43" s="142"/>
      <c r="O43" s="142"/>
      <c r="P43" s="36" t="s">
        <v>65</v>
      </c>
      <c r="Q43" s="136">
        <f t="shared" si="16"/>
        <v>0</v>
      </c>
      <c r="R43" s="136"/>
      <c r="S43" s="43" t="s">
        <v>65</v>
      </c>
      <c r="T43" s="121">
        <f t="shared" si="17"/>
        <v>0</v>
      </c>
      <c r="U43" s="121"/>
      <c r="V43" s="35"/>
    </row>
    <row r="44" spans="2:22" s="6" customFormat="1" ht="11.25" x14ac:dyDescent="0.2">
      <c r="B44" s="29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9"/>
      <c r="V44" s="37"/>
    </row>
    <row r="45" spans="2:22" x14ac:dyDescent="0.25">
      <c r="B45" s="126" t="s">
        <v>66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35"/>
    </row>
    <row r="46" spans="2:22" s="6" customFormat="1" ht="11.25" x14ac:dyDescent="0.2">
      <c r="B46" s="140"/>
      <c r="C46" s="128"/>
      <c r="D46" s="128"/>
      <c r="E46" s="128"/>
      <c r="F46" s="128"/>
      <c r="G46" s="128"/>
      <c r="H46" s="128"/>
      <c r="I46" s="141"/>
      <c r="J46" s="158" t="s">
        <v>67</v>
      </c>
      <c r="K46" s="158"/>
      <c r="L46" s="158" t="s">
        <v>68</v>
      </c>
      <c r="M46" s="158"/>
      <c r="N46" s="127"/>
      <c r="O46" s="128"/>
      <c r="P46" s="128"/>
      <c r="Q46" s="128"/>
      <c r="R46" s="128"/>
      <c r="S46" s="129"/>
      <c r="T46" s="18"/>
      <c r="U46" s="19"/>
      <c r="V46" s="37"/>
    </row>
    <row r="47" spans="2:22" x14ac:dyDescent="0.25">
      <c r="B47" s="2" t="s">
        <v>32</v>
      </c>
      <c r="C47" s="38" t="s">
        <v>69</v>
      </c>
      <c r="D47" s="124" t="s">
        <v>70</v>
      </c>
      <c r="E47" s="124"/>
      <c r="F47" s="124" t="s">
        <v>71</v>
      </c>
      <c r="G47" s="124"/>
      <c r="H47" s="124" t="s">
        <v>72</v>
      </c>
      <c r="I47" s="124"/>
      <c r="J47" s="124" t="s">
        <v>73</v>
      </c>
      <c r="K47" s="124"/>
      <c r="L47" s="124" t="s">
        <v>74</v>
      </c>
      <c r="M47" s="124"/>
      <c r="N47" s="124" t="s">
        <v>75</v>
      </c>
      <c r="O47" s="124"/>
      <c r="P47" s="124"/>
      <c r="Q47" s="124" t="s">
        <v>76</v>
      </c>
      <c r="R47" s="124"/>
      <c r="S47" s="159"/>
      <c r="T47" s="126" t="s">
        <v>77</v>
      </c>
      <c r="U47" s="126"/>
      <c r="V47" s="35"/>
    </row>
    <row r="48" spans="2:22" x14ac:dyDescent="0.25">
      <c r="B48" s="2">
        <f t="shared" ref="B48:B53" si="18">B7</f>
        <v>2593</v>
      </c>
      <c r="C48" s="54">
        <f t="shared" ref="C48:C53" si="19">P7</f>
        <v>2.912621359223301</v>
      </c>
      <c r="D48" s="130" t="s">
        <v>105</v>
      </c>
      <c r="E48" s="131"/>
      <c r="F48" s="138">
        <v>5</v>
      </c>
      <c r="G48" s="138"/>
      <c r="H48" s="139">
        <f t="shared" ref="H48:H53" si="20">F48-C48</f>
        <v>2.087378640776699</v>
      </c>
      <c r="I48" s="139"/>
      <c r="J48" s="125">
        <f>(H48%*M7)*100</f>
        <v>236.49999999999997</v>
      </c>
      <c r="K48" s="125"/>
      <c r="L48" s="125">
        <f>J48/0.7</f>
        <v>337.85714285714283</v>
      </c>
      <c r="M48" s="125"/>
      <c r="N48" s="125">
        <f t="shared" ref="N48:N53" si="21">L48/0.6</f>
        <v>563.09523809523807</v>
      </c>
      <c r="O48" s="125"/>
      <c r="P48" s="45" t="s">
        <v>78</v>
      </c>
      <c r="Q48" s="122">
        <f t="shared" ref="Q48:Q53" si="22">N48*L28</f>
        <v>1464.047619047619</v>
      </c>
      <c r="R48" s="123"/>
      <c r="S48" s="46" t="s">
        <v>79</v>
      </c>
      <c r="T48" s="125">
        <f t="shared" ref="T48:T53" si="23">(L48/(30*1.2))*L28</f>
        <v>24.400793650793652</v>
      </c>
      <c r="U48" s="125"/>
      <c r="V48" s="35"/>
    </row>
    <row r="49" spans="2:22" x14ac:dyDescent="0.25">
      <c r="B49" s="2">
        <f t="shared" si="18"/>
        <v>0</v>
      </c>
      <c r="C49" s="44" t="e">
        <f t="shared" si="19"/>
        <v>#DIV/0!</v>
      </c>
      <c r="D49" s="132"/>
      <c r="E49" s="133"/>
      <c r="F49" s="138"/>
      <c r="G49" s="138"/>
      <c r="H49" s="139" t="e">
        <f t="shared" si="20"/>
        <v>#DIV/0!</v>
      </c>
      <c r="I49" s="139"/>
      <c r="J49" s="125" t="e">
        <f>(H49%*M8)*100</f>
        <v>#DIV/0!</v>
      </c>
      <c r="K49" s="125"/>
      <c r="L49" s="125" t="e">
        <f>J49/0.7</f>
        <v>#DIV/0!</v>
      </c>
      <c r="M49" s="125"/>
      <c r="N49" s="125" t="e">
        <f t="shared" si="21"/>
        <v>#DIV/0!</v>
      </c>
      <c r="O49" s="125"/>
      <c r="P49" s="45" t="s">
        <v>78</v>
      </c>
      <c r="Q49" s="122" t="e">
        <f t="shared" si="22"/>
        <v>#DIV/0!</v>
      </c>
      <c r="R49" s="123"/>
      <c r="S49" s="46" t="s">
        <v>79</v>
      </c>
      <c r="T49" s="125" t="e">
        <f t="shared" si="23"/>
        <v>#DIV/0!</v>
      </c>
      <c r="U49" s="125"/>
      <c r="V49" s="35"/>
    </row>
    <row r="50" spans="2:22" x14ac:dyDescent="0.25">
      <c r="B50" s="2">
        <f t="shared" si="18"/>
        <v>0</v>
      </c>
      <c r="C50" s="44" t="e">
        <f t="shared" si="19"/>
        <v>#DIV/0!</v>
      </c>
      <c r="D50" s="132"/>
      <c r="E50" s="133"/>
      <c r="F50" s="138"/>
      <c r="G50" s="138"/>
      <c r="H50" s="139" t="e">
        <f t="shared" si="20"/>
        <v>#DIV/0!</v>
      </c>
      <c r="I50" s="139"/>
      <c r="J50" s="125" t="e">
        <f>(H50%*M9)*100</f>
        <v>#DIV/0!</v>
      </c>
      <c r="K50" s="125"/>
      <c r="L50" s="125" t="e">
        <f>J50/0.7</f>
        <v>#DIV/0!</v>
      </c>
      <c r="M50" s="125"/>
      <c r="N50" s="125" t="e">
        <f t="shared" si="21"/>
        <v>#DIV/0!</v>
      </c>
      <c r="O50" s="125"/>
      <c r="P50" s="45" t="s">
        <v>78</v>
      </c>
      <c r="Q50" s="122" t="e">
        <f t="shared" si="22"/>
        <v>#DIV/0!</v>
      </c>
      <c r="R50" s="123"/>
      <c r="S50" s="46" t="s">
        <v>79</v>
      </c>
      <c r="T50" s="125" t="e">
        <f t="shared" si="23"/>
        <v>#DIV/0!</v>
      </c>
      <c r="U50" s="125"/>
    </row>
    <row r="51" spans="2:22" x14ac:dyDescent="0.25">
      <c r="B51" s="2">
        <f t="shared" si="18"/>
        <v>0</v>
      </c>
      <c r="C51" s="44" t="e">
        <f t="shared" si="19"/>
        <v>#DIV/0!</v>
      </c>
      <c r="D51" s="132"/>
      <c r="E51" s="133"/>
      <c r="F51" s="160"/>
      <c r="G51" s="160"/>
      <c r="H51" s="139" t="e">
        <f t="shared" si="20"/>
        <v>#DIV/0!</v>
      </c>
      <c r="I51" s="139"/>
      <c r="J51" s="125" t="e">
        <f>(H51%*M10)*100</f>
        <v>#DIV/0!</v>
      </c>
      <c r="K51" s="125"/>
      <c r="L51" s="125" t="e">
        <f>J51/0.7</f>
        <v>#DIV/0!</v>
      </c>
      <c r="M51" s="125"/>
      <c r="N51" s="125" t="e">
        <f t="shared" si="21"/>
        <v>#DIV/0!</v>
      </c>
      <c r="O51" s="125"/>
      <c r="P51" s="45" t="s">
        <v>78</v>
      </c>
      <c r="Q51" s="122" t="e">
        <f t="shared" si="22"/>
        <v>#DIV/0!</v>
      </c>
      <c r="R51" s="123"/>
      <c r="S51" s="46" t="s">
        <v>79</v>
      </c>
      <c r="T51" s="125" t="e">
        <f t="shared" si="23"/>
        <v>#DIV/0!</v>
      </c>
      <c r="U51" s="125"/>
    </row>
    <row r="52" spans="2:22" x14ac:dyDescent="0.25">
      <c r="B52" s="2">
        <f t="shared" si="18"/>
        <v>0</v>
      </c>
      <c r="C52" s="44" t="e">
        <f t="shared" si="19"/>
        <v>#DIV/0!</v>
      </c>
      <c r="D52" s="132"/>
      <c r="E52" s="133"/>
      <c r="F52" s="160"/>
      <c r="G52" s="160"/>
      <c r="H52" s="139" t="e">
        <f t="shared" si="20"/>
        <v>#DIV/0!</v>
      </c>
      <c r="I52" s="139"/>
      <c r="J52" s="125" t="e">
        <f>M11*H52/100</f>
        <v>#DIV/0!</v>
      </c>
      <c r="K52" s="125"/>
      <c r="L52" s="125" t="e">
        <f>J52*100/0.7</f>
        <v>#DIV/0!</v>
      </c>
      <c r="M52" s="125"/>
      <c r="N52" s="125" t="e">
        <f t="shared" si="21"/>
        <v>#DIV/0!</v>
      </c>
      <c r="O52" s="125"/>
      <c r="P52" s="45" t="s">
        <v>78</v>
      </c>
      <c r="Q52" s="122" t="e">
        <f t="shared" si="22"/>
        <v>#DIV/0!</v>
      </c>
      <c r="R52" s="123"/>
      <c r="S52" s="46" t="s">
        <v>79</v>
      </c>
      <c r="T52" s="125" t="e">
        <f t="shared" si="23"/>
        <v>#DIV/0!</v>
      </c>
      <c r="U52" s="125"/>
    </row>
    <row r="53" spans="2:22" x14ac:dyDescent="0.25">
      <c r="B53" s="2">
        <f t="shared" si="18"/>
        <v>0</v>
      </c>
      <c r="C53" s="44" t="e">
        <f t="shared" si="19"/>
        <v>#DIV/0!</v>
      </c>
      <c r="D53" s="134"/>
      <c r="E53" s="135"/>
      <c r="F53" s="160"/>
      <c r="G53" s="160"/>
      <c r="H53" s="139" t="e">
        <f t="shared" si="20"/>
        <v>#DIV/0!</v>
      </c>
      <c r="I53" s="139"/>
      <c r="J53" s="125" t="e">
        <f>M12*H53/100</f>
        <v>#DIV/0!</v>
      </c>
      <c r="K53" s="125"/>
      <c r="L53" s="125" t="e">
        <f>J53*100/0.7</f>
        <v>#DIV/0!</v>
      </c>
      <c r="M53" s="125"/>
      <c r="N53" s="125" t="e">
        <f t="shared" si="21"/>
        <v>#DIV/0!</v>
      </c>
      <c r="O53" s="125"/>
      <c r="P53" s="45" t="s">
        <v>78</v>
      </c>
      <c r="Q53" s="122" t="e">
        <f t="shared" si="22"/>
        <v>#DIV/0!</v>
      </c>
      <c r="R53" s="123"/>
      <c r="S53" s="46" t="s">
        <v>79</v>
      </c>
      <c r="T53" s="125" t="e">
        <f t="shared" si="23"/>
        <v>#DIV/0!</v>
      </c>
      <c r="U53" s="125"/>
    </row>
  </sheetData>
  <mergeCells count="162">
    <mergeCell ref="H53:I53"/>
    <mergeCell ref="J53:K53"/>
    <mergeCell ref="H49:I49"/>
    <mergeCell ref="J49:K49"/>
    <mergeCell ref="J51:K51"/>
    <mergeCell ref="F50:G50"/>
    <mergeCell ref="H50:I50"/>
    <mergeCell ref="J50:K50"/>
    <mergeCell ref="Q51:R51"/>
    <mergeCell ref="F52:G52"/>
    <mergeCell ref="H52:I52"/>
    <mergeCell ref="J52:K52"/>
    <mergeCell ref="N52:O52"/>
    <mergeCell ref="Q49:R49"/>
    <mergeCell ref="L50:M50"/>
    <mergeCell ref="N50:O50"/>
    <mergeCell ref="N47:P47"/>
    <mergeCell ref="Q47:S47"/>
    <mergeCell ref="T42:U42"/>
    <mergeCell ref="G43:I43"/>
    <mergeCell ref="T53:U53"/>
    <mergeCell ref="F53:G53"/>
    <mergeCell ref="T52:U52"/>
    <mergeCell ref="T48:U48"/>
    <mergeCell ref="Q52:R52"/>
    <mergeCell ref="L51:M51"/>
    <mergeCell ref="N51:O51"/>
    <mergeCell ref="L53:M53"/>
    <mergeCell ref="N53:O53"/>
    <mergeCell ref="Q53:R53"/>
    <mergeCell ref="T49:U49"/>
    <mergeCell ref="L49:M49"/>
    <mergeCell ref="Q50:R50"/>
    <mergeCell ref="T50:U50"/>
    <mergeCell ref="T51:U51"/>
    <mergeCell ref="F51:G51"/>
    <mergeCell ref="H51:I51"/>
    <mergeCell ref="P30:R30"/>
    <mergeCell ref="J42:L42"/>
    <mergeCell ref="G31:H31"/>
    <mergeCell ref="D38:F43"/>
    <mergeCell ref="G42:I42"/>
    <mergeCell ref="T43:U43"/>
    <mergeCell ref="M42:O42"/>
    <mergeCell ref="Q42:R42"/>
    <mergeCell ref="J43:L43"/>
    <mergeCell ref="M43:O43"/>
    <mergeCell ref="M39:O39"/>
    <mergeCell ref="D37:F37"/>
    <mergeCell ref="T37:U37"/>
    <mergeCell ref="Q39:R39"/>
    <mergeCell ref="Q38:R38"/>
    <mergeCell ref="Q37:S37"/>
    <mergeCell ref="T41:U41"/>
    <mergeCell ref="Q41:R41"/>
    <mergeCell ref="T38:U38"/>
    <mergeCell ref="T39:U39"/>
    <mergeCell ref="Q43:R43"/>
    <mergeCell ref="H48:I48"/>
    <mergeCell ref="L48:M48"/>
    <mergeCell ref="N48:O48"/>
    <mergeCell ref="F48:G48"/>
    <mergeCell ref="B46:I46"/>
    <mergeCell ref="F47:G47"/>
    <mergeCell ref="G40:I40"/>
    <mergeCell ref="M37:P37"/>
    <mergeCell ref="M38:O38"/>
    <mergeCell ref="J38:L38"/>
    <mergeCell ref="J37:K37"/>
    <mergeCell ref="G38:I38"/>
    <mergeCell ref="G41:I41"/>
    <mergeCell ref="J41:L41"/>
    <mergeCell ref="M41:O41"/>
    <mergeCell ref="J39:L39"/>
    <mergeCell ref="J40:L40"/>
    <mergeCell ref="M40:O40"/>
    <mergeCell ref="L46:M46"/>
    <mergeCell ref="J46:K46"/>
    <mergeCell ref="H47:I47"/>
    <mergeCell ref="P23:Q23"/>
    <mergeCell ref="C21:H21"/>
    <mergeCell ref="C25:H25"/>
    <mergeCell ref="Q48:R48"/>
    <mergeCell ref="L47:M47"/>
    <mergeCell ref="J47:K47"/>
    <mergeCell ref="J48:K48"/>
    <mergeCell ref="B45:U45"/>
    <mergeCell ref="D47:E47"/>
    <mergeCell ref="T47:U47"/>
    <mergeCell ref="N46:S46"/>
    <mergeCell ref="D48:E53"/>
    <mergeCell ref="L52:M52"/>
    <mergeCell ref="Q40:R40"/>
    <mergeCell ref="T33:U33"/>
    <mergeCell ref="G32:H32"/>
    <mergeCell ref="J32:K32"/>
    <mergeCell ref="P31:R31"/>
    <mergeCell ref="P33:R33"/>
    <mergeCell ref="P32:R32"/>
    <mergeCell ref="G39:I39"/>
    <mergeCell ref="J29:K29"/>
    <mergeCell ref="N49:O49"/>
    <mergeCell ref="F49:G49"/>
    <mergeCell ref="L31:M31"/>
    <mergeCell ref="G33:H33"/>
    <mergeCell ref="J33:K33"/>
    <mergeCell ref="L33:M33"/>
    <mergeCell ref="L32:M32"/>
    <mergeCell ref="G37:I37"/>
    <mergeCell ref="K19:M19"/>
    <mergeCell ref="N19:O19"/>
    <mergeCell ref="C23:H23"/>
    <mergeCell ref="K23:M23"/>
    <mergeCell ref="N23:O23"/>
    <mergeCell ref="C19:H19"/>
    <mergeCell ref="L3:M4"/>
    <mergeCell ref="T32:U32"/>
    <mergeCell ref="T28:U28"/>
    <mergeCell ref="B36:U36"/>
    <mergeCell ref="T40:U40"/>
    <mergeCell ref="G29:H29"/>
    <mergeCell ref="G30:H30"/>
    <mergeCell ref="J30:K30"/>
    <mergeCell ref="L30:M30"/>
    <mergeCell ref="C17:H17"/>
    <mergeCell ref="K25:M25"/>
    <mergeCell ref="T26:U26"/>
    <mergeCell ref="N25:O25"/>
    <mergeCell ref="P25:Q25"/>
    <mergeCell ref="K21:M21"/>
    <mergeCell ref="N21:O21"/>
    <mergeCell ref="T29:U29"/>
    <mergeCell ref="L29:M29"/>
    <mergeCell ref="P29:R29"/>
    <mergeCell ref="P19:Q19"/>
    <mergeCell ref="T30:U30"/>
    <mergeCell ref="T31:U31"/>
    <mergeCell ref="J31:K31"/>
    <mergeCell ref="B1:U1"/>
    <mergeCell ref="B2:C2"/>
    <mergeCell ref="B3:C4"/>
    <mergeCell ref="D3:F4"/>
    <mergeCell ref="D2:K2"/>
    <mergeCell ref="L2:M2"/>
    <mergeCell ref="N2:U2"/>
    <mergeCell ref="S5:U5"/>
    <mergeCell ref="G28:H28"/>
    <mergeCell ref="C15:H15"/>
    <mergeCell ref="P28:R28"/>
    <mergeCell ref="K15:M15"/>
    <mergeCell ref="L28:M28"/>
    <mergeCell ref="L26:M27"/>
    <mergeCell ref="N3:U4"/>
    <mergeCell ref="J28:K28"/>
    <mergeCell ref="P15:Q15"/>
    <mergeCell ref="N15:O15"/>
    <mergeCell ref="G5:M5"/>
    <mergeCell ref="N5:R5"/>
    <mergeCell ref="K17:M17"/>
    <mergeCell ref="N17:O17"/>
    <mergeCell ref="P21:Q21"/>
    <mergeCell ref="P17:Q17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E7" sqref="E7:E8"/>
    </sheetView>
  </sheetViews>
  <sheetFormatPr defaultRowHeight="15.75" x14ac:dyDescent="0.25"/>
  <cols>
    <col min="1" max="1" width="30" style="73" bestFit="1" customWidth="1"/>
    <col min="2" max="2" width="9.85546875" style="66" bestFit="1" customWidth="1"/>
    <col min="3" max="3" width="11.5703125" style="66" bestFit="1" customWidth="1"/>
    <col min="4" max="4" width="9" style="66" bestFit="1" customWidth="1"/>
    <col min="5" max="7" width="10.7109375" style="66" customWidth="1"/>
    <col min="8" max="16384" width="9.140625" style="66"/>
  </cols>
  <sheetData>
    <row r="1" spans="1:7" ht="24.95" customHeight="1" x14ac:dyDescent="0.25">
      <c r="A1" s="190" t="s">
        <v>15</v>
      </c>
      <c r="B1" s="190"/>
      <c r="C1" s="190"/>
      <c r="D1" s="190"/>
      <c r="E1" s="190"/>
      <c r="F1" s="190"/>
      <c r="G1" s="190"/>
    </row>
    <row r="2" spans="1:7" x14ac:dyDescent="0.25">
      <c r="A2" s="167"/>
      <c r="B2" s="168"/>
      <c r="C2" s="168"/>
      <c r="D2" s="168"/>
      <c r="E2" s="168"/>
      <c r="F2" s="168"/>
      <c r="G2" s="169"/>
    </row>
    <row r="3" spans="1:7" x14ac:dyDescent="0.25">
      <c r="A3" s="83" t="s">
        <v>11</v>
      </c>
      <c r="B3" s="191" t="str">
        <f>Dados!N2</f>
        <v>Fernando Mello</v>
      </c>
      <c r="C3" s="191"/>
      <c r="D3" s="191"/>
      <c r="E3" s="191"/>
      <c r="F3" s="191"/>
      <c r="G3" s="191"/>
    </row>
    <row r="4" spans="1:7" x14ac:dyDescent="0.25">
      <c r="A4" s="83" t="s">
        <v>12</v>
      </c>
      <c r="B4" s="191" t="str">
        <f>Dados!N3</f>
        <v>Recanto Cedro do Vale</v>
      </c>
      <c r="C4" s="191"/>
      <c r="D4" s="191"/>
      <c r="E4" s="191"/>
      <c r="F4" s="191"/>
      <c r="G4" s="191"/>
    </row>
    <row r="5" spans="1:7" x14ac:dyDescent="0.25">
      <c r="A5" s="83" t="s">
        <v>13</v>
      </c>
      <c r="B5" s="191" t="str">
        <f>Dados!D2</f>
        <v>Itapetininga/SP</v>
      </c>
      <c r="C5" s="191"/>
      <c r="D5" s="191"/>
      <c r="E5" s="191"/>
      <c r="F5" s="191"/>
      <c r="G5" s="191"/>
    </row>
    <row r="6" spans="1:7" x14ac:dyDescent="0.25">
      <c r="A6" s="83" t="s">
        <v>20</v>
      </c>
      <c r="B6" s="170"/>
      <c r="C6" s="170"/>
      <c r="D6" s="170"/>
      <c r="E6" s="170"/>
      <c r="F6" s="170"/>
      <c r="G6" s="170"/>
    </row>
    <row r="7" spans="1:7" ht="15.75" customHeight="1" x14ac:dyDescent="0.25">
      <c r="A7" s="180" t="s">
        <v>14</v>
      </c>
      <c r="B7" s="180" t="str">
        <f>Dados!C7</f>
        <v>Pasto</v>
      </c>
      <c r="C7" s="180">
        <f>Dados!C8</f>
        <v>0</v>
      </c>
      <c r="D7" s="180">
        <f>Dados!C9</f>
        <v>0</v>
      </c>
      <c r="E7" s="180">
        <f>Dados!C10</f>
        <v>0</v>
      </c>
      <c r="F7" s="180">
        <f>Dados!C11</f>
        <v>0</v>
      </c>
      <c r="G7" s="180">
        <f>Dados!C12</f>
        <v>0</v>
      </c>
    </row>
    <row r="8" spans="1:7" ht="15.75" customHeight="1" x14ac:dyDescent="0.25">
      <c r="A8" s="181"/>
      <c r="B8" s="181"/>
      <c r="C8" s="181"/>
      <c r="D8" s="181"/>
      <c r="E8" s="181"/>
      <c r="F8" s="181"/>
      <c r="G8" s="181"/>
    </row>
    <row r="9" spans="1:7" x14ac:dyDescent="0.25">
      <c r="A9" s="83" t="s">
        <v>19</v>
      </c>
      <c r="B9" s="84">
        <f>Dados!L28</f>
        <v>2.6</v>
      </c>
      <c r="C9" s="84">
        <f>Dados!L29</f>
        <v>0</v>
      </c>
      <c r="D9" s="84">
        <f>Dados!L30</f>
        <v>0</v>
      </c>
      <c r="E9" s="84">
        <f>Dados!L31</f>
        <v>0</v>
      </c>
      <c r="F9" s="84">
        <f>Dados!L32</f>
        <v>0</v>
      </c>
      <c r="G9" s="84">
        <f>Dados!L33</f>
        <v>0</v>
      </c>
    </row>
    <row r="10" spans="1:7" s="73" customFormat="1" x14ac:dyDescent="0.25">
      <c r="A10" s="177"/>
      <c r="B10" s="178"/>
      <c r="C10" s="178"/>
      <c r="D10" s="178"/>
      <c r="E10" s="178"/>
      <c r="F10" s="178"/>
      <c r="G10" s="179"/>
    </row>
    <row r="11" spans="1:7" ht="18.75" x14ac:dyDescent="0.3">
      <c r="A11" s="183" t="s">
        <v>0</v>
      </c>
      <c r="B11" s="183"/>
      <c r="C11" s="183"/>
      <c r="D11" s="183"/>
      <c r="E11" s="183"/>
      <c r="F11" s="183"/>
      <c r="G11" s="183"/>
    </row>
    <row r="12" spans="1:7" x14ac:dyDescent="0.25">
      <c r="A12" s="83" t="s">
        <v>91</v>
      </c>
      <c r="B12" s="72">
        <f>Dados!Q7</f>
        <v>62.930273609885269</v>
      </c>
      <c r="C12" s="72" t="e">
        <f>Dados!Q8</f>
        <v>#DIV/0!</v>
      </c>
      <c r="D12" s="72" t="e">
        <f>Dados!Q9</f>
        <v>#DIV/0!</v>
      </c>
      <c r="E12" s="72" t="e">
        <f>Dados!Q10</f>
        <v>#DIV/0!</v>
      </c>
      <c r="F12" s="72" t="e">
        <f>Dados!Q11</f>
        <v>#DIV/0!</v>
      </c>
      <c r="G12" s="72" t="e">
        <f>Dados!Q12</f>
        <v>#DIV/0!</v>
      </c>
    </row>
    <row r="13" spans="1:7" x14ac:dyDescent="0.25">
      <c r="A13" s="83" t="s">
        <v>89</v>
      </c>
      <c r="B13" s="174">
        <f>Dados!P15</f>
        <v>80</v>
      </c>
      <c r="C13" s="175"/>
      <c r="D13" s="175"/>
      <c r="E13" s="175"/>
      <c r="F13" s="175"/>
      <c r="G13" s="176"/>
    </row>
    <row r="14" spans="1:7" x14ac:dyDescent="0.25">
      <c r="A14" s="83" t="s">
        <v>90</v>
      </c>
      <c r="B14" s="88">
        <f>Dados!I15</f>
        <v>80</v>
      </c>
      <c r="C14" s="89">
        <f>Dados!I17</f>
        <v>0</v>
      </c>
      <c r="D14" s="88">
        <f>Dados!I19</f>
        <v>0</v>
      </c>
      <c r="E14" s="88">
        <f>Dados!I21</f>
        <v>0</v>
      </c>
      <c r="F14" s="88">
        <f>Dados!I23</f>
        <v>0</v>
      </c>
      <c r="G14" s="88">
        <f>Dados!I25</f>
        <v>0</v>
      </c>
    </row>
    <row r="15" spans="1:7" x14ac:dyDescent="0.25">
      <c r="A15" s="83" t="s">
        <v>4</v>
      </c>
      <c r="B15" s="67">
        <f>(Dados!C16)</f>
        <v>90</v>
      </c>
      <c r="C15" s="82">
        <f>Dados!C18</f>
        <v>0</v>
      </c>
      <c r="D15" s="67">
        <f>Dados!C20</f>
        <v>0</v>
      </c>
      <c r="E15" s="67">
        <f>Dados!C22</f>
        <v>0</v>
      </c>
      <c r="F15" s="67">
        <f>Dados!C24</f>
        <v>0</v>
      </c>
      <c r="G15" s="67">
        <f>(Dados!C26)</f>
        <v>0</v>
      </c>
    </row>
    <row r="16" spans="1:7" x14ac:dyDescent="0.25">
      <c r="A16" s="83" t="s">
        <v>80</v>
      </c>
      <c r="B16" s="68">
        <f>Dados!P28</f>
        <v>5.587111111111108</v>
      </c>
      <c r="C16" s="68" t="e">
        <f>Dados!P29</f>
        <v>#DIV/0!</v>
      </c>
      <c r="D16" s="68" t="e">
        <f>Dados!P30</f>
        <v>#DIV/0!</v>
      </c>
      <c r="E16" s="68" t="e">
        <f>Dados!P31</f>
        <v>#DIV/0!</v>
      </c>
      <c r="F16" s="68" t="e">
        <f>Dados!P32</f>
        <v>#DIV/0!</v>
      </c>
      <c r="G16" s="68" t="e">
        <f>Dados!P33</f>
        <v>#DIV/0!</v>
      </c>
    </row>
    <row r="17" spans="1:7" x14ac:dyDescent="0.25">
      <c r="A17" s="83" t="s">
        <v>25</v>
      </c>
      <c r="B17" s="74" t="str">
        <f>Dados!T28</f>
        <v>calcítico</v>
      </c>
      <c r="C17" s="74" t="e">
        <f>Dados!T29</f>
        <v>#DIV/0!</v>
      </c>
      <c r="D17" s="74" t="e">
        <f>Dados!T30</f>
        <v>#DIV/0!</v>
      </c>
      <c r="E17" s="74" t="e">
        <f>Dados!T31</f>
        <v>#DIV/0!</v>
      </c>
      <c r="F17" s="74" t="e">
        <f>Dados!T32</f>
        <v>#DIV/0!</v>
      </c>
      <c r="G17" s="74" t="e">
        <f>Dados!T33</f>
        <v>#DIV/0!</v>
      </c>
    </row>
    <row r="18" spans="1:7" s="69" customFormat="1" x14ac:dyDescent="0.25">
      <c r="A18" s="182"/>
      <c r="B18" s="182"/>
      <c r="C18" s="182"/>
      <c r="D18" s="85"/>
      <c r="E18" s="85"/>
      <c r="F18" s="85"/>
      <c r="G18" s="85"/>
    </row>
    <row r="19" spans="1:7" ht="18.75" x14ac:dyDescent="0.3">
      <c r="A19" s="161" t="s">
        <v>6</v>
      </c>
      <c r="B19" s="162"/>
      <c r="C19" s="162"/>
      <c r="D19" s="162"/>
      <c r="E19" s="162"/>
      <c r="F19" s="162"/>
      <c r="G19" s="163"/>
    </row>
    <row r="20" spans="1:7" x14ac:dyDescent="0.25">
      <c r="A20" s="86" t="s">
        <v>1</v>
      </c>
      <c r="B20" s="70">
        <f>Dados!C38</f>
        <v>8</v>
      </c>
      <c r="C20" s="70">
        <f>Dados!C39</f>
        <v>0</v>
      </c>
      <c r="D20" s="70">
        <f>Dados!C40</f>
        <v>0</v>
      </c>
      <c r="E20" s="70">
        <f>Dados!C41</f>
        <v>0</v>
      </c>
      <c r="F20" s="70">
        <f>Dados!C42</f>
        <v>0</v>
      </c>
      <c r="G20" s="70">
        <f>Dados!C43</f>
        <v>0</v>
      </c>
    </row>
    <row r="21" spans="1:7" x14ac:dyDescent="0.25">
      <c r="A21" s="86" t="s">
        <v>2</v>
      </c>
      <c r="B21" s="171">
        <f>Dados!D38</f>
        <v>30</v>
      </c>
      <c r="C21" s="172"/>
      <c r="D21" s="172"/>
      <c r="E21" s="172"/>
      <c r="F21" s="172"/>
      <c r="G21" s="173"/>
    </row>
    <row r="22" spans="1:7" x14ac:dyDescent="0.25">
      <c r="A22" s="86" t="s">
        <v>3</v>
      </c>
      <c r="B22" s="71">
        <f>Dados!G38</f>
        <v>20</v>
      </c>
      <c r="C22" s="71">
        <f>Dados!G39</f>
        <v>0</v>
      </c>
      <c r="D22" s="71">
        <f>Dados!G40</f>
        <v>0</v>
      </c>
      <c r="E22" s="71">
        <f>Dados!G41</f>
        <v>0</v>
      </c>
      <c r="F22" s="71">
        <f>Dados!G42</f>
        <v>0</v>
      </c>
      <c r="G22" s="71">
        <f>Dados!G43</f>
        <v>0</v>
      </c>
    </row>
    <row r="23" spans="1:7" x14ac:dyDescent="0.25">
      <c r="A23" s="86" t="s">
        <v>5</v>
      </c>
      <c r="B23" s="70">
        <f>B22-B20</f>
        <v>12</v>
      </c>
      <c r="C23" s="70">
        <f>C22-C20</f>
        <v>0</v>
      </c>
      <c r="D23" s="70">
        <f>Dados!J40</f>
        <v>0</v>
      </c>
      <c r="E23" s="70">
        <f>Dados!J41</f>
        <v>0</v>
      </c>
      <c r="F23" s="70">
        <f>Dados!J42</f>
        <v>0</v>
      </c>
      <c r="G23" s="70">
        <f>Dados!J43</f>
        <v>0</v>
      </c>
    </row>
    <row r="24" spans="1:7" x14ac:dyDescent="0.25">
      <c r="A24" s="86" t="s">
        <v>81</v>
      </c>
      <c r="B24" s="71">
        <f>Dados!Q38</f>
        <v>1733.3333333333333</v>
      </c>
      <c r="C24" s="71">
        <f>Dados!Q39</f>
        <v>0</v>
      </c>
      <c r="D24" s="71">
        <f>Dados!Q40</f>
        <v>0</v>
      </c>
      <c r="E24" s="71">
        <f>Dados!Q41</f>
        <v>0</v>
      </c>
      <c r="F24" s="71">
        <f>Dados!Q42</f>
        <v>0</v>
      </c>
      <c r="G24" s="71">
        <f>Dados!Q43</f>
        <v>0</v>
      </c>
    </row>
    <row r="25" spans="1:7" x14ac:dyDescent="0.25">
      <c r="A25" s="86" t="s">
        <v>24</v>
      </c>
      <c r="B25" s="164" t="s">
        <v>21</v>
      </c>
      <c r="C25" s="165"/>
      <c r="D25" s="165"/>
      <c r="E25" s="165"/>
      <c r="F25" s="165"/>
      <c r="G25" s="166"/>
    </row>
    <row r="26" spans="1:7" s="69" customFormat="1" x14ac:dyDescent="0.25">
      <c r="A26" s="167"/>
      <c r="B26" s="168"/>
      <c r="C26" s="168"/>
      <c r="D26" s="168"/>
      <c r="E26" s="168"/>
      <c r="F26" s="168"/>
      <c r="G26" s="169"/>
    </row>
    <row r="27" spans="1:7" ht="18.75" x14ac:dyDescent="0.3">
      <c r="A27" s="161" t="s">
        <v>7</v>
      </c>
      <c r="B27" s="162"/>
      <c r="C27" s="162"/>
      <c r="D27" s="162"/>
      <c r="E27" s="162"/>
      <c r="F27" s="162"/>
      <c r="G27" s="163"/>
    </row>
    <row r="28" spans="1:7" x14ac:dyDescent="0.25">
      <c r="A28" s="86" t="s">
        <v>1</v>
      </c>
      <c r="B28" s="72">
        <f>Dados!C48</f>
        <v>2.912621359223301</v>
      </c>
      <c r="C28" s="72" t="e">
        <f>Dados!C49</f>
        <v>#DIV/0!</v>
      </c>
      <c r="D28" s="72" t="e">
        <f>Dados!C50</f>
        <v>#DIV/0!</v>
      </c>
      <c r="E28" s="72" t="e">
        <f>Dados!C51</f>
        <v>#DIV/0!</v>
      </c>
      <c r="F28" s="72" t="e">
        <f>Dados!C52</f>
        <v>#DIV/0!</v>
      </c>
      <c r="G28" s="72" t="e">
        <f>Dados!C53</f>
        <v>#DIV/0!</v>
      </c>
    </row>
    <row r="29" spans="1:7" x14ac:dyDescent="0.25">
      <c r="A29" s="86" t="s">
        <v>2</v>
      </c>
      <c r="B29" s="164" t="str">
        <f>Dados!D48</f>
        <v>&gt;5,5</v>
      </c>
      <c r="C29" s="165"/>
      <c r="D29" s="165"/>
      <c r="E29" s="165"/>
      <c r="F29" s="165"/>
      <c r="G29" s="166"/>
    </row>
    <row r="30" spans="1:7" x14ac:dyDescent="0.25">
      <c r="A30" s="86" t="s">
        <v>3</v>
      </c>
      <c r="B30" s="72">
        <f>Dados!F48</f>
        <v>5</v>
      </c>
      <c r="C30" s="72">
        <f>Dados!F49</f>
        <v>0</v>
      </c>
      <c r="D30" s="72">
        <f>Dados!F50</f>
        <v>0</v>
      </c>
      <c r="E30" s="72">
        <f>Dados!F51</f>
        <v>0</v>
      </c>
      <c r="F30" s="72">
        <f>Dados!F52</f>
        <v>0</v>
      </c>
      <c r="G30" s="72">
        <f>Dados!F53</f>
        <v>0</v>
      </c>
    </row>
    <row r="31" spans="1:7" x14ac:dyDescent="0.25">
      <c r="A31" s="86" t="s">
        <v>5</v>
      </c>
      <c r="B31" s="72">
        <f>B30-B28</f>
        <v>2.087378640776699</v>
      </c>
      <c r="C31" s="72" t="e">
        <f>C30-C28</f>
        <v>#DIV/0!</v>
      </c>
      <c r="D31" s="72" t="e">
        <f>Dados!H50</f>
        <v>#DIV/0!</v>
      </c>
      <c r="E31" s="72" t="e">
        <f>Dados!H51</f>
        <v>#DIV/0!</v>
      </c>
      <c r="F31" s="72" t="e">
        <f>Dados!H52</f>
        <v>#DIV/0!</v>
      </c>
      <c r="G31" s="72" t="e">
        <f>Dados!H53</f>
        <v>#DIV/0!</v>
      </c>
    </row>
    <row r="32" spans="1:7" x14ac:dyDescent="0.25">
      <c r="A32" s="86" t="s">
        <v>82</v>
      </c>
      <c r="B32" s="71">
        <f>Dados!Q48</f>
        <v>1464.047619047619</v>
      </c>
      <c r="C32" s="71" t="e">
        <f>Dados!Q49</f>
        <v>#DIV/0!</v>
      </c>
      <c r="D32" s="71" t="e">
        <f>Dados!Q50</f>
        <v>#DIV/0!</v>
      </c>
      <c r="E32" s="71" t="e">
        <f>Dados!Q51</f>
        <v>#DIV/0!</v>
      </c>
      <c r="F32" s="71" t="e">
        <f>Dados!Q52</f>
        <v>#DIV/0!</v>
      </c>
      <c r="G32" s="71" t="e">
        <f>Dados!Q53</f>
        <v>#DIV/0!</v>
      </c>
    </row>
    <row r="33" spans="1:7" x14ac:dyDescent="0.25">
      <c r="A33" s="86" t="s">
        <v>23</v>
      </c>
      <c r="B33" s="164" t="s">
        <v>22</v>
      </c>
      <c r="C33" s="165"/>
      <c r="D33" s="165"/>
      <c r="E33" s="165"/>
      <c r="F33" s="165"/>
      <c r="G33" s="166"/>
    </row>
    <row r="34" spans="1:7" s="69" customFormat="1" x14ac:dyDescent="0.25">
      <c r="A34" s="167"/>
      <c r="B34" s="168"/>
      <c r="C34" s="168"/>
      <c r="D34" s="168"/>
      <c r="E34" s="168"/>
      <c r="F34" s="168"/>
      <c r="G34" s="169"/>
    </row>
    <row r="35" spans="1:7" s="69" customFormat="1" ht="18.75" x14ac:dyDescent="0.3">
      <c r="A35" s="161" t="s">
        <v>93</v>
      </c>
      <c r="B35" s="162"/>
      <c r="C35" s="162"/>
      <c r="D35" s="162"/>
      <c r="E35" s="162"/>
      <c r="F35" s="162"/>
      <c r="G35" s="163"/>
    </row>
    <row r="36" spans="1:7" s="69" customFormat="1" x14ac:dyDescent="0.25">
      <c r="A36" s="86" t="s">
        <v>92</v>
      </c>
      <c r="B36" s="68">
        <f>Dados!T48</f>
        <v>24.400793650793652</v>
      </c>
      <c r="C36" s="68" t="e">
        <f>Dados!T49</f>
        <v>#DIV/0!</v>
      </c>
      <c r="D36" s="68" t="e">
        <f>Dados!T50</f>
        <v>#DIV/0!</v>
      </c>
      <c r="E36" s="68" t="e">
        <f>Dados!T51</f>
        <v>#DIV/0!</v>
      </c>
      <c r="F36" s="68">
        <f>Dados!T42</f>
        <v>0</v>
      </c>
      <c r="G36" s="68">
        <f>Dados!T43</f>
        <v>0</v>
      </c>
    </row>
    <row r="37" spans="1:7" s="69" customFormat="1" x14ac:dyDescent="0.25">
      <c r="A37" s="86" t="s">
        <v>8</v>
      </c>
      <c r="B37" s="187" t="s">
        <v>94</v>
      </c>
      <c r="C37" s="188"/>
      <c r="D37" s="188"/>
      <c r="E37" s="188"/>
      <c r="F37" s="188"/>
      <c r="G37" s="189"/>
    </row>
    <row r="38" spans="1:7" s="69" customFormat="1" x14ac:dyDescent="0.25">
      <c r="A38" s="177"/>
      <c r="B38" s="178"/>
      <c r="C38" s="178"/>
      <c r="D38" s="178"/>
      <c r="E38" s="178"/>
      <c r="F38" s="178"/>
      <c r="G38" s="179"/>
    </row>
    <row r="39" spans="1:7" ht="18.75" x14ac:dyDescent="0.3">
      <c r="A39" s="161" t="s">
        <v>9</v>
      </c>
      <c r="B39" s="162"/>
      <c r="C39" s="162"/>
      <c r="D39" s="162"/>
      <c r="E39" s="162"/>
      <c r="F39" s="162"/>
      <c r="G39" s="163"/>
    </row>
    <row r="40" spans="1:7" x14ac:dyDescent="0.25">
      <c r="A40" s="86" t="s">
        <v>18</v>
      </c>
      <c r="B40" s="187" t="s">
        <v>17</v>
      </c>
      <c r="C40" s="188"/>
      <c r="D40" s="188"/>
      <c r="E40" s="188"/>
      <c r="F40" s="188"/>
      <c r="G40" s="189"/>
    </row>
    <row r="41" spans="1:7" x14ac:dyDescent="0.25">
      <c r="A41" s="86" t="s">
        <v>10</v>
      </c>
      <c r="B41" s="74">
        <f t="shared" ref="B41:G41" si="0">50*B9</f>
        <v>130</v>
      </c>
      <c r="C41" s="74">
        <f t="shared" si="0"/>
        <v>0</v>
      </c>
      <c r="D41" s="74">
        <f t="shared" si="0"/>
        <v>0</v>
      </c>
      <c r="E41" s="74">
        <f t="shared" si="0"/>
        <v>0</v>
      </c>
      <c r="F41" s="74">
        <f t="shared" si="0"/>
        <v>0</v>
      </c>
      <c r="G41" s="74">
        <f t="shared" si="0"/>
        <v>0</v>
      </c>
    </row>
    <row r="42" spans="1:7" x14ac:dyDescent="0.25">
      <c r="A42" s="86" t="s">
        <v>8</v>
      </c>
      <c r="B42" s="187" t="s">
        <v>102</v>
      </c>
      <c r="C42" s="188"/>
      <c r="D42" s="188"/>
      <c r="E42" s="188"/>
      <c r="F42" s="188"/>
      <c r="G42" s="189"/>
    </row>
    <row r="43" spans="1:7" x14ac:dyDescent="0.25">
      <c r="A43" s="167"/>
      <c r="B43" s="168"/>
      <c r="C43" s="168"/>
      <c r="D43" s="168"/>
      <c r="E43" s="168"/>
      <c r="F43" s="168"/>
      <c r="G43" s="169"/>
    </row>
    <row r="44" spans="1:7" x14ac:dyDescent="0.25">
      <c r="A44" s="87" t="s">
        <v>16</v>
      </c>
      <c r="B44" s="167" t="s">
        <v>95</v>
      </c>
      <c r="C44" s="168"/>
      <c r="D44" s="168"/>
      <c r="E44" s="168"/>
      <c r="F44" s="168"/>
      <c r="G44" s="169"/>
    </row>
    <row r="45" spans="1:7" x14ac:dyDescent="0.25">
      <c r="A45" s="184" t="s">
        <v>103</v>
      </c>
      <c r="B45" s="185"/>
      <c r="C45" s="185"/>
      <c r="D45" s="185"/>
      <c r="E45" s="185"/>
      <c r="F45" s="185"/>
      <c r="G45" s="186"/>
    </row>
  </sheetData>
  <sheetProtection selectLockedCells="1" selectUnlockedCells="1"/>
  <mergeCells count="34">
    <mergeCell ref="A1:G1"/>
    <mergeCell ref="B3:G3"/>
    <mergeCell ref="B4:G4"/>
    <mergeCell ref="B5:G5"/>
    <mergeCell ref="A2:G2"/>
    <mergeCell ref="D7:D8"/>
    <mergeCell ref="A11:G11"/>
    <mergeCell ref="A45:G45"/>
    <mergeCell ref="A43:G43"/>
    <mergeCell ref="B33:G33"/>
    <mergeCell ref="B37:G37"/>
    <mergeCell ref="A35:G35"/>
    <mergeCell ref="A34:G34"/>
    <mergeCell ref="B40:G40"/>
    <mergeCell ref="A39:G39"/>
    <mergeCell ref="B44:G44"/>
    <mergeCell ref="B42:G42"/>
    <mergeCell ref="A38:G38"/>
    <mergeCell ref="A27:G27"/>
    <mergeCell ref="B29:G29"/>
    <mergeCell ref="A26:G26"/>
    <mergeCell ref="B6:G6"/>
    <mergeCell ref="B21:G21"/>
    <mergeCell ref="B25:G25"/>
    <mergeCell ref="A19:G19"/>
    <mergeCell ref="B13:G13"/>
    <mergeCell ref="A10:G10"/>
    <mergeCell ref="E7:E8"/>
    <mergeCell ref="F7:F8"/>
    <mergeCell ref="G7:G8"/>
    <mergeCell ref="A18:C18"/>
    <mergeCell ref="A7:A8"/>
    <mergeCell ref="B7:B8"/>
    <mergeCell ref="C7:C8"/>
  </mergeCells>
  <phoneticPr fontId="1" type="noConversion"/>
  <pageMargins left="0.39370078740157483" right="0.39370078740157483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Resumo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Wisner</cp:lastModifiedBy>
  <cp:lastPrinted>2011-09-29T14:31:28Z</cp:lastPrinted>
  <dcterms:created xsi:type="dcterms:W3CDTF">2009-09-16T18:50:35Z</dcterms:created>
  <dcterms:modified xsi:type="dcterms:W3CDTF">2017-05-05T10:42:28Z</dcterms:modified>
</cp:coreProperties>
</file>