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Documents\assessoria\Agropecuária HS - Marcelo Delchiaro\Faz. Bonanza - Marcelo delchiaro\controle\"/>
    </mc:Choice>
  </mc:AlternateContent>
  <bookViews>
    <workbookView xWindow="435" yWindow="375" windowWidth="13680" windowHeight="11400" activeTab="4"/>
  </bookViews>
  <sheets>
    <sheet name="Introdução" sheetId="12" r:id="rId1"/>
    <sheet name="REBANHO" sheetId="5" r:id="rId2"/>
    <sheet name="ENTRADAS" sheetId="9" r:id="rId3"/>
    <sheet name="INVESTIMENTOS" sheetId="10" r:id="rId4"/>
    <sheet name="SAÍDAS" sheetId="7" r:id="rId5"/>
    <sheet name="RESULTADOS FINANCEIROS" sheetId="8" r:id="rId6"/>
    <sheet name="ÍNDICES ZOOTÉCNICOS" sheetId="11" r:id="rId7"/>
  </sheets>
  <definedNames>
    <definedName name="_xlnm.Print_Area" localSheetId="2">ENTRADAS!$B$2:$P$76</definedName>
    <definedName name="_xlnm.Print_Area" localSheetId="6">'ÍNDICES ZOOTÉCNICOS'!$B$2:$O$34</definedName>
    <definedName name="_xlnm.Print_Area" localSheetId="3">INVESTIMENTOS!$B$2:$T$169</definedName>
    <definedName name="_xlnm.Print_Area" localSheetId="1">REBANHO!$A$2:$Q$78</definedName>
    <definedName name="_xlnm.Print_Area" localSheetId="5">'RESULTADOS FINANCEIROS'!$B$2:$O$123</definedName>
    <definedName name="_xlnm.Print_Area" localSheetId="4">SAÍDAS!$B$2:$Z$99</definedName>
  </definedNames>
  <calcPr calcId="152511"/>
</workbook>
</file>

<file path=xl/calcChain.xml><?xml version="1.0" encoding="utf-8"?>
<calcChain xmlns="http://schemas.openxmlformats.org/spreadsheetml/2006/main">
  <c r="N60" i="7" l="1"/>
  <c r="N59" i="7"/>
  <c r="M55" i="7" l="1"/>
  <c r="L32" i="9" l="1"/>
  <c r="L46" i="5" l="1"/>
  <c r="L45" i="5"/>
  <c r="K76" i="7" l="1"/>
  <c r="K46" i="5"/>
  <c r="K45" i="5"/>
  <c r="K13" i="7"/>
  <c r="K12" i="7"/>
  <c r="K11" i="7"/>
  <c r="J74" i="9"/>
  <c r="K59" i="7" l="1"/>
  <c r="I59" i="7"/>
  <c r="H58" i="7"/>
  <c r="H55" i="7"/>
  <c r="G34" i="7"/>
  <c r="G32" i="7"/>
  <c r="G58" i="7"/>
  <c r="G56" i="7"/>
  <c r="F56" i="7"/>
  <c r="E48" i="7"/>
  <c r="E55" i="7"/>
  <c r="E31" i="7"/>
  <c r="G3" i="9" l="1"/>
  <c r="C3" i="9"/>
  <c r="C2" i="9"/>
  <c r="I146" i="10"/>
  <c r="I147" i="10"/>
  <c r="I148" i="10"/>
  <c r="I149" i="10"/>
  <c r="I150" i="10"/>
  <c r="I151" i="10"/>
  <c r="I152" i="10"/>
  <c r="I153" i="10"/>
  <c r="I154" i="10"/>
  <c r="I155" i="10"/>
  <c r="I156" i="10"/>
  <c r="I157" i="10"/>
  <c r="I158" i="10"/>
  <c r="I159" i="10"/>
  <c r="I160" i="10"/>
  <c r="I161" i="10"/>
  <c r="I162" i="10"/>
  <c r="I163" i="10"/>
  <c r="I164" i="10"/>
  <c r="I165" i="10"/>
  <c r="I166" i="10"/>
  <c r="I167" i="10"/>
  <c r="I168" i="10"/>
  <c r="I145" i="10"/>
  <c r="I117" i="10"/>
  <c r="I118" i="10"/>
  <c r="I119" i="10"/>
  <c r="I120" i="10"/>
  <c r="I121" i="10"/>
  <c r="I122" i="10"/>
  <c r="I123" i="10"/>
  <c r="I124" i="10"/>
  <c r="I125" i="10"/>
  <c r="I126" i="10"/>
  <c r="I127" i="10"/>
  <c r="I128" i="10"/>
  <c r="I129" i="10"/>
  <c r="I130" i="10"/>
  <c r="I131" i="10"/>
  <c r="I132" i="10"/>
  <c r="I133" i="10"/>
  <c r="I134" i="10"/>
  <c r="I135" i="10"/>
  <c r="I136" i="10"/>
  <c r="I137" i="10"/>
  <c r="I138" i="10"/>
  <c r="I139" i="10"/>
  <c r="I140" i="10"/>
  <c r="I116" i="10"/>
  <c r="I88" i="10"/>
  <c r="I89" i="10"/>
  <c r="I90" i="10"/>
  <c r="I91" i="10"/>
  <c r="I92" i="10"/>
  <c r="I93" i="10"/>
  <c r="I94" i="10"/>
  <c r="I95" i="10"/>
  <c r="I96" i="10"/>
  <c r="I97" i="10"/>
  <c r="I98" i="10"/>
  <c r="I99" i="10"/>
  <c r="I100" i="10"/>
  <c r="I101" i="10"/>
  <c r="I102" i="10"/>
  <c r="I103" i="10"/>
  <c r="I104" i="10"/>
  <c r="I105" i="10"/>
  <c r="I106" i="10"/>
  <c r="I107" i="10"/>
  <c r="I108" i="10"/>
  <c r="I109" i="10"/>
  <c r="I110" i="10"/>
  <c r="I111" i="10"/>
  <c r="I87" i="10"/>
  <c r="I57" i="10"/>
  <c r="I58" i="10"/>
  <c r="I59" i="10"/>
  <c r="I60" i="10"/>
  <c r="I61" i="10"/>
  <c r="I62" i="10"/>
  <c r="I63" i="10"/>
  <c r="I64" i="10"/>
  <c r="I65" i="10"/>
  <c r="I66" i="10"/>
  <c r="I67" i="10"/>
  <c r="I68" i="10"/>
  <c r="I69" i="10"/>
  <c r="I70" i="10"/>
  <c r="I71" i="10"/>
  <c r="I72" i="10"/>
  <c r="I73" i="10"/>
  <c r="I74" i="10"/>
  <c r="I75" i="10"/>
  <c r="I76" i="10"/>
  <c r="I77" i="10"/>
  <c r="I78" i="10"/>
  <c r="I79" i="10"/>
  <c r="I80" i="10"/>
  <c r="I81" i="10"/>
  <c r="I82" i="10"/>
  <c r="I56" i="10"/>
  <c r="I28" i="10"/>
  <c r="I29" i="10"/>
  <c r="I30" i="10"/>
  <c r="I31" i="10"/>
  <c r="I32" i="10"/>
  <c r="I33" i="10"/>
  <c r="I34" i="10"/>
  <c r="I35" i="10"/>
  <c r="I36" i="10"/>
  <c r="I37" i="10"/>
  <c r="I38" i="10"/>
  <c r="I39" i="10"/>
  <c r="I40" i="10"/>
  <c r="I41" i="10"/>
  <c r="I42" i="10"/>
  <c r="I43" i="10"/>
  <c r="I44" i="10"/>
  <c r="I45" i="10"/>
  <c r="I46" i="10"/>
  <c r="I47" i="10"/>
  <c r="I48" i="10"/>
  <c r="I49" i="10"/>
  <c r="I50" i="10"/>
  <c r="I27" i="10"/>
  <c r="I6" i="10"/>
  <c r="I5" i="10"/>
  <c r="I4" i="10"/>
  <c r="I3" i="10"/>
  <c r="I2" i="10"/>
  <c r="J147" i="10" s="1"/>
  <c r="C3" i="10"/>
  <c r="C4" i="10"/>
  <c r="C5" i="10"/>
  <c r="C6" i="10"/>
  <c r="C2" i="10"/>
  <c r="F3" i="7"/>
  <c r="C6" i="7" s="1"/>
  <c r="C3" i="7"/>
  <c r="C2" i="7"/>
  <c r="L7" i="11"/>
  <c r="L4" i="11"/>
  <c r="L5" i="11"/>
  <c r="L6" i="11"/>
  <c r="L3" i="11"/>
  <c r="L2" i="11"/>
  <c r="C4" i="11"/>
  <c r="C5" i="11"/>
  <c r="C6" i="11"/>
  <c r="C7" i="11"/>
  <c r="C3" i="11"/>
  <c r="C2" i="11"/>
  <c r="C10" i="8"/>
  <c r="C11" i="8"/>
  <c r="C12" i="8"/>
  <c r="C13" i="8"/>
  <c r="C9" i="8"/>
  <c r="C7" i="8"/>
  <c r="C6" i="8"/>
  <c r="C5" i="8"/>
  <c r="C4" i="8"/>
  <c r="C3" i="8"/>
  <c r="C2" i="8"/>
  <c r="D42" i="8"/>
  <c r="E42" i="8"/>
  <c r="F42" i="8"/>
  <c r="G42" i="8"/>
  <c r="H42" i="8"/>
  <c r="I42" i="8"/>
  <c r="J42" i="8"/>
  <c r="K42" i="8"/>
  <c r="L42" i="8"/>
  <c r="M42" i="8"/>
  <c r="N42" i="8"/>
  <c r="D43" i="8"/>
  <c r="E43" i="8"/>
  <c r="F43" i="8"/>
  <c r="G43" i="8"/>
  <c r="H43" i="8"/>
  <c r="I43" i="8"/>
  <c r="J43" i="8"/>
  <c r="K43" i="8"/>
  <c r="L43" i="8"/>
  <c r="M43" i="8"/>
  <c r="N43" i="8"/>
  <c r="C43" i="8"/>
  <c r="C42" i="8"/>
  <c r="D37" i="8"/>
  <c r="E37" i="8"/>
  <c r="F37" i="8"/>
  <c r="G37" i="8"/>
  <c r="H37" i="8"/>
  <c r="I37" i="8"/>
  <c r="J37" i="8"/>
  <c r="K37" i="8"/>
  <c r="L37" i="8"/>
  <c r="M37" i="8"/>
  <c r="N37" i="8"/>
  <c r="D38" i="8"/>
  <c r="E38" i="8"/>
  <c r="F38" i="8"/>
  <c r="G38" i="8"/>
  <c r="H38" i="8"/>
  <c r="I38" i="8"/>
  <c r="J38" i="8"/>
  <c r="K38" i="8"/>
  <c r="L38" i="8"/>
  <c r="M38" i="8"/>
  <c r="N38" i="8"/>
  <c r="C38" i="8"/>
  <c r="C37" i="8"/>
  <c r="D36" i="8"/>
  <c r="E36" i="8"/>
  <c r="F36" i="8"/>
  <c r="G36" i="8"/>
  <c r="H36" i="8"/>
  <c r="I36" i="8"/>
  <c r="J36" i="8"/>
  <c r="K36" i="8"/>
  <c r="L36" i="8"/>
  <c r="M36" i="8"/>
  <c r="N36" i="8"/>
  <c r="C36" i="8"/>
  <c r="O36" i="8" s="1"/>
  <c r="E88" i="5"/>
  <c r="F86" i="5"/>
  <c r="G86" i="5"/>
  <c r="H86" i="5"/>
  <c r="I86" i="5"/>
  <c r="J86" i="5"/>
  <c r="K86" i="5"/>
  <c r="L86" i="5"/>
  <c r="M86" i="5"/>
  <c r="N86" i="5"/>
  <c r="O86" i="5"/>
  <c r="P86" i="5"/>
  <c r="E86" i="5"/>
  <c r="E85" i="5"/>
  <c r="E83" i="5"/>
  <c r="E81" i="5"/>
  <c r="O37" i="8" l="1"/>
  <c r="N17" i="8"/>
  <c r="C12" i="10"/>
  <c r="J12" i="10" s="1"/>
  <c r="J50" i="10"/>
  <c r="J48" i="10"/>
  <c r="J46" i="10"/>
  <c r="J44" i="10"/>
  <c r="J42" i="10"/>
  <c r="J81" i="10"/>
  <c r="J79" i="10"/>
  <c r="J77" i="10"/>
  <c r="J75" i="10"/>
  <c r="J73" i="10"/>
  <c r="J71" i="10"/>
  <c r="J69" i="10"/>
  <c r="J67" i="10"/>
  <c r="J65" i="10"/>
  <c r="J63" i="10"/>
  <c r="J110" i="10"/>
  <c r="J108" i="10"/>
  <c r="J106" i="10"/>
  <c r="J104" i="10"/>
  <c r="J102" i="10"/>
  <c r="J100" i="10"/>
  <c r="J98" i="10"/>
  <c r="J96" i="10"/>
  <c r="J94" i="10"/>
  <c r="J139" i="10"/>
  <c r="J137" i="10"/>
  <c r="J135" i="10"/>
  <c r="J133" i="10"/>
  <c r="J131" i="10"/>
  <c r="J129" i="10"/>
  <c r="J127" i="10"/>
  <c r="J125" i="10"/>
  <c r="J123" i="10"/>
  <c r="J121" i="10"/>
  <c r="J168" i="10"/>
  <c r="J166" i="10"/>
  <c r="J164" i="10"/>
  <c r="J162" i="10"/>
  <c r="J160" i="10"/>
  <c r="J158" i="10"/>
  <c r="J156" i="10"/>
  <c r="J154" i="10"/>
  <c r="J152" i="10"/>
  <c r="J150" i="10"/>
  <c r="J148" i="10"/>
  <c r="J146" i="10"/>
  <c r="C13" i="10"/>
  <c r="J51" i="10"/>
  <c r="J49" i="10"/>
  <c r="J47" i="10"/>
  <c r="J45" i="10"/>
  <c r="J43" i="10"/>
  <c r="J82" i="10"/>
  <c r="J80" i="10"/>
  <c r="J78" i="10"/>
  <c r="J76" i="10"/>
  <c r="J74" i="10"/>
  <c r="J72" i="10"/>
  <c r="J70" i="10"/>
  <c r="J68" i="10"/>
  <c r="J66" i="10"/>
  <c r="J64" i="10"/>
  <c r="J62" i="10"/>
  <c r="J111" i="10"/>
  <c r="J109" i="10"/>
  <c r="J107" i="10"/>
  <c r="J105" i="10"/>
  <c r="J103" i="10"/>
  <c r="J101" i="10"/>
  <c r="J99" i="10"/>
  <c r="J97" i="10"/>
  <c r="J95" i="10"/>
  <c r="J140" i="10"/>
  <c r="J138" i="10"/>
  <c r="J136" i="10"/>
  <c r="J134" i="10"/>
  <c r="J132" i="10"/>
  <c r="J130" i="10"/>
  <c r="J128" i="10"/>
  <c r="J126" i="10"/>
  <c r="J124" i="10"/>
  <c r="J122" i="10"/>
  <c r="J120" i="10"/>
  <c r="J145" i="10"/>
  <c r="J167" i="10"/>
  <c r="J165" i="10"/>
  <c r="J163" i="10"/>
  <c r="J161" i="10"/>
  <c r="J159" i="10"/>
  <c r="J157" i="10"/>
  <c r="J155" i="10"/>
  <c r="J153" i="10"/>
  <c r="J151" i="10"/>
  <c r="J149" i="10"/>
  <c r="O42" i="8"/>
  <c r="O43" i="8"/>
  <c r="O38" i="8"/>
  <c r="C14" i="10" l="1"/>
  <c r="M21" i="10"/>
  <c r="D39" i="11"/>
  <c r="E39" i="11"/>
  <c r="F39" i="11"/>
  <c r="G39" i="11"/>
  <c r="H39" i="11"/>
  <c r="I39" i="11"/>
  <c r="J39" i="11"/>
  <c r="K39" i="11"/>
  <c r="L39" i="11"/>
  <c r="M39" i="11"/>
  <c r="N39" i="11"/>
  <c r="C39" i="11"/>
  <c r="D60" i="11"/>
  <c r="E60" i="11"/>
  <c r="F60" i="11"/>
  <c r="G60" i="11"/>
  <c r="H60" i="11"/>
  <c r="I60" i="11"/>
  <c r="J60" i="11"/>
  <c r="K60" i="11"/>
  <c r="L60" i="11"/>
  <c r="M60" i="11"/>
  <c r="N60" i="11"/>
  <c r="C60" i="11"/>
  <c r="F88" i="5"/>
  <c r="G82" i="5"/>
  <c r="H82" i="5"/>
  <c r="I82" i="5"/>
  <c r="J82" i="5"/>
  <c r="K82" i="5"/>
  <c r="L82" i="5"/>
  <c r="M82" i="5"/>
  <c r="N82" i="5"/>
  <c r="O82" i="5"/>
  <c r="P82" i="5"/>
  <c r="G81" i="5"/>
  <c r="H81" i="5"/>
  <c r="I81" i="5"/>
  <c r="J81" i="5"/>
  <c r="K81" i="5"/>
  <c r="L81" i="5"/>
  <c r="M81" i="5"/>
  <c r="N81" i="5"/>
  <c r="O81" i="5"/>
  <c r="P81" i="5"/>
  <c r="F81" i="5"/>
  <c r="F83" i="5"/>
  <c r="C15" i="10" l="1"/>
  <c r="F77" i="5"/>
  <c r="G77" i="5"/>
  <c r="H77" i="5"/>
  <c r="I77" i="5"/>
  <c r="J77" i="5"/>
  <c r="K77" i="5"/>
  <c r="L77" i="5"/>
  <c r="M77" i="5"/>
  <c r="N77" i="5"/>
  <c r="O77" i="5"/>
  <c r="P77" i="5"/>
  <c r="E77" i="5"/>
  <c r="D135" i="11"/>
  <c r="E135" i="11"/>
  <c r="F135" i="11"/>
  <c r="G135" i="11"/>
  <c r="H135" i="11"/>
  <c r="I135" i="11"/>
  <c r="J135" i="11"/>
  <c r="K135" i="11"/>
  <c r="L135" i="11"/>
  <c r="M135" i="11"/>
  <c r="N135" i="11"/>
  <c r="D136" i="11"/>
  <c r="E136" i="11"/>
  <c r="F136" i="11"/>
  <c r="G136" i="11"/>
  <c r="H136" i="11"/>
  <c r="I136" i="11"/>
  <c r="J136" i="11"/>
  <c r="K136" i="11"/>
  <c r="L136" i="11"/>
  <c r="M136" i="11"/>
  <c r="N136" i="11"/>
  <c r="D137" i="11"/>
  <c r="E137" i="11"/>
  <c r="F137" i="11"/>
  <c r="G137" i="11"/>
  <c r="H137" i="11"/>
  <c r="I137" i="11"/>
  <c r="J137" i="11"/>
  <c r="K137" i="11"/>
  <c r="L137" i="11"/>
  <c r="M137" i="11"/>
  <c r="N137" i="11"/>
  <c r="C137" i="11"/>
  <c r="C136" i="11"/>
  <c r="C135" i="11"/>
  <c r="D113" i="11"/>
  <c r="E113" i="11"/>
  <c r="F113" i="11"/>
  <c r="G113" i="11"/>
  <c r="H113" i="11"/>
  <c r="I113" i="11"/>
  <c r="J113" i="11"/>
  <c r="K113" i="11"/>
  <c r="L113" i="11"/>
  <c r="M113" i="11"/>
  <c r="N113" i="11"/>
  <c r="D114" i="11"/>
  <c r="E114" i="11"/>
  <c r="F114" i="11"/>
  <c r="G114" i="11"/>
  <c r="H114" i="11"/>
  <c r="I114" i="11"/>
  <c r="J114" i="11"/>
  <c r="K114" i="11"/>
  <c r="L114" i="11"/>
  <c r="M114" i="11"/>
  <c r="N114" i="11"/>
  <c r="C114" i="11"/>
  <c r="C113" i="11"/>
  <c r="D92" i="11"/>
  <c r="E92" i="11"/>
  <c r="F92" i="11"/>
  <c r="G92" i="11"/>
  <c r="H92" i="11"/>
  <c r="I92" i="11"/>
  <c r="J92" i="11"/>
  <c r="K92" i="11"/>
  <c r="L92" i="11"/>
  <c r="M92" i="11"/>
  <c r="N92" i="11"/>
  <c r="D93" i="11"/>
  <c r="E93" i="11"/>
  <c r="F93" i="11"/>
  <c r="G93" i="11"/>
  <c r="H93" i="11"/>
  <c r="I93" i="11"/>
  <c r="J93" i="11"/>
  <c r="K93" i="11"/>
  <c r="L93" i="11"/>
  <c r="M93" i="11"/>
  <c r="N93" i="11"/>
  <c r="C93" i="11"/>
  <c r="C92" i="11"/>
  <c r="D50" i="11"/>
  <c r="E50" i="11"/>
  <c r="F50" i="11"/>
  <c r="G50" i="11"/>
  <c r="H50" i="11"/>
  <c r="I50" i="11"/>
  <c r="J50" i="11"/>
  <c r="K50" i="11"/>
  <c r="L50" i="11"/>
  <c r="M50" i="11"/>
  <c r="N50" i="11"/>
  <c r="C50" i="11"/>
  <c r="D49" i="11"/>
  <c r="E49" i="11"/>
  <c r="F49" i="11"/>
  <c r="G49" i="11"/>
  <c r="H49" i="11"/>
  <c r="I49" i="11"/>
  <c r="J49" i="11"/>
  <c r="K49" i="11"/>
  <c r="L49" i="11"/>
  <c r="M49" i="11"/>
  <c r="N49" i="11"/>
  <c r="C49" i="11"/>
  <c r="D48" i="11"/>
  <c r="E48" i="11"/>
  <c r="F48" i="11"/>
  <c r="G48" i="11"/>
  <c r="H48" i="11"/>
  <c r="I48" i="11"/>
  <c r="J48" i="11"/>
  <c r="K48" i="11"/>
  <c r="L48" i="11"/>
  <c r="M48" i="11"/>
  <c r="N48" i="11"/>
  <c r="C48" i="11"/>
  <c r="D71" i="11"/>
  <c r="E71" i="11"/>
  <c r="F71" i="11"/>
  <c r="G71" i="11"/>
  <c r="H71" i="11"/>
  <c r="I71" i="11"/>
  <c r="J71" i="11"/>
  <c r="K71" i="11"/>
  <c r="L71" i="11"/>
  <c r="M71" i="11"/>
  <c r="N71" i="11"/>
  <c r="C71" i="11"/>
  <c r="D70" i="11"/>
  <c r="E70" i="11"/>
  <c r="F70" i="11"/>
  <c r="G70" i="11"/>
  <c r="H70" i="11"/>
  <c r="I70" i="11"/>
  <c r="J70" i="11"/>
  <c r="K70" i="11"/>
  <c r="L70" i="11"/>
  <c r="M70" i="11"/>
  <c r="N70" i="11"/>
  <c r="C70" i="11"/>
  <c r="D69" i="11"/>
  <c r="E69" i="11"/>
  <c r="F69" i="11"/>
  <c r="G69" i="11"/>
  <c r="H69" i="11"/>
  <c r="I69" i="11"/>
  <c r="J69" i="11"/>
  <c r="K69" i="11"/>
  <c r="L69" i="11"/>
  <c r="M69" i="11"/>
  <c r="N69" i="11"/>
  <c r="C69" i="11"/>
  <c r="Q68" i="5"/>
  <c r="Q69" i="5"/>
  <c r="Q70" i="5"/>
  <c r="Q71" i="5"/>
  <c r="C71" i="5" s="1"/>
  <c r="Q72" i="5"/>
  <c r="Q73" i="5"/>
  <c r="Q74" i="5"/>
  <c r="Q75" i="5"/>
  <c r="Q76" i="5"/>
  <c r="C67" i="11"/>
  <c r="C16" i="10" l="1"/>
  <c r="O113" i="11"/>
  <c r="O135" i="11"/>
  <c r="O92" i="11"/>
  <c r="O70" i="11"/>
  <c r="O136" i="11"/>
  <c r="O49" i="11"/>
  <c r="K47" i="9"/>
  <c r="K48" i="9"/>
  <c r="K49" i="9"/>
  <c r="K50" i="9"/>
  <c r="K51" i="9"/>
  <c r="K52" i="9"/>
  <c r="K53" i="9"/>
  <c r="K54" i="9"/>
  <c r="K55" i="9"/>
  <c r="K56" i="9"/>
  <c r="K57" i="9"/>
  <c r="K58" i="9"/>
  <c r="K59" i="9"/>
  <c r="K60" i="9"/>
  <c r="K61" i="9"/>
  <c r="K62" i="9"/>
  <c r="K63" i="9"/>
  <c r="K64" i="9"/>
  <c r="K65" i="9"/>
  <c r="K46" i="9"/>
  <c r="D217" i="8"/>
  <c r="U76" i="8"/>
  <c r="R70" i="8"/>
  <c r="R76" i="8"/>
  <c r="R85" i="8"/>
  <c r="R86" i="8"/>
  <c r="R93" i="8"/>
  <c r="L70" i="8"/>
  <c r="L76" i="8"/>
  <c r="C17" i="10" l="1"/>
  <c r="F101" i="5"/>
  <c r="G101" i="5"/>
  <c r="H101" i="5"/>
  <c r="I101" i="5"/>
  <c r="J101" i="5"/>
  <c r="K101" i="5"/>
  <c r="L101" i="5"/>
  <c r="M101" i="5"/>
  <c r="N101" i="5"/>
  <c r="O101" i="5"/>
  <c r="P101" i="5"/>
  <c r="F102" i="5"/>
  <c r="G102" i="5"/>
  <c r="H102" i="5"/>
  <c r="I102" i="5"/>
  <c r="J102" i="5"/>
  <c r="K102" i="5"/>
  <c r="L102" i="5"/>
  <c r="M102" i="5"/>
  <c r="N102" i="5"/>
  <c r="O102" i="5"/>
  <c r="P102" i="5"/>
  <c r="F103" i="5"/>
  <c r="G103" i="5"/>
  <c r="H103" i="5"/>
  <c r="I103" i="5"/>
  <c r="J103" i="5"/>
  <c r="K103" i="5"/>
  <c r="L103" i="5"/>
  <c r="M103" i="5"/>
  <c r="N103" i="5"/>
  <c r="O103" i="5"/>
  <c r="P103" i="5"/>
  <c r="F104" i="5"/>
  <c r="G104" i="5"/>
  <c r="H104" i="5"/>
  <c r="I104" i="5"/>
  <c r="J104" i="5"/>
  <c r="K104" i="5"/>
  <c r="L104" i="5"/>
  <c r="M104" i="5"/>
  <c r="N104" i="5"/>
  <c r="O104" i="5"/>
  <c r="P104" i="5"/>
  <c r="E104" i="5"/>
  <c r="E103" i="5"/>
  <c r="E101" i="5"/>
  <c r="E102" i="5"/>
  <c r="E179" i="8"/>
  <c r="F179" i="8"/>
  <c r="G179" i="8"/>
  <c r="H179" i="8"/>
  <c r="I179" i="8"/>
  <c r="J179" i="8"/>
  <c r="K179" i="8"/>
  <c r="L179" i="8"/>
  <c r="M179" i="8"/>
  <c r="N179" i="8"/>
  <c r="O179" i="8"/>
  <c r="E180" i="8"/>
  <c r="F180" i="8"/>
  <c r="G180" i="8"/>
  <c r="H180" i="8"/>
  <c r="I180" i="8"/>
  <c r="J180" i="8"/>
  <c r="K180" i="8"/>
  <c r="L180" i="8"/>
  <c r="M180" i="8"/>
  <c r="N180" i="8"/>
  <c r="O180" i="8"/>
  <c r="D180" i="8"/>
  <c r="D179" i="8"/>
  <c r="E176" i="8"/>
  <c r="F176" i="8"/>
  <c r="G176" i="8"/>
  <c r="H176" i="8"/>
  <c r="I176" i="8"/>
  <c r="J176" i="8"/>
  <c r="K176" i="8"/>
  <c r="L176" i="8"/>
  <c r="M176" i="8"/>
  <c r="N176" i="8"/>
  <c r="O176" i="8"/>
  <c r="E177" i="8"/>
  <c r="F177" i="8"/>
  <c r="G177" i="8"/>
  <c r="H177" i="8"/>
  <c r="I177" i="8"/>
  <c r="J177" i="8"/>
  <c r="K177" i="8"/>
  <c r="L177" i="8"/>
  <c r="M177" i="8"/>
  <c r="N177" i="8"/>
  <c r="O177" i="8"/>
  <c r="D177" i="8"/>
  <c r="D176" i="8"/>
  <c r="E173" i="8"/>
  <c r="F173" i="8"/>
  <c r="G173" i="8"/>
  <c r="H173" i="8"/>
  <c r="I173" i="8"/>
  <c r="J173" i="8"/>
  <c r="K173" i="8"/>
  <c r="L173" i="8"/>
  <c r="M173" i="8"/>
  <c r="N173" i="8"/>
  <c r="O173" i="8"/>
  <c r="E174" i="8"/>
  <c r="F174" i="8"/>
  <c r="G174" i="8"/>
  <c r="H174" i="8"/>
  <c r="I174" i="8"/>
  <c r="J174" i="8"/>
  <c r="K174" i="8"/>
  <c r="L174" i="8"/>
  <c r="M174" i="8"/>
  <c r="N174" i="8"/>
  <c r="O174" i="8"/>
  <c r="D174" i="8"/>
  <c r="D173" i="8"/>
  <c r="E171" i="8"/>
  <c r="F171" i="8"/>
  <c r="G171" i="8"/>
  <c r="H171" i="8"/>
  <c r="I171" i="8"/>
  <c r="J171" i="8"/>
  <c r="K171" i="8"/>
  <c r="L171" i="8"/>
  <c r="M171" i="8"/>
  <c r="N171" i="8"/>
  <c r="O171" i="8"/>
  <c r="D171" i="8"/>
  <c r="E170" i="8"/>
  <c r="F170" i="8"/>
  <c r="G170" i="8"/>
  <c r="H170" i="8"/>
  <c r="I170" i="8"/>
  <c r="J170" i="8"/>
  <c r="K170" i="8"/>
  <c r="L170" i="8"/>
  <c r="M170" i="8"/>
  <c r="N170" i="8"/>
  <c r="O170" i="8"/>
  <c r="D170" i="8"/>
  <c r="E217" i="8"/>
  <c r="F217" i="8"/>
  <c r="G217" i="8"/>
  <c r="H217" i="8"/>
  <c r="I217" i="8"/>
  <c r="J217" i="8"/>
  <c r="K217" i="8"/>
  <c r="L217" i="8"/>
  <c r="M217" i="8"/>
  <c r="N217" i="8"/>
  <c r="O217" i="8"/>
  <c r="E218" i="8"/>
  <c r="F218" i="8"/>
  <c r="G218" i="8"/>
  <c r="H218" i="8"/>
  <c r="I218" i="8"/>
  <c r="J218" i="8"/>
  <c r="K218" i="8"/>
  <c r="L218" i="8"/>
  <c r="M218" i="8"/>
  <c r="N218" i="8"/>
  <c r="O218" i="8"/>
  <c r="E219" i="8"/>
  <c r="F219" i="8"/>
  <c r="G219" i="8"/>
  <c r="H219" i="8"/>
  <c r="I219" i="8"/>
  <c r="J219" i="8"/>
  <c r="K219" i="8"/>
  <c r="L219" i="8"/>
  <c r="M219" i="8"/>
  <c r="N219" i="8"/>
  <c r="O219" i="8"/>
  <c r="D219" i="8"/>
  <c r="D218" i="8"/>
  <c r="E210" i="8"/>
  <c r="F210" i="8"/>
  <c r="G210" i="8"/>
  <c r="H210" i="8"/>
  <c r="I210" i="8"/>
  <c r="J210" i="8"/>
  <c r="K210" i="8"/>
  <c r="L210" i="8"/>
  <c r="M210" i="8"/>
  <c r="N210" i="8"/>
  <c r="O210" i="8"/>
  <c r="E211" i="8"/>
  <c r="F211" i="8"/>
  <c r="G211" i="8"/>
  <c r="H211" i="8"/>
  <c r="I211" i="8"/>
  <c r="J211" i="8"/>
  <c r="K211" i="8"/>
  <c r="L211" i="8"/>
  <c r="M211" i="8"/>
  <c r="N211" i="8"/>
  <c r="O211" i="8"/>
  <c r="E212" i="8"/>
  <c r="F212" i="8"/>
  <c r="G212" i="8"/>
  <c r="H212" i="8"/>
  <c r="I212" i="8"/>
  <c r="J212" i="8"/>
  <c r="K212" i="8"/>
  <c r="L212" i="8"/>
  <c r="M212" i="8"/>
  <c r="N212" i="8"/>
  <c r="O212" i="8"/>
  <c r="E213" i="8"/>
  <c r="F213" i="8"/>
  <c r="G213" i="8"/>
  <c r="H213" i="8"/>
  <c r="I213" i="8"/>
  <c r="J213" i="8"/>
  <c r="K213" i="8"/>
  <c r="L213" i="8"/>
  <c r="M213" i="8"/>
  <c r="N213" i="8"/>
  <c r="O213" i="8"/>
  <c r="D213" i="8"/>
  <c r="D212" i="8"/>
  <c r="D211" i="8"/>
  <c r="D210" i="8"/>
  <c r="E209" i="8"/>
  <c r="F209" i="8"/>
  <c r="G209" i="8"/>
  <c r="H209" i="8"/>
  <c r="I209" i="8"/>
  <c r="J209" i="8"/>
  <c r="K209" i="8"/>
  <c r="L209" i="8"/>
  <c r="M209" i="8"/>
  <c r="N209" i="8"/>
  <c r="O209" i="8"/>
  <c r="D209" i="8"/>
  <c r="L21" i="5"/>
  <c r="M20" i="5"/>
  <c r="L17" i="5"/>
  <c r="M16" i="5"/>
  <c r="C18" i="10" l="1"/>
  <c r="D181" i="8"/>
  <c r="D404" i="8" s="1"/>
  <c r="Q103" i="5"/>
  <c r="J105" i="5"/>
  <c r="Q102" i="5"/>
  <c r="Q101" i="5"/>
  <c r="Q104" i="5"/>
  <c r="O181" i="8"/>
  <c r="K181" i="8"/>
  <c r="G181" i="8"/>
  <c r="N181" i="8"/>
  <c r="J181" i="8"/>
  <c r="F181" i="8"/>
  <c r="M181" i="8"/>
  <c r="I181" i="8"/>
  <c r="E181" i="8"/>
  <c r="L181" i="8"/>
  <c r="H181" i="8"/>
  <c r="K105" i="5"/>
  <c r="N105" i="5"/>
  <c r="F105" i="5"/>
  <c r="I105" i="5"/>
  <c r="M105" i="5"/>
  <c r="P105" i="5"/>
  <c r="H105" i="5"/>
  <c r="L105" i="5"/>
  <c r="O105" i="5"/>
  <c r="G105" i="5"/>
  <c r="I178" i="8"/>
  <c r="H175" i="8"/>
  <c r="H178" i="8"/>
  <c r="M175" i="8"/>
  <c r="M178" i="8"/>
  <c r="E175" i="8"/>
  <c r="E178" i="8"/>
  <c r="K178" i="8"/>
  <c r="N178" i="8"/>
  <c r="F178" i="8"/>
  <c r="O178" i="8"/>
  <c r="G178" i="8"/>
  <c r="E105" i="5"/>
  <c r="L172" i="8"/>
  <c r="O175" i="8"/>
  <c r="P171" i="8"/>
  <c r="G175" i="8"/>
  <c r="J172" i="8"/>
  <c r="P170" i="8"/>
  <c r="P177" i="8"/>
  <c r="L178" i="8"/>
  <c r="K172" i="8"/>
  <c r="I175" i="8"/>
  <c r="E172" i="8"/>
  <c r="M172" i="8"/>
  <c r="N172" i="8"/>
  <c r="F172" i="8"/>
  <c r="J175" i="8"/>
  <c r="O172" i="8"/>
  <c r="G172" i="8"/>
  <c r="K175" i="8"/>
  <c r="N175" i="8"/>
  <c r="F175" i="8"/>
  <c r="J178" i="8"/>
  <c r="H172" i="8"/>
  <c r="L175" i="8"/>
  <c r="I172" i="8"/>
  <c r="P179" i="8"/>
  <c r="P176" i="8"/>
  <c r="P173" i="8"/>
  <c r="P174" i="8"/>
  <c r="D175" i="8"/>
  <c r="P180" i="8"/>
  <c r="D178" i="8"/>
  <c r="D172" i="8"/>
  <c r="C19" i="10" l="1"/>
  <c r="D105" i="5"/>
  <c r="J403" i="8"/>
  <c r="K401" i="8"/>
  <c r="F403" i="8"/>
  <c r="H402" i="8"/>
  <c r="F404" i="8"/>
  <c r="O401" i="8"/>
  <c r="L403" i="8"/>
  <c r="N403" i="8"/>
  <c r="I403" i="8"/>
  <c r="E404" i="8"/>
  <c r="J404" i="8"/>
  <c r="O404" i="8"/>
  <c r="L402" i="8"/>
  <c r="N402" i="8"/>
  <c r="J402" i="8"/>
  <c r="E401" i="8"/>
  <c r="G403" i="8"/>
  <c r="K403" i="8"/>
  <c r="M402" i="8"/>
  <c r="L404" i="8"/>
  <c r="I404" i="8"/>
  <c r="N404" i="8"/>
  <c r="D401" i="8"/>
  <c r="G401" i="8"/>
  <c r="J401" i="8"/>
  <c r="E402" i="8"/>
  <c r="D403" i="8"/>
  <c r="I401" i="8"/>
  <c r="F402" i="8"/>
  <c r="M401" i="8"/>
  <c r="G402" i="8"/>
  <c r="M403" i="8"/>
  <c r="D402" i="8"/>
  <c r="P181" i="8"/>
  <c r="H401" i="8"/>
  <c r="K402" i="8"/>
  <c r="F401" i="8"/>
  <c r="I402" i="8"/>
  <c r="O402" i="8"/>
  <c r="O403" i="8"/>
  <c r="E403" i="8"/>
  <c r="H403" i="8"/>
  <c r="M404" i="8"/>
  <c r="G404" i="8"/>
  <c r="K404" i="8"/>
  <c r="N401" i="8"/>
  <c r="L401" i="8"/>
  <c r="H404" i="8"/>
  <c r="M182" i="8"/>
  <c r="K182" i="8"/>
  <c r="H182" i="8"/>
  <c r="P178" i="8"/>
  <c r="G182" i="8"/>
  <c r="O182" i="8"/>
  <c r="E182" i="8"/>
  <c r="J182" i="8"/>
  <c r="F182" i="8"/>
  <c r="L182" i="8"/>
  <c r="I182" i="8"/>
  <c r="N182" i="8"/>
  <c r="P172" i="8"/>
  <c r="P175" i="8"/>
  <c r="D182" i="8"/>
  <c r="P402" i="8" l="1"/>
  <c r="P404" i="8"/>
  <c r="C20" i="10"/>
  <c r="P403" i="8"/>
  <c r="P401" i="8"/>
  <c r="R101" i="5"/>
  <c r="R104" i="5"/>
  <c r="R103" i="5"/>
  <c r="R102" i="5"/>
  <c r="N405" i="8"/>
  <c r="F405" i="8"/>
  <c r="I405" i="8"/>
  <c r="O405" i="8"/>
  <c r="J405" i="8"/>
  <c r="K405" i="8"/>
  <c r="M405" i="8"/>
  <c r="L405" i="8"/>
  <c r="D405" i="8"/>
  <c r="H405" i="8"/>
  <c r="G405" i="8"/>
  <c r="E405" i="8"/>
  <c r="P182" i="8"/>
  <c r="P405" i="8" l="1"/>
  <c r="P218" i="8"/>
  <c r="D189" i="8"/>
  <c r="D747" i="8"/>
  <c r="E747" i="8"/>
  <c r="F747" i="8"/>
  <c r="G747" i="8"/>
  <c r="H747" i="8"/>
  <c r="I747" i="8"/>
  <c r="J747" i="8"/>
  <c r="K747" i="8"/>
  <c r="L747" i="8"/>
  <c r="M747" i="8"/>
  <c r="N747" i="8"/>
  <c r="O747" i="8"/>
  <c r="D748" i="8"/>
  <c r="E748" i="8"/>
  <c r="F748" i="8"/>
  <c r="G748" i="8"/>
  <c r="H748" i="8"/>
  <c r="I748" i="8"/>
  <c r="J748" i="8"/>
  <c r="K748" i="8"/>
  <c r="L748" i="8"/>
  <c r="M748" i="8"/>
  <c r="N748" i="8"/>
  <c r="O748" i="8"/>
  <c r="D749" i="8"/>
  <c r="E749" i="8"/>
  <c r="F749" i="8"/>
  <c r="G749" i="8"/>
  <c r="H749" i="8"/>
  <c r="I749" i="8"/>
  <c r="J749" i="8"/>
  <c r="K749" i="8"/>
  <c r="L749" i="8"/>
  <c r="M749" i="8"/>
  <c r="N749" i="8"/>
  <c r="O749" i="8"/>
  <c r="D750" i="8"/>
  <c r="E750" i="8"/>
  <c r="F750" i="8"/>
  <c r="G750" i="8"/>
  <c r="H750" i="8"/>
  <c r="I750" i="8"/>
  <c r="J750" i="8"/>
  <c r="K750" i="8"/>
  <c r="L750" i="8"/>
  <c r="M750" i="8"/>
  <c r="N750" i="8"/>
  <c r="O750" i="8"/>
  <c r="D751" i="8"/>
  <c r="E751" i="8"/>
  <c r="F751" i="8"/>
  <c r="G751" i="8"/>
  <c r="H751" i="8"/>
  <c r="I751" i="8"/>
  <c r="J751" i="8"/>
  <c r="K751" i="8"/>
  <c r="L751" i="8"/>
  <c r="M751" i="8"/>
  <c r="N751" i="8"/>
  <c r="O751" i="8"/>
  <c r="D739" i="8"/>
  <c r="E739" i="8"/>
  <c r="F739" i="8"/>
  <c r="G739" i="8"/>
  <c r="H739" i="8"/>
  <c r="I739" i="8"/>
  <c r="J739" i="8"/>
  <c r="K739" i="8"/>
  <c r="L739" i="8"/>
  <c r="M739" i="8"/>
  <c r="N739" i="8"/>
  <c r="O739" i="8"/>
  <c r="D740" i="8"/>
  <c r="E740" i="8"/>
  <c r="F740" i="8"/>
  <c r="G740" i="8"/>
  <c r="H740" i="8"/>
  <c r="I740" i="8"/>
  <c r="J740" i="8"/>
  <c r="K740" i="8"/>
  <c r="L740" i="8"/>
  <c r="M740" i="8"/>
  <c r="N740" i="8"/>
  <c r="O740" i="8"/>
  <c r="D741" i="8"/>
  <c r="E741" i="8"/>
  <c r="F741" i="8"/>
  <c r="G741" i="8"/>
  <c r="H741" i="8"/>
  <c r="I741" i="8"/>
  <c r="J741" i="8"/>
  <c r="K741" i="8"/>
  <c r="L741" i="8"/>
  <c r="M741" i="8"/>
  <c r="N741" i="8"/>
  <c r="O741" i="8"/>
  <c r="D742" i="8"/>
  <c r="E742" i="8"/>
  <c r="F742" i="8"/>
  <c r="G742" i="8"/>
  <c r="H742" i="8"/>
  <c r="I742" i="8"/>
  <c r="J742" i="8"/>
  <c r="K742" i="8"/>
  <c r="L742" i="8"/>
  <c r="M742" i="8"/>
  <c r="N742" i="8"/>
  <c r="O742" i="8"/>
  <c r="D743" i="8"/>
  <c r="E743" i="8"/>
  <c r="F743" i="8"/>
  <c r="G743" i="8"/>
  <c r="H743" i="8"/>
  <c r="I743" i="8"/>
  <c r="J743" i="8"/>
  <c r="K743" i="8"/>
  <c r="L743" i="8"/>
  <c r="M743" i="8"/>
  <c r="N743" i="8"/>
  <c r="O743" i="8"/>
  <c r="D744" i="8"/>
  <c r="E744" i="8"/>
  <c r="F744" i="8"/>
  <c r="G744" i="8"/>
  <c r="H744" i="8"/>
  <c r="I744" i="8"/>
  <c r="J744" i="8"/>
  <c r="K744" i="8"/>
  <c r="L744" i="8"/>
  <c r="M744" i="8"/>
  <c r="N744" i="8"/>
  <c r="O744" i="8"/>
  <c r="D745" i="8"/>
  <c r="E745" i="8"/>
  <c r="F745" i="8"/>
  <c r="G745" i="8"/>
  <c r="H745" i="8"/>
  <c r="I745" i="8"/>
  <c r="J745" i="8"/>
  <c r="K745" i="8"/>
  <c r="L745" i="8"/>
  <c r="M745" i="8"/>
  <c r="N745" i="8"/>
  <c r="O745" i="8"/>
  <c r="D746" i="8"/>
  <c r="E746" i="8"/>
  <c r="F746" i="8"/>
  <c r="G746" i="8"/>
  <c r="H746" i="8"/>
  <c r="I746" i="8"/>
  <c r="J746" i="8"/>
  <c r="K746" i="8"/>
  <c r="L746" i="8"/>
  <c r="M746" i="8"/>
  <c r="N746" i="8"/>
  <c r="O746" i="8"/>
  <c r="D154" i="8"/>
  <c r="E154" i="8"/>
  <c r="F154" i="8"/>
  <c r="G154" i="8"/>
  <c r="H154" i="8"/>
  <c r="I154" i="8"/>
  <c r="J154" i="8"/>
  <c r="K154" i="8"/>
  <c r="L154" i="8"/>
  <c r="M154" i="8"/>
  <c r="N154" i="8"/>
  <c r="O154" i="8"/>
  <c r="D155" i="8"/>
  <c r="E155" i="8"/>
  <c r="F155" i="8"/>
  <c r="G155" i="8"/>
  <c r="H155" i="8"/>
  <c r="I155" i="8"/>
  <c r="J155" i="8"/>
  <c r="K155" i="8"/>
  <c r="L155" i="8"/>
  <c r="M155" i="8"/>
  <c r="N155" i="8"/>
  <c r="O155" i="8"/>
  <c r="D157" i="8"/>
  <c r="E157" i="8"/>
  <c r="F157" i="8"/>
  <c r="G157" i="8"/>
  <c r="H157" i="8"/>
  <c r="I157" i="8"/>
  <c r="J157" i="8"/>
  <c r="K157" i="8"/>
  <c r="L157" i="8"/>
  <c r="M157" i="8"/>
  <c r="N157" i="8"/>
  <c r="O157" i="8"/>
  <c r="D158" i="8"/>
  <c r="E158" i="8"/>
  <c r="F158" i="8"/>
  <c r="G158" i="8"/>
  <c r="H158" i="8"/>
  <c r="I158" i="8"/>
  <c r="J158" i="8"/>
  <c r="K158" i="8"/>
  <c r="L158" i="8"/>
  <c r="M158" i="8"/>
  <c r="N158" i="8"/>
  <c r="O158" i="8"/>
  <c r="D160" i="8"/>
  <c r="E160" i="8"/>
  <c r="F160" i="8"/>
  <c r="G160" i="8"/>
  <c r="H160" i="8"/>
  <c r="I160" i="8"/>
  <c r="J160" i="8"/>
  <c r="K160" i="8"/>
  <c r="L160" i="8"/>
  <c r="M160" i="8"/>
  <c r="N160" i="8"/>
  <c r="O160" i="8"/>
  <c r="D161" i="8"/>
  <c r="E161" i="8"/>
  <c r="F161" i="8"/>
  <c r="G161" i="8"/>
  <c r="H161" i="8"/>
  <c r="I161" i="8"/>
  <c r="J161" i="8"/>
  <c r="K161" i="8"/>
  <c r="L161" i="8"/>
  <c r="M161" i="8"/>
  <c r="N161" i="8"/>
  <c r="O161" i="8"/>
  <c r="D163" i="8"/>
  <c r="E163" i="8"/>
  <c r="F163" i="8"/>
  <c r="G163" i="8"/>
  <c r="H163" i="8"/>
  <c r="I163" i="8"/>
  <c r="J163" i="8"/>
  <c r="K163" i="8"/>
  <c r="L163" i="8"/>
  <c r="M163" i="8"/>
  <c r="N163" i="8"/>
  <c r="O163" i="8"/>
  <c r="D164" i="8"/>
  <c r="E164" i="8"/>
  <c r="F164" i="8"/>
  <c r="G164" i="8"/>
  <c r="H164" i="8"/>
  <c r="I164" i="8"/>
  <c r="J164" i="8"/>
  <c r="K164" i="8"/>
  <c r="L164" i="8"/>
  <c r="M164" i="8"/>
  <c r="N164" i="8"/>
  <c r="O164" i="8"/>
  <c r="F97" i="5"/>
  <c r="D31" i="11" s="1"/>
  <c r="G97" i="5"/>
  <c r="E31" i="11" s="1"/>
  <c r="H97" i="5"/>
  <c r="F31" i="11" s="1"/>
  <c r="I97" i="5"/>
  <c r="G31" i="11" s="1"/>
  <c r="J97" i="5"/>
  <c r="H31" i="11" s="1"/>
  <c r="K97" i="5"/>
  <c r="I31" i="11" s="1"/>
  <c r="L97" i="5"/>
  <c r="J31" i="11" s="1"/>
  <c r="M97" i="5"/>
  <c r="K31" i="11" s="1"/>
  <c r="N97" i="5"/>
  <c r="L31" i="11" s="1"/>
  <c r="O97" i="5"/>
  <c r="M31" i="11" s="1"/>
  <c r="P97" i="5"/>
  <c r="N31" i="11" s="1"/>
  <c r="E97" i="5"/>
  <c r="C31" i="11" s="1"/>
  <c r="F96" i="5"/>
  <c r="D30" i="11" s="1"/>
  <c r="G96" i="5"/>
  <c r="E30" i="11" s="1"/>
  <c r="H96" i="5"/>
  <c r="F30" i="11" s="1"/>
  <c r="I96" i="5"/>
  <c r="G30" i="11" s="1"/>
  <c r="J96" i="5"/>
  <c r="H30" i="11" s="1"/>
  <c r="K96" i="5"/>
  <c r="I30" i="11" s="1"/>
  <c r="L96" i="5"/>
  <c r="J30" i="11" s="1"/>
  <c r="M96" i="5"/>
  <c r="K30" i="11" s="1"/>
  <c r="N96" i="5"/>
  <c r="L30" i="11" s="1"/>
  <c r="O96" i="5"/>
  <c r="M30" i="11" s="1"/>
  <c r="P96" i="5"/>
  <c r="N30" i="11" s="1"/>
  <c r="E96" i="5"/>
  <c r="F95" i="5"/>
  <c r="D29" i="11" s="1"/>
  <c r="G95" i="5"/>
  <c r="E29" i="11" s="1"/>
  <c r="H95" i="5"/>
  <c r="F29" i="11" s="1"/>
  <c r="I95" i="5"/>
  <c r="G29" i="11" s="1"/>
  <c r="J95" i="5"/>
  <c r="H29" i="11" s="1"/>
  <c r="K95" i="5"/>
  <c r="I29" i="11" s="1"/>
  <c r="L95" i="5"/>
  <c r="J29" i="11" s="1"/>
  <c r="M95" i="5"/>
  <c r="K29" i="11" s="1"/>
  <c r="N95" i="5"/>
  <c r="L29" i="11" s="1"/>
  <c r="O95" i="5"/>
  <c r="M29" i="11" s="1"/>
  <c r="P95" i="5"/>
  <c r="N29" i="11" s="1"/>
  <c r="E95" i="5"/>
  <c r="C29" i="11" s="1"/>
  <c r="F94" i="5"/>
  <c r="D28" i="11" s="1"/>
  <c r="G94" i="5"/>
  <c r="H94" i="5"/>
  <c r="I94" i="5"/>
  <c r="G28" i="11" s="1"/>
  <c r="J94" i="5"/>
  <c r="H28" i="11" s="1"/>
  <c r="K94" i="5"/>
  <c r="I28" i="11" s="1"/>
  <c r="L94" i="5"/>
  <c r="M94" i="5"/>
  <c r="N94" i="5"/>
  <c r="O94" i="5"/>
  <c r="P94" i="5"/>
  <c r="E94" i="5"/>
  <c r="C28" i="11" s="1"/>
  <c r="M98" i="5" l="1"/>
  <c r="K28" i="11"/>
  <c r="K32" i="11" s="1"/>
  <c r="K33" i="11" s="1"/>
  <c r="E98" i="5"/>
  <c r="H32" i="11"/>
  <c r="H33" i="11" s="1"/>
  <c r="J98" i="5"/>
  <c r="D32" i="11"/>
  <c r="D33" i="11" s="1"/>
  <c r="Q96" i="5"/>
  <c r="O30" i="11" s="1"/>
  <c r="C30" i="11"/>
  <c r="C32" i="11" s="1"/>
  <c r="C33" i="11" s="1"/>
  <c r="Q95" i="5"/>
  <c r="O29" i="11" s="1"/>
  <c r="K98" i="5"/>
  <c r="I32" i="11"/>
  <c r="I33" i="11" s="1"/>
  <c r="P98" i="5"/>
  <c r="N28" i="11"/>
  <c r="N32" i="11" s="1"/>
  <c r="N33" i="11" s="1"/>
  <c r="O98" i="5"/>
  <c r="M28" i="11"/>
  <c r="M32" i="11" s="1"/>
  <c r="M33" i="11" s="1"/>
  <c r="N98" i="5"/>
  <c r="L28" i="11"/>
  <c r="L32" i="11" s="1"/>
  <c r="L33" i="11" s="1"/>
  <c r="L98" i="5"/>
  <c r="J28" i="11"/>
  <c r="J32" i="11" s="1"/>
  <c r="J33" i="11" s="1"/>
  <c r="G32" i="11"/>
  <c r="G33" i="11" s="1"/>
  <c r="H98" i="5"/>
  <c r="F28" i="11"/>
  <c r="F32" i="11" s="1"/>
  <c r="F33" i="11" s="1"/>
  <c r="G98" i="5"/>
  <c r="E28" i="11"/>
  <c r="E32" i="11" s="1"/>
  <c r="E33" i="11" s="1"/>
  <c r="I98" i="5"/>
  <c r="F98" i="5"/>
  <c r="Q97" i="5"/>
  <c r="O31" i="11" s="1"/>
  <c r="D277" i="8"/>
  <c r="Q94" i="5"/>
  <c r="O28" i="11" s="1"/>
  <c r="D252" i="8"/>
  <c r="P213" i="8"/>
  <c r="P219" i="8"/>
  <c r="U53" i="8" s="1"/>
  <c r="P217" i="8"/>
  <c r="R53" i="8" s="1"/>
  <c r="P210" i="8"/>
  <c r="O52" i="8" s="1"/>
  <c r="P212" i="8"/>
  <c r="P211" i="8"/>
  <c r="P209" i="8"/>
  <c r="O156" i="8"/>
  <c r="G156" i="8"/>
  <c r="J156" i="8"/>
  <c r="K156" i="8"/>
  <c r="J159" i="8"/>
  <c r="L156" i="8"/>
  <c r="P154" i="8"/>
  <c r="G165" i="8"/>
  <c r="K165" i="8"/>
  <c r="K159" i="8"/>
  <c r="M156" i="8"/>
  <c r="E156" i="8"/>
  <c r="H165" i="8"/>
  <c r="L165" i="8"/>
  <c r="L159" i="8"/>
  <c r="N156" i="8"/>
  <c r="F156" i="8"/>
  <c r="I162" i="8"/>
  <c r="I159" i="8"/>
  <c r="O165" i="8"/>
  <c r="F162" i="8"/>
  <c r="I165" i="8"/>
  <c r="O162" i="8"/>
  <c r="G162" i="8"/>
  <c r="N162" i="8"/>
  <c r="J165" i="8"/>
  <c r="H162" i="8"/>
  <c r="P163" i="8"/>
  <c r="E165" i="8"/>
  <c r="M159" i="8"/>
  <c r="N165" i="8"/>
  <c r="F165" i="8"/>
  <c r="K162" i="8"/>
  <c r="N159" i="8"/>
  <c r="F159" i="8"/>
  <c r="I156" i="8"/>
  <c r="P161" i="8"/>
  <c r="J162" i="8"/>
  <c r="E159" i="8"/>
  <c r="L162" i="8"/>
  <c r="P160" i="8"/>
  <c r="O159" i="8"/>
  <c r="G159" i="8"/>
  <c r="P158" i="8"/>
  <c r="P157" i="8"/>
  <c r="M165" i="8"/>
  <c r="H156" i="8"/>
  <c r="P164" i="8"/>
  <c r="M162" i="8"/>
  <c r="E162" i="8"/>
  <c r="H159" i="8"/>
  <c r="P155" i="8"/>
  <c r="D159" i="8"/>
  <c r="D165" i="8"/>
  <c r="D156" i="8"/>
  <c r="D162" i="8"/>
  <c r="O32" i="11" l="1"/>
  <c r="O33" i="11" s="1"/>
  <c r="C209" i="8"/>
  <c r="L52" i="8"/>
  <c r="R52" i="8"/>
  <c r="U52" i="8"/>
  <c r="C210" i="8"/>
  <c r="D98" i="5"/>
  <c r="C211" i="8"/>
  <c r="C213" i="8"/>
  <c r="K166" i="8"/>
  <c r="L166" i="8"/>
  <c r="J166" i="8"/>
  <c r="E166" i="8"/>
  <c r="O166" i="8"/>
  <c r="N166" i="8"/>
  <c r="F166" i="8"/>
  <c r="I166" i="8"/>
  <c r="G166" i="8"/>
  <c r="M166" i="8"/>
  <c r="P162" i="8"/>
  <c r="P159" i="8"/>
  <c r="P165" i="8"/>
  <c r="H166" i="8"/>
  <c r="P156" i="8"/>
  <c r="D166" i="8"/>
  <c r="R94" i="5" l="1"/>
  <c r="T12" i="10" s="1"/>
  <c r="R97" i="5"/>
  <c r="T15" i="10" s="1"/>
  <c r="R96" i="5"/>
  <c r="T14" i="10" s="1"/>
  <c r="R95" i="5"/>
  <c r="T13" i="10" s="1"/>
  <c r="C214" i="8"/>
  <c r="P166" i="8"/>
  <c r="Q8" i="7" l="1"/>
  <c r="Q12" i="7"/>
  <c r="Q16" i="7"/>
  <c r="Q20" i="7"/>
  <c r="Q24" i="7"/>
  <c r="P40" i="9"/>
  <c r="P36" i="9"/>
  <c r="P32" i="9"/>
  <c r="P25" i="9"/>
  <c r="P21" i="9"/>
  <c r="P17" i="9"/>
  <c r="P13" i="9"/>
  <c r="P9" i="9"/>
  <c r="R61" i="7"/>
  <c r="R63" i="7"/>
  <c r="R64" i="7"/>
  <c r="R65" i="7"/>
  <c r="R66" i="7"/>
  <c r="B454" i="8"/>
  <c r="B455" i="8"/>
  <c r="B456" i="8"/>
  <c r="B457" i="8"/>
  <c r="B458" i="8"/>
  <c r="B459" i="8"/>
  <c r="B460" i="8"/>
  <c r="B461" i="8"/>
  <c r="B462" i="8"/>
  <c r="B463" i="8"/>
  <c r="B464" i="8"/>
  <c r="B465" i="8"/>
  <c r="B466" i="8"/>
  <c r="B467" i="8"/>
  <c r="B468" i="8"/>
  <c r="B469" i="8"/>
  <c r="B470" i="8"/>
  <c r="B453" i="8"/>
  <c r="B415" i="8"/>
  <c r="B416" i="8"/>
  <c r="B417" i="8"/>
  <c r="B418" i="8"/>
  <c r="B419" i="8"/>
  <c r="B420" i="8"/>
  <c r="B421" i="8"/>
  <c r="B422" i="8"/>
  <c r="B423" i="8"/>
  <c r="B424" i="8"/>
  <c r="B425" i="8"/>
  <c r="B426" i="8"/>
  <c r="B427" i="8"/>
  <c r="B428" i="8"/>
  <c r="B429" i="8"/>
  <c r="B430" i="8"/>
  <c r="B431" i="8"/>
  <c r="B432" i="8"/>
  <c r="B433" i="8"/>
  <c r="B434" i="8"/>
  <c r="B435" i="8"/>
  <c r="B436" i="8"/>
  <c r="B437" i="8"/>
  <c r="B438" i="8"/>
  <c r="B439" i="8"/>
  <c r="B440" i="8"/>
  <c r="B441" i="8"/>
  <c r="B442" i="8"/>
  <c r="B443" i="8"/>
  <c r="B444" i="8"/>
  <c r="B445" i="8"/>
  <c r="B446" i="8"/>
  <c r="B447" i="8"/>
  <c r="B448" i="8"/>
  <c r="B449" i="8"/>
  <c r="B412" i="8"/>
  <c r="B413" i="8"/>
  <c r="B414" i="8"/>
  <c r="B411" i="8"/>
  <c r="Z29" i="7" l="1"/>
  <c r="X29" i="7"/>
  <c r="S88" i="8" l="1"/>
  <c r="P88" i="8"/>
  <c r="M88" i="8"/>
  <c r="J88" i="8"/>
  <c r="S91" i="8"/>
  <c r="J91" i="8"/>
  <c r="P91" i="8"/>
  <c r="M91" i="8"/>
  <c r="S73" i="8"/>
  <c r="U73" i="8" s="1"/>
  <c r="M73" i="8"/>
  <c r="O73" i="8" s="1"/>
  <c r="P72" i="8"/>
  <c r="J72" i="8"/>
  <c r="J73" i="8"/>
  <c r="L73" i="8" s="1"/>
  <c r="M72" i="8"/>
  <c r="S75" i="8"/>
  <c r="U75" i="8" s="1"/>
  <c r="P75" i="8"/>
  <c r="R75" i="8" s="1"/>
  <c r="J75" i="8"/>
  <c r="L75" i="8" s="1"/>
  <c r="P74" i="8"/>
  <c r="R74" i="8" s="1"/>
  <c r="J74" i="8"/>
  <c r="L74" i="8" s="1"/>
  <c r="P73" i="8"/>
  <c r="R73" i="8" s="1"/>
  <c r="M74" i="8"/>
  <c r="O74" i="8" s="1"/>
  <c r="M75" i="8"/>
  <c r="O75" i="8" s="1"/>
  <c r="S72" i="8"/>
  <c r="S74" i="8"/>
  <c r="U74" i="8" s="1"/>
  <c r="S67" i="8"/>
  <c r="P65" i="8"/>
  <c r="M63" i="8"/>
  <c r="J61" i="8"/>
  <c r="J69" i="8"/>
  <c r="J67" i="8"/>
  <c r="S64" i="8"/>
  <c r="P62" i="8"/>
  <c r="P60" i="8"/>
  <c r="M68" i="8"/>
  <c r="J66" i="8"/>
  <c r="S66" i="8"/>
  <c r="P64" i="8"/>
  <c r="M62" i="8"/>
  <c r="M60" i="8"/>
  <c r="J68" i="8"/>
  <c r="S65" i="8"/>
  <c r="P63" i="8"/>
  <c r="M61" i="8"/>
  <c r="M69" i="8"/>
  <c r="S63" i="8"/>
  <c r="P61" i="8"/>
  <c r="P69" i="8"/>
  <c r="M67" i="8"/>
  <c r="J65" i="8"/>
  <c r="S69" i="8"/>
  <c r="M65" i="8"/>
  <c r="P66" i="8"/>
  <c r="J62" i="8"/>
  <c r="S62" i="8"/>
  <c r="S60" i="8"/>
  <c r="P68" i="8"/>
  <c r="M66" i="8"/>
  <c r="J64" i="8"/>
  <c r="S61" i="8"/>
  <c r="P67" i="8"/>
  <c r="J63" i="8"/>
  <c r="S68" i="8"/>
  <c r="M64" i="8"/>
  <c r="J60" i="8"/>
  <c r="B757" i="8"/>
  <c r="B758" i="8"/>
  <c r="B759" i="8"/>
  <c r="B760" i="8"/>
  <c r="B761" i="8"/>
  <c r="B762" i="8"/>
  <c r="B763" i="8"/>
  <c r="B764" i="8"/>
  <c r="B765" i="8"/>
  <c r="B766" i="8"/>
  <c r="B767" i="8"/>
  <c r="B768" i="8"/>
  <c r="B769" i="8"/>
  <c r="B770" i="8"/>
  <c r="B771" i="8"/>
  <c r="B772" i="8"/>
  <c r="B773" i="8"/>
  <c r="B756" i="8"/>
  <c r="B715" i="8"/>
  <c r="B716" i="8"/>
  <c r="B717" i="8"/>
  <c r="B718" i="8"/>
  <c r="B719" i="8"/>
  <c r="B720" i="8"/>
  <c r="B721" i="8"/>
  <c r="B722" i="8"/>
  <c r="B723" i="8"/>
  <c r="B724" i="8"/>
  <c r="B725" i="8"/>
  <c r="B726" i="8"/>
  <c r="B727" i="8"/>
  <c r="B728" i="8"/>
  <c r="B729" i="8"/>
  <c r="B730" i="8"/>
  <c r="B731" i="8"/>
  <c r="B732" i="8"/>
  <c r="B733" i="8"/>
  <c r="B734" i="8"/>
  <c r="B735" i="8"/>
  <c r="B736" i="8"/>
  <c r="B737" i="8"/>
  <c r="B738" i="8"/>
  <c r="B739" i="8"/>
  <c r="B740" i="8"/>
  <c r="B741" i="8"/>
  <c r="B742" i="8"/>
  <c r="B743" i="8"/>
  <c r="B744" i="8"/>
  <c r="B745" i="8"/>
  <c r="B746" i="8"/>
  <c r="B747" i="8"/>
  <c r="B748" i="8"/>
  <c r="B749" i="8"/>
  <c r="B750" i="8"/>
  <c r="B751" i="8"/>
  <c r="B752" i="8"/>
  <c r="B714" i="8"/>
  <c r="B679" i="8"/>
  <c r="B680" i="8"/>
  <c r="B681" i="8"/>
  <c r="B682" i="8"/>
  <c r="B683" i="8"/>
  <c r="B684" i="8"/>
  <c r="B685" i="8"/>
  <c r="B686" i="8"/>
  <c r="B687" i="8"/>
  <c r="B688" i="8"/>
  <c r="B689" i="8"/>
  <c r="B690" i="8"/>
  <c r="B691" i="8"/>
  <c r="B692" i="8"/>
  <c r="B693" i="8"/>
  <c r="B694" i="8"/>
  <c r="B695" i="8"/>
  <c r="B678" i="8"/>
  <c r="B638" i="8"/>
  <c r="B639" i="8"/>
  <c r="B640" i="8"/>
  <c r="B641" i="8"/>
  <c r="B642" i="8"/>
  <c r="B643" i="8"/>
  <c r="B644" i="8"/>
  <c r="B645" i="8"/>
  <c r="B646" i="8"/>
  <c r="B647" i="8"/>
  <c r="B648" i="8"/>
  <c r="B649" i="8"/>
  <c r="B650" i="8"/>
  <c r="B651" i="8"/>
  <c r="B652" i="8"/>
  <c r="B653" i="8"/>
  <c r="B654" i="8"/>
  <c r="B655" i="8"/>
  <c r="B656" i="8"/>
  <c r="B657" i="8"/>
  <c r="B658" i="8"/>
  <c r="B659" i="8"/>
  <c r="B660" i="8"/>
  <c r="B661" i="8"/>
  <c r="B662" i="8"/>
  <c r="B663" i="8"/>
  <c r="B664" i="8"/>
  <c r="B665" i="8"/>
  <c r="B666" i="8"/>
  <c r="B667" i="8"/>
  <c r="B668" i="8"/>
  <c r="B669" i="8"/>
  <c r="B670" i="8"/>
  <c r="B671" i="8"/>
  <c r="B672" i="8"/>
  <c r="B673" i="8"/>
  <c r="B674" i="8"/>
  <c r="B675" i="8"/>
  <c r="B637" i="8"/>
  <c r="B604" i="8"/>
  <c r="B605" i="8"/>
  <c r="B606" i="8"/>
  <c r="B607" i="8"/>
  <c r="B608" i="8"/>
  <c r="B609" i="8"/>
  <c r="B610" i="8"/>
  <c r="B611" i="8"/>
  <c r="B612" i="8"/>
  <c r="B613" i="8"/>
  <c r="B614" i="8"/>
  <c r="B615" i="8"/>
  <c r="B616" i="8"/>
  <c r="B617" i="8"/>
  <c r="B618" i="8"/>
  <c r="B619" i="8"/>
  <c r="B620" i="8"/>
  <c r="B603" i="8"/>
  <c r="B563" i="8"/>
  <c r="B564" i="8"/>
  <c r="B565" i="8"/>
  <c r="B566" i="8"/>
  <c r="B567" i="8"/>
  <c r="B568" i="8"/>
  <c r="B569" i="8"/>
  <c r="B570" i="8"/>
  <c r="B571" i="8"/>
  <c r="B572" i="8"/>
  <c r="B573" i="8"/>
  <c r="B574" i="8"/>
  <c r="B575" i="8"/>
  <c r="B576" i="8"/>
  <c r="B577" i="8"/>
  <c r="B578" i="8"/>
  <c r="B579" i="8"/>
  <c r="B580" i="8"/>
  <c r="B581" i="8"/>
  <c r="B582" i="8"/>
  <c r="B583" i="8"/>
  <c r="B584" i="8"/>
  <c r="B585" i="8"/>
  <c r="B586" i="8"/>
  <c r="B587" i="8"/>
  <c r="B588" i="8"/>
  <c r="B589" i="8"/>
  <c r="B590" i="8"/>
  <c r="B591" i="8"/>
  <c r="B592" i="8"/>
  <c r="B593" i="8"/>
  <c r="B594" i="8"/>
  <c r="B595" i="8"/>
  <c r="B596" i="8"/>
  <c r="B597" i="8"/>
  <c r="B598" i="8"/>
  <c r="B599" i="8"/>
  <c r="B600" i="8"/>
  <c r="B562" i="8"/>
  <c r="B529" i="8"/>
  <c r="B530" i="8"/>
  <c r="B531" i="8"/>
  <c r="B532" i="8"/>
  <c r="B533" i="8"/>
  <c r="B534" i="8"/>
  <c r="B535" i="8"/>
  <c r="B536" i="8"/>
  <c r="B537" i="8"/>
  <c r="B538" i="8"/>
  <c r="B539" i="8"/>
  <c r="B540" i="8"/>
  <c r="B541" i="8"/>
  <c r="B542" i="8"/>
  <c r="B543" i="8"/>
  <c r="B544" i="8"/>
  <c r="B545" i="8"/>
  <c r="B528" i="8"/>
  <c r="B488" i="8"/>
  <c r="B489" i="8"/>
  <c r="B490" i="8"/>
  <c r="B491" i="8"/>
  <c r="B492" i="8"/>
  <c r="B493" i="8"/>
  <c r="B494" i="8"/>
  <c r="B495" i="8"/>
  <c r="B496" i="8"/>
  <c r="B497" i="8"/>
  <c r="B498" i="8"/>
  <c r="B499" i="8"/>
  <c r="B500" i="8"/>
  <c r="B501" i="8"/>
  <c r="B502" i="8"/>
  <c r="B503" i="8"/>
  <c r="B504" i="8"/>
  <c r="B505" i="8"/>
  <c r="B506" i="8"/>
  <c r="B507" i="8"/>
  <c r="B508" i="8"/>
  <c r="B509" i="8"/>
  <c r="B510" i="8"/>
  <c r="B511" i="8"/>
  <c r="B512" i="8"/>
  <c r="B513" i="8"/>
  <c r="B514" i="8"/>
  <c r="B515" i="8"/>
  <c r="B516" i="8"/>
  <c r="B517" i="8"/>
  <c r="B518" i="8"/>
  <c r="B519" i="8"/>
  <c r="B520" i="8"/>
  <c r="B521" i="8"/>
  <c r="B522" i="8"/>
  <c r="B523" i="8"/>
  <c r="B524" i="8"/>
  <c r="B525" i="8"/>
  <c r="B487" i="8"/>
  <c r="D715" i="8"/>
  <c r="E715" i="8"/>
  <c r="F715" i="8"/>
  <c r="G715" i="8"/>
  <c r="H715" i="8"/>
  <c r="I715" i="8"/>
  <c r="J715" i="8"/>
  <c r="K715" i="8"/>
  <c r="L715" i="8"/>
  <c r="M715" i="8"/>
  <c r="N715" i="8"/>
  <c r="O715" i="8"/>
  <c r="D716" i="8"/>
  <c r="E716" i="8"/>
  <c r="F716" i="8"/>
  <c r="G716" i="8"/>
  <c r="H716" i="8"/>
  <c r="I716" i="8"/>
  <c r="J716" i="8"/>
  <c r="K716" i="8"/>
  <c r="L716" i="8"/>
  <c r="M716" i="8"/>
  <c r="N716" i="8"/>
  <c r="O716" i="8"/>
  <c r="D717" i="8"/>
  <c r="E717" i="8"/>
  <c r="F717" i="8"/>
  <c r="G717" i="8"/>
  <c r="H717" i="8"/>
  <c r="I717" i="8"/>
  <c r="J717" i="8"/>
  <c r="K717" i="8"/>
  <c r="L717" i="8"/>
  <c r="M717" i="8"/>
  <c r="N717" i="8"/>
  <c r="O717" i="8"/>
  <c r="D718" i="8"/>
  <c r="E718" i="8"/>
  <c r="F718" i="8"/>
  <c r="G718" i="8"/>
  <c r="H718" i="8"/>
  <c r="I718" i="8"/>
  <c r="J718" i="8"/>
  <c r="K718" i="8"/>
  <c r="L718" i="8"/>
  <c r="M718" i="8"/>
  <c r="N718" i="8"/>
  <c r="O718" i="8"/>
  <c r="D719" i="8"/>
  <c r="E719" i="8"/>
  <c r="F719" i="8"/>
  <c r="G719" i="8"/>
  <c r="H719" i="8"/>
  <c r="I719" i="8"/>
  <c r="J719" i="8"/>
  <c r="K719" i="8"/>
  <c r="L719" i="8"/>
  <c r="M719" i="8"/>
  <c r="N719" i="8"/>
  <c r="O719" i="8"/>
  <c r="D720" i="8"/>
  <c r="E720" i="8"/>
  <c r="F720" i="8"/>
  <c r="G720" i="8"/>
  <c r="H720" i="8"/>
  <c r="I720" i="8"/>
  <c r="J720" i="8"/>
  <c r="K720" i="8"/>
  <c r="L720" i="8"/>
  <c r="M720" i="8"/>
  <c r="N720" i="8"/>
  <c r="O720" i="8"/>
  <c r="D721" i="8"/>
  <c r="E721" i="8"/>
  <c r="F721" i="8"/>
  <c r="G721" i="8"/>
  <c r="H721" i="8"/>
  <c r="I721" i="8"/>
  <c r="J721" i="8"/>
  <c r="K721" i="8"/>
  <c r="L721" i="8"/>
  <c r="M721" i="8"/>
  <c r="N721" i="8"/>
  <c r="O721" i="8"/>
  <c r="D722" i="8"/>
  <c r="E722" i="8"/>
  <c r="F722" i="8"/>
  <c r="G722" i="8"/>
  <c r="H722" i="8"/>
  <c r="I722" i="8"/>
  <c r="J722" i="8"/>
  <c r="K722" i="8"/>
  <c r="L722" i="8"/>
  <c r="M722" i="8"/>
  <c r="N722" i="8"/>
  <c r="O722" i="8"/>
  <c r="D723" i="8"/>
  <c r="E723" i="8"/>
  <c r="F723" i="8"/>
  <c r="G723" i="8"/>
  <c r="H723" i="8"/>
  <c r="I723" i="8"/>
  <c r="J723" i="8"/>
  <c r="K723" i="8"/>
  <c r="L723" i="8"/>
  <c r="M723" i="8"/>
  <c r="N723" i="8"/>
  <c r="O723" i="8"/>
  <c r="D724" i="8"/>
  <c r="E724" i="8"/>
  <c r="F724" i="8"/>
  <c r="G724" i="8"/>
  <c r="H724" i="8"/>
  <c r="I724" i="8"/>
  <c r="J724" i="8"/>
  <c r="K724" i="8"/>
  <c r="L724" i="8"/>
  <c r="M724" i="8"/>
  <c r="N724" i="8"/>
  <c r="O724" i="8"/>
  <c r="D725" i="8"/>
  <c r="E725" i="8"/>
  <c r="F725" i="8"/>
  <c r="G725" i="8"/>
  <c r="H725" i="8"/>
  <c r="I725" i="8"/>
  <c r="J725" i="8"/>
  <c r="K725" i="8"/>
  <c r="L725" i="8"/>
  <c r="M725" i="8"/>
  <c r="N725" i="8"/>
  <c r="O725" i="8"/>
  <c r="D726" i="8"/>
  <c r="E726" i="8"/>
  <c r="F726" i="8"/>
  <c r="G726" i="8"/>
  <c r="H726" i="8"/>
  <c r="I726" i="8"/>
  <c r="J726" i="8"/>
  <c r="K726" i="8"/>
  <c r="L726" i="8"/>
  <c r="M726" i="8"/>
  <c r="N726" i="8"/>
  <c r="O726" i="8"/>
  <c r="D727" i="8"/>
  <c r="E727" i="8"/>
  <c r="F727" i="8"/>
  <c r="G727" i="8"/>
  <c r="H727" i="8"/>
  <c r="I727" i="8"/>
  <c r="J727" i="8"/>
  <c r="K727" i="8"/>
  <c r="L727" i="8"/>
  <c r="M727" i="8"/>
  <c r="N727" i="8"/>
  <c r="O727" i="8"/>
  <c r="D728" i="8"/>
  <c r="E728" i="8"/>
  <c r="F728" i="8"/>
  <c r="G728" i="8"/>
  <c r="H728" i="8"/>
  <c r="I728" i="8"/>
  <c r="J728" i="8"/>
  <c r="K728" i="8"/>
  <c r="L728" i="8"/>
  <c r="M728" i="8"/>
  <c r="N728" i="8"/>
  <c r="O728" i="8"/>
  <c r="D729" i="8"/>
  <c r="E729" i="8"/>
  <c r="F729" i="8"/>
  <c r="G729" i="8"/>
  <c r="H729" i="8"/>
  <c r="I729" i="8"/>
  <c r="J729" i="8"/>
  <c r="K729" i="8"/>
  <c r="L729" i="8"/>
  <c r="M729" i="8"/>
  <c r="N729" i="8"/>
  <c r="O729" i="8"/>
  <c r="D730" i="8"/>
  <c r="E730" i="8"/>
  <c r="F730" i="8"/>
  <c r="G730" i="8"/>
  <c r="H730" i="8"/>
  <c r="I730" i="8"/>
  <c r="J730" i="8"/>
  <c r="K730" i="8"/>
  <c r="L730" i="8"/>
  <c r="M730" i="8"/>
  <c r="N730" i="8"/>
  <c r="O730" i="8"/>
  <c r="D731" i="8"/>
  <c r="E731" i="8"/>
  <c r="F731" i="8"/>
  <c r="G731" i="8"/>
  <c r="H731" i="8"/>
  <c r="I731" i="8"/>
  <c r="J731" i="8"/>
  <c r="K731" i="8"/>
  <c r="L731" i="8"/>
  <c r="M731" i="8"/>
  <c r="N731" i="8"/>
  <c r="O731" i="8"/>
  <c r="D732" i="8"/>
  <c r="E732" i="8"/>
  <c r="F732" i="8"/>
  <c r="G732" i="8"/>
  <c r="H732" i="8"/>
  <c r="I732" i="8"/>
  <c r="J732" i="8"/>
  <c r="K732" i="8"/>
  <c r="L732" i="8"/>
  <c r="M732" i="8"/>
  <c r="N732" i="8"/>
  <c r="O732" i="8"/>
  <c r="D733" i="8"/>
  <c r="E733" i="8"/>
  <c r="F733" i="8"/>
  <c r="G733" i="8"/>
  <c r="H733" i="8"/>
  <c r="I733" i="8"/>
  <c r="J733" i="8"/>
  <c r="K733" i="8"/>
  <c r="L733" i="8"/>
  <c r="M733" i="8"/>
  <c r="N733" i="8"/>
  <c r="O733" i="8"/>
  <c r="D734" i="8"/>
  <c r="E734" i="8"/>
  <c r="F734" i="8"/>
  <c r="G734" i="8"/>
  <c r="H734" i="8"/>
  <c r="I734" i="8"/>
  <c r="J734" i="8"/>
  <c r="K734" i="8"/>
  <c r="L734" i="8"/>
  <c r="M734" i="8"/>
  <c r="N734" i="8"/>
  <c r="O734" i="8"/>
  <c r="D735" i="8"/>
  <c r="E735" i="8"/>
  <c r="F735" i="8"/>
  <c r="G735" i="8"/>
  <c r="H735" i="8"/>
  <c r="I735" i="8"/>
  <c r="J735" i="8"/>
  <c r="K735" i="8"/>
  <c r="L735" i="8"/>
  <c r="M735" i="8"/>
  <c r="N735" i="8"/>
  <c r="O735" i="8"/>
  <c r="D736" i="8"/>
  <c r="E736" i="8"/>
  <c r="F736" i="8"/>
  <c r="G736" i="8"/>
  <c r="H736" i="8"/>
  <c r="I736" i="8"/>
  <c r="J736" i="8"/>
  <c r="K736" i="8"/>
  <c r="L736" i="8"/>
  <c r="M736" i="8"/>
  <c r="N736" i="8"/>
  <c r="O736" i="8"/>
  <c r="D737" i="8"/>
  <c r="E737" i="8"/>
  <c r="F737" i="8"/>
  <c r="G737" i="8"/>
  <c r="H737" i="8"/>
  <c r="I737" i="8"/>
  <c r="J737" i="8"/>
  <c r="K737" i="8"/>
  <c r="L737" i="8"/>
  <c r="M737" i="8"/>
  <c r="N737" i="8"/>
  <c r="O737" i="8"/>
  <c r="D738" i="8"/>
  <c r="E738" i="8"/>
  <c r="F738" i="8"/>
  <c r="G738" i="8"/>
  <c r="H738" i="8"/>
  <c r="I738" i="8"/>
  <c r="J738" i="8"/>
  <c r="K738" i="8"/>
  <c r="L738" i="8"/>
  <c r="M738" i="8"/>
  <c r="N738" i="8"/>
  <c r="O738" i="8"/>
  <c r="D756" i="8"/>
  <c r="E756" i="8"/>
  <c r="F756" i="8"/>
  <c r="G756" i="8"/>
  <c r="H756" i="8"/>
  <c r="I756" i="8"/>
  <c r="J756" i="8"/>
  <c r="K756" i="8"/>
  <c r="L756" i="8"/>
  <c r="M756" i="8"/>
  <c r="N756" i="8"/>
  <c r="O756" i="8"/>
  <c r="D757" i="8"/>
  <c r="E757" i="8"/>
  <c r="F757" i="8"/>
  <c r="G757" i="8"/>
  <c r="H757" i="8"/>
  <c r="I757" i="8"/>
  <c r="J757" i="8"/>
  <c r="K757" i="8"/>
  <c r="L757" i="8"/>
  <c r="M757" i="8"/>
  <c r="N757" i="8"/>
  <c r="O757" i="8"/>
  <c r="D758" i="8"/>
  <c r="E758" i="8"/>
  <c r="F758" i="8"/>
  <c r="G758" i="8"/>
  <c r="H758" i="8"/>
  <c r="I758" i="8"/>
  <c r="J758" i="8"/>
  <c r="K758" i="8"/>
  <c r="L758" i="8"/>
  <c r="M758" i="8"/>
  <c r="N758" i="8"/>
  <c r="O758" i="8"/>
  <c r="D759" i="8"/>
  <c r="E759" i="8"/>
  <c r="F759" i="8"/>
  <c r="G759" i="8"/>
  <c r="H759" i="8"/>
  <c r="I759" i="8"/>
  <c r="J759" i="8"/>
  <c r="K759" i="8"/>
  <c r="L759" i="8"/>
  <c r="M759" i="8"/>
  <c r="N759" i="8"/>
  <c r="O759" i="8"/>
  <c r="D760" i="8"/>
  <c r="E760" i="8"/>
  <c r="F760" i="8"/>
  <c r="G760" i="8"/>
  <c r="H760" i="8"/>
  <c r="I760" i="8"/>
  <c r="J760" i="8"/>
  <c r="K760" i="8"/>
  <c r="L760" i="8"/>
  <c r="M760" i="8"/>
  <c r="N760" i="8"/>
  <c r="O760" i="8"/>
  <c r="D761" i="8"/>
  <c r="E761" i="8"/>
  <c r="F761" i="8"/>
  <c r="G761" i="8"/>
  <c r="H761" i="8"/>
  <c r="I761" i="8"/>
  <c r="J761" i="8"/>
  <c r="K761" i="8"/>
  <c r="L761" i="8"/>
  <c r="M761" i="8"/>
  <c r="N761" i="8"/>
  <c r="O761" i="8"/>
  <c r="D762" i="8"/>
  <c r="E762" i="8"/>
  <c r="F762" i="8"/>
  <c r="G762" i="8"/>
  <c r="H762" i="8"/>
  <c r="I762" i="8"/>
  <c r="J762" i="8"/>
  <c r="K762" i="8"/>
  <c r="L762" i="8"/>
  <c r="M762" i="8"/>
  <c r="N762" i="8"/>
  <c r="O762" i="8"/>
  <c r="D763" i="8"/>
  <c r="E763" i="8"/>
  <c r="F763" i="8"/>
  <c r="G763" i="8"/>
  <c r="H763" i="8"/>
  <c r="I763" i="8"/>
  <c r="J763" i="8"/>
  <c r="K763" i="8"/>
  <c r="L763" i="8"/>
  <c r="M763" i="8"/>
  <c r="N763" i="8"/>
  <c r="O763" i="8"/>
  <c r="D764" i="8"/>
  <c r="E764" i="8"/>
  <c r="F764" i="8"/>
  <c r="G764" i="8"/>
  <c r="H764" i="8"/>
  <c r="I764" i="8"/>
  <c r="J764" i="8"/>
  <c r="K764" i="8"/>
  <c r="L764" i="8"/>
  <c r="M764" i="8"/>
  <c r="N764" i="8"/>
  <c r="O764" i="8"/>
  <c r="D765" i="8"/>
  <c r="E765" i="8"/>
  <c r="F765" i="8"/>
  <c r="G765" i="8"/>
  <c r="H765" i="8"/>
  <c r="I765" i="8"/>
  <c r="J765" i="8"/>
  <c r="K765" i="8"/>
  <c r="L765" i="8"/>
  <c r="M765" i="8"/>
  <c r="N765" i="8"/>
  <c r="O765" i="8"/>
  <c r="D766" i="8"/>
  <c r="E766" i="8"/>
  <c r="F766" i="8"/>
  <c r="G766" i="8"/>
  <c r="H766" i="8"/>
  <c r="I766" i="8"/>
  <c r="J766" i="8"/>
  <c r="K766" i="8"/>
  <c r="L766" i="8"/>
  <c r="M766" i="8"/>
  <c r="N766" i="8"/>
  <c r="O766" i="8"/>
  <c r="D767" i="8"/>
  <c r="E767" i="8"/>
  <c r="F767" i="8"/>
  <c r="G767" i="8"/>
  <c r="H767" i="8"/>
  <c r="I767" i="8"/>
  <c r="J767" i="8"/>
  <c r="K767" i="8"/>
  <c r="L767" i="8"/>
  <c r="M767" i="8"/>
  <c r="N767" i="8"/>
  <c r="O767" i="8"/>
  <c r="D768" i="8"/>
  <c r="E768" i="8"/>
  <c r="F768" i="8"/>
  <c r="G768" i="8"/>
  <c r="H768" i="8"/>
  <c r="I768" i="8"/>
  <c r="J768" i="8"/>
  <c r="K768" i="8"/>
  <c r="L768" i="8"/>
  <c r="M768" i="8"/>
  <c r="N768" i="8"/>
  <c r="O768" i="8"/>
  <c r="D769" i="8"/>
  <c r="E769" i="8"/>
  <c r="F769" i="8"/>
  <c r="G769" i="8"/>
  <c r="H769" i="8"/>
  <c r="I769" i="8"/>
  <c r="J769" i="8"/>
  <c r="K769" i="8"/>
  <c r="L769" i="8"/>
  <c r="M769" i="8"/>
  <c r="N769" i="8"/>
  <c r="O769" i="8"/>
  <c r="D770" i="8"/>
  <c r="E770" i="8"/>
  <c r="F770" i="8"/>
  <c r="G770" i="8"/>
  <c r="H770" i="8"/>
  <c r="I770" i="8"/>
  <c r="J770" i="8"/>
  <c r="K770" i="8"/>
  <c r="L770" i="8"/>
  <c r="M770" i="8"/>
  <c r="N770" i="8"/>
  <c r="O770" i="8"/>
  <c r="D771" i="8"/>
  <c r="E771" i="8"/>
  <c r="F771" i="8"/>
  <c r="G771" i="8"/>
  <c r="H771" i="8"/>
  <c r="I771" i="8"/>
  <c r="J771" i="8"/>
  <c r="K771" i="8"/>
  <c r="L771" i="8"/>
  <c r="M771" i="8"/>
  <c r="N771" i="8"/>
  <c r="O771" i="8"/>
  <c r="D772" i="8"/>
  <c r="E772" i="8"/>
  <c r="F772" i="8"/>
  <c r="G772" i="8"/>
  <c r="H772" i="8"/>
  <c r="I772" i="8"/>
  <c r="J772" i="8"/>
  <c r="K772" i="8"/>
  <c r="L772" i="8"/>
  <c r="M772" i="8"/>
  <c r="N772" i="8"/>
  <c r="O772" i="8"/>
  <c r="E714" i="8"/>
  <c r="F714" i="8"/>
  <c r="G714" i="8"/>
  <c r="H714" i="8"/>
  <c r="I714" i="8"/>
  <c r="J714" i="8"/>
  <c r="K714" i="8"/>
  <c r="L714" i="8"/>
  <c r="M714" i="8"/>
  <c r="N714" i="8"/>
  <c r="O714" i="8"/>
  <c r="D714" i="8"/>
  <c r="C739" i="8" l="1"/>
  <c r="C733" i="8"/>
  <c r="C728" i="8"/>
  <c r="C724" i="8"/>
  <c r="C720" i="8"/>
  <c r="C716" i="8"/>
  <c r="N774" i="8"/>
  <c r="J774" i="8"/>
  <c r="C756" i="8"/>
  <c r="F774" i="8"/>
  <c r="C751" i="8"/>
  <c r="C748" i="8"/>
  <c r="C747" i="8"/>
  <c r="C743" i="8"/>
  <c r="C741" i="8"/>
  <c r="C740" i="8"/>
  <c r="C737" i="8"/>
  <c r="C736" i="8"/>
  <c r="C735" i="8"/>
  <c r="C732" i="8"/>
  <c r="C731" i="8"/>
  <c r="C729" i="8"/>
  <c r="C727" i="8"/>
  <c r="C726" i="8"/>
  <c r="C725" i="8"/>
  <c r="C723" i="8"/>
  <c r="C722" i="8"/>
  <c r="C721" i="8"/>
  <c r="C719" i="8"/>
  <c r="C718" i="8"/>
  <c r="C717" i="8"/>
  <c r="C715" i="8"/>
  <c r="M774" i="8"/>
  <c r="I774" i="8"/>
  <c r="E774" i="8"/>
  <c r="L774" i="8"/>
  <c r="H774" i="8"/>
  <c r="D774" i="8"/>
  <c r="O774" i="8"/>
  <c r="K774" i="8"/>
  <c r="G774" i="8"/>
  <c r="C759" i="8"/>
  <c r="C749" i="8"/>
  <c r="C744" i="8"/>
  <c r="C764" i="8"/>
  <c r="C771" i="8"/>
  <c r="C767" i="8"/>
  <c r="C765" i="8"/>
  <c r="C760" i="8"/>
  <c r="C730" i="8"/>
  <c r="C769" i="8"/>
  <c r="C734" i="8"/>
  <c r="C761" i="8"/>
  <c r="C750" i="8"/>
  <c r="C746" i="8"/>
  <c r="C742" i="8"/>
  <c r="C738" i="8"/>
  <c r="C768" i="8"/>
  <c r="C763" i="8"/>
  <c r="C772" i="8"/>
  <c r="C757" i="8"/>
  <c r="C758" i="8"/>
  <c r="C770" i="8"/>
  <c r="C766" i="8"/>
  <c r="C762" i="8"/>
  <c r="C714" i="8"/>
  <c r="P57" i="5"/>
  <c r="E57" i="5"/>
  <c r="F57" i="5"/>
  <c r="G57" i="5"/>
  <c r="H57" i="5"/>
  <c r="I57" i="5"/>
  <c r="J57" i="5"/>
  <c r="K57" i="5"/>
  <c r="L57" i="5"/>
  <c r="M57" i="5"/>
  <c r="N57" i="5"/>
  <c r="O57" i="5"/>
  <c r="S111" i="10"/>
  <c r="S110" i="10"/>
  <c r="S109" i="10"/>
  <c r="S108" i="10"/>
  <c r="S107" i="10"/>
  <c r="S106" i="10"/>
  <c r="S105" i="10"/>
  <c r="S104" i="10"/>
  <c r="S103" i="10"/>
  <c r="S102" i="10"/>
  <c r="S101" i="10"/>
  <c r="S100" i="10"/>
  <c r="S99" i="10"/>
  <c r="S98" i="10"/>
  <c r="S97" i="10"/>
  <c r="S96" i="10"/>
  <c r="S95" i="10"/>
  <c r="S94" i="10"/>
  <c r="S93" i="10"/>
  <c r="S92" i="10"/>
  <c r="S91" i="10"/>
  <c r="S90" i="10"/>
  <c r="S89" i="10"/>
  <c r="S118" i="10"/>
  <c r="S119" i="10"/>
  <c r="S120" i="10"/>
  <c r="S121" i="10"/>
  <c r="S122" i="10"/>
  <c r="S123" i="10"/>
  <c r="S124" i="10"/>
  <c r="S125" i="10"/>
  <c r="S126" i="10"/>
  <c r="S127" i="10"/>
  <c r="S128" i="10"/>
  <c r="S129" i="10"/>
  <c r="S130" i="10"/>
  <c r="S131" i="10"/>
  <c r="S132" i="10"/>
  <c r="S133" i="10"/>
  <c r="S134" i="10"/>
  <c r="S135" i="10"/>
  <c r="S136" i="10"/>
  <c r="S137" i="10"/>
  <c r="S138" i="10"/>
  <c r="S139" i="10"/>
  <c r="S140" i="10"/>
  <c r="S146" i="10"/>
  <c r="S147" i="10"/>
  <c r="S148" i="10"/>
  <c r="S149" i="10"/>
  <c r="S150" i="10"/>
  <c r="S151" i="10"/>
  <c r="S152" i="10"/>
  <c r="S153" i="10"/>
  <c r="S154" i="10"/>
  <c r="S155" i="10"/>
  <c r="S156" i="10"/>
  <c r="S157" i="10"/>
  <c r="S158" i="10"/>
  <c r="S159" i="10"/>
  <c r="S160" i="10"/>
  <c r="S161" i="10"/>
  <c r="S162" i="10"/>
  <c r="S163" i="10"/>
  <c r="S164" i="10"/>
  <c r="S165" i="10"/>
  <c r="S166" i="10"/>
  <c r="S167" i="10"/>
  <c r="S168" i="10"/>
  <c r="S145" i="10"/>
  <c r="S117" i="10"/>
  <c r="S116" i="10"/>
  <c r="S88" i="10"/>
  <c r="S87" i="10"/>
  <c r="S58" i="10"/>
  <c r="S59" i="10"/>
  <c r="S60" i="10"/>
  <c r="S61" i="10"/>
  <c r="S62" i="10"/>
  <c r="S63" i="10"/>
  <c r="S64" i="10"/>
  <c r="S65" i="10"/>
  <c r="S66" i="10"/>
  <c r="S67" i="10"/>
  <c r="S68" i="10"/>
  <c r="S69" i="10"/>
  <c r="S70" i="10"/>
  <c r="S71" i="10"/>
  <c r="S72" i="10"/>
  <c r="S73" i="10"/>
  <c r="S74" i="10"/>
  <c r="S75" i="10"/>
  <c r="S76" i="10"/>
  <c r="S77" i="10"/>
  <c r="S78" i="10"/>
  <c r="S79" i="10"/>
  <c r="S80" i="10"/>
  <c r="S81" i="10"/>
  <c r="S82" i="10"/>
  <c r="S57" i="10"/>
  <c r="S56" i="10"/>
  <c r="S28" i="10"/>
  <c r="S29" i="10"/>
  <c r="S30" i="10"/>
  <c r="S31" i="10"/>
  <c r="S32" i="10"/>
  <c r="S33" i="10"/>
  <c r="S34" i="10"/>
  <c r="S35" i="10"/>
  <c r="S36" i="10"/>
  <c r="S37" i="10"/>
  <c r="S38" i="10"/>
  <c r="S39" i="10"/>
  <c r="S40" i="10"/>
  <c r="S41" i="10"/>
  <c r="S42" i="10"/>
  <c r="S43" i="10"/>
  <c r="S44" i="10"/>
  <c r="S45" i="10"/>
  <c r="S46" i="10"/>
  <c r="S47" i="10"/>
  <c r="S48" i="10"/>
  <c r="S49" i="10"/>
  <c r="S50" i="10"/>
  <c r="S51" i="10"/>
  <c r="S27" i="10"/>
  <c r="B3" i="9" l="1"/>
  <c r="B3" i="7"/>
  <c r="U65" i="7" l="1"/>
  <c r="R67" i="7"/>
  <c r="S67" i="7" s="1"/>
  <c r="T148" i="10"/>
  <c r="L148" i="10"/>
  <c r="N148" i="10"/>
  <c r="P148" i="10"/>
  <c r="R148" i="10"/>
  <c r="L149" i="10"/>
  <c r="N149" i="10"/>
  <c r="P149" i="10"/>
  <c r="R149" i="10"/>
  <c r="T149" i="10"/>
  <c r="T150" i="10"/>
  <c r="L150" i="10"/>
  <c r="N150" i="10"/>
  <c r="P150" i="10"/>
  <c r="R150" i="10"/>
  <c r="T151" i="10"/>
  <c r="L151" i="10"/>
  <c r="N151" i="10"/>
  <c r="P151" i="10"/>
  <c r="R151" i="10"/>
  <c r="T152" i="10"/>
  <c r="L152" i="10"/>
  <c r="N152" i="10"/>
  <c r="P152" i="10"/>
  <c r="R152" i="10"/>
  <c r="L153" i="10"/>
  <c r="N153" i="10"/>
  <c r="P153" i="10"/>
  <c r="R153" i="10"/>
  <c r="T153" i="10"/>
  <c r="T154" i="10"/>
  <c r="L154" i="10"/>
  <c r="N154" i="10"/>
  <c r="P154" i="10"/>
  <c r="R154" i="10"/>
  <c r="T155" i="10"/>
  <c r="L155" i="10"/>
  <c r="N155" i="10"/>
  <c r="P155" i="10"/>
  <c r="R155" i="10"/>
  <c r="T156" i="10"/>
  <c r="L156" i="10"/>
  <c r="N156" i="10"/>
  <c r="P156" i="10"/>
  <c r="R156" i="10"/>
  <c r="L157" i="10"/>
  <c r="N157" i="10"/>
  <c r="P157" i="10"/>
  <c r="R157" i="10"/>
  <c r="T157" i="10"/>
  <c r="T158" i="10"/>
  <c r="L158" i="10"/>
  <c r="N158" i="10"/>
  <c r="P158" i="10"/>
  <c r="R158" i="10"/>
  <c r="T159" i="10"/>
  <c r="L159" i="10"/>
  <c r="N159" i="10"/>
  <c r="P159" i="10"/>
  <c r="R159" i="10"/>
  <c r="T160" i="10"/>
  <c r="L160" i="10"/>
  <c r="N160" i="10"/>
  <c r="P160" i="10"/>
  <c r="R160" i="10"/>
  <c r="L161" i="10"/>
  <c r="N161" i="10"/>
  <c r="P161" i="10"/>
  <c r="R161" i="10"/>
  <c r="T161" i="10"/>
  <c r="T162" i="10"/>
  <c r="L162" i="10"/>
  <c r="N162" i="10"/>
  <c r="P162" i="10"/>
  <c r="R162" i="10"/>
  <c r="T163" i="10"/>
  <c r="L163" i="10"/>
  <c r="N163" i="10"/>
  <c r="P163" i="10"/>
  <c r="R163" i="10"/>
  <c r="T164" i="10"/>
  <c r="L164" i="10"/>
  <c r="N164" i="10"/>
  <c r="P164" i="10"/>
  <c r="R164" i="10"/>
  <c r="L165" i="10"/>
  <c r="N165" i="10"/>
  <c r="P165" i="10"/>
  <c r="R165" i="10"/>
  <c r="T165" i="10"/>
  <c r="T166" i="10"/>
  <c r="L166" i="10"/>
  <c r="N166" i="10"/>
  <c r="P166" i="10"/>
  <c r="R166" i="10"/>
  <c r="L167" i="10"/>
  <c r="N167" i="10"/>
  <c r="P167" i="10"/>
  <c r="R167" i="10"/>
  <c r="T167" i="10"/>
  <c r="T125" i="10"/>
  <c r="L125" i="10"/>
  <c r="N125" i="10"/>
  <c r="P125" i="10"/>
  <c r="R125" i="10"/>
  <c r="T126" i="10"/>
  <c r="L126" i="10"/>
  <c r="N126" i="10"/>
  <c r="P126" i="10"/>
  <c r="R126" i="10"/>
  <c r="T127" i="10"/>
  <c r="L127" i="10"/>
  <c r="N127" i="10"/>
  <c r="P127" i="10"/>
  <c r="R127" i="10"/>
  <c r="T128" i="10"/>
  <c r="L128" i="10"/>
  <c r="N128" i="10"/>
  <c r="P128" i="10"/>
  <c r="R128" i="10"/>
  <c r="T129" i="10"/>
  <c r="L129" i="10"/>
  <c r="N129" i="10"/>
  <c r="P129" i="10"/>
  <c r="R129" i="10"/>
  <c r="T130" i="10"/>
  <c r="L130" i="10"/>
  <c r="N130" i="10"/>
  <c r="P130" i="10"/>
  <c r="R130" i="10"/>
  <c r="T131" i="10"/>
  <c r="L131" i="10"/>
  <c r="N131" i="10"/>
  <c r="P131" i="10"/>
  <c r="R131" i="10"/>
  <c r="T132" i="10"/>
  <c r="L132" i="10"/>
  <c r="N132" i="10"/>
  <c r="P132" i="10"/>
  <c r="R132" i="10"/>
  <c r="T133" i="10"/>
  <c r="L133" i="10"/>
  <c r="N133" i="10"/>
  <c r="P133" i="10"/>
  <c r="R133" i="10"/>
  <c r="T134" i="10"/>
  <c r="L134" i="10"/>
  <c r="N134" i="10"/>
  <c r="P134" i="10"/>
  <c r="R134" i="10"/>
  <c r="T135" i="10"/>
  <c r="L135" i="10"/>
  <c r="N135" i="10"/>
  <c r="P135" i="10"/>
  <c r="R135" i="10"/>
  <c r="T136" i="10"/>
  <c r="L136" i="10"/>
  <c r="N136" i="10"/>
  <c r="P136" i="10"/>
  <c r="R136" i="10"/>
  <c r="T137" i="10"/>
  <c r="L137" i="10"/>
  <c r="N137" i="10"/>
  <c r="P137" i="10"/>
  <c r="R137" i="10"/>
  <c r="T138" i="10"/>
  <c r="L138" i="10"/>
  <c r="N138" i="10"/>
  <c r="P138" i="10"/>
  <c r="R138" i="10"/>
  <c r="T139" i="10"/>
  <c r="L139" i="10"/>
  <c r="N139" i="10"/>
  <c r="P139" i="10"/>
  <c r="R139" i="10"/>
  <c r="T140" i="10"/>
  <c r="L140" i="10"/>
  <c r="N140" i="10"/>
  <c r="P140" i="10"/>
  <c r="R140" i="10"/>
  <c r="L117" i="10"/>
  <c r="J117" i="10" s="1"/>
  <c r="L118" i="10"/>
  <c r="J118" i="10" s="1"/>
  <c r="L119" i="10"/>
  <c r="J119" i="10" s="1"/>
  <c r="L120" i="10"/>
  <c r="L121" i="10"/>
  <c r="L122" i="10"/>
  <c r="L123" i="10"/>
  <c r="L124" i="10"/>
  <c r="L76" i="10"/>
  <c r="L77" i="10"/>
  <c r="L78" i="10"/>
  <c r="L79" i="10"/>
  <c r="L80" i="10"/>
  <c r="L81" i="10"/>
  <c r="L82" i="10"/>
  <c r="L58" i="10"/>
  <c r="J58" i="10" s="1"/>
  <c r="L59" i="10"/>
  <c r="J59" i="10" s="1"/>
  <c r="L60" i="10"/>
  <c r="J60" i="10" s="1"/>
  <c r="L61" i="10"/>
  <c r="J61" i="10" s="1"/>
  <c r="L62" i="10"/>
  <c r="L63" i="10"/>
  <c r="L64" i="10"/>
  <c r="L65" i="10"/>
  <c r="L66" i="10"/>
  <c r="L67" i="10"/>
  <c r="L68" i="10"/>
  <c r="L69" i="10"/>
  <c r="L70" i="10"/>
  <c r="L71" i="10"/>
  <c r="L72" i="10"/>
  <c r="L73" i="10"/>
  <c r="L74" i="10"/>
  <c r="L75" i="10"/>
  <c r="L89" i="10"/>
  <c r="J89" i="10" s="1"/>
  <c r="N89" i="10"/>
  <c r="P89" i="10"/>
  <c r="R89" i="10"/>
  <c r="T89" i="10"/>
  <c r="L90" i="10"/>
  <c r="J90" i="10" s="1"/>
  <c r="N90" i="10"/>
  <c r="P90" i="10"/>
  <c r="R90" i="10"/>
  <c r="T90" i="10"/>
  <c r="L91" i="10"/>
  <c r="J91" i="10" s="1"/>
  <c r="N91" i="10"/>
  <c r="P91" i="10"/>
  <c r="R91" i="10"/>
  <c r="T91" i="10"/>
  <c r="L92" i="10"/>
  <c r="J92" i="10" s="1"/>
  <c r="N92" i="10"/>
  <c r="P92" i="10"/>
  <c r="R92" i="10"/>
  <c r="T92" i="10"/>
  <c r="L93" i="10"/>
  <c r="J93" i="10" s="1"/>
  <c r="N93" i="10"/>
  <c r="P93" i="10"/>
  <c r="R93" i="10"/>
  <c r="T93" i="10"/>
  <c r="L94" i="10"/>
  <c r="N94" i="10"/>
  <c r="P94" i="10"/>
  <c r="R94" i="10"/>
  <c r="T94" i="10"/>
  <c r="L95" i="10"/>
  <c r="N95" i="10"/>
  <c r="P95" i="10"/>
  <c r="R95" i="10"/>
  <c r="T95" i="10"/>
  <c r="L96" i="10"/>
  <c r="N96" i="10"/>
  <c r="P96" i="10"/>
  <c r="R96" i="10"/>
  <c r="T96" i="10"/>
  <c r="L97" i="10"/>
  <c r="N97" i="10"/>
  <c r="P97" i="10"/>
  <c r="R97" i="10"/>
  <c r="T97" i="10"/>
  <c r="L98" i="10"/>
  <c r="N98" i="10"/>
  <c r="P98" i="10"/>
  <c r="R98" i="10"/>
  <c r="T98" i="10"/>
  <c r="L99" i="10"/>
  <c r="N99" i="10"/>
  <c r="P99" i="10"/>
  <c r="R99" i="10"/>
  <c r="T99" i="10"/>
  <c r="L100" i="10"/>
  <c r="N100" i="10"/>
  <c r="P100" i="10"/>
  <c r="R100" i="10"/>
  <c r="T100" i="10"/>
  <c r="L101" i="10"/>
  <c r="N101" i="10"/>
  <c r="P101" i="10"/>
  <c r="R101" i="10"/>
  <c r="T101" i="10"/>
  <c r="L102" i="10"/>
  <c r="N102" i="10"/>
  <c r="P102" i="10"/>
  <c r="R102" i="10"/>
  <c r="T102" i="10"/>
  <c r="L103" i="10"/>
  <c r="N103" i="10"/>
  <c r="P103" i="10"/>
  <c r="R103" i="10"/>
  <c r="T103" i="10"/>
  <c r="T104" i="10"/>
  <c r="L104" i="10"/>
  <c r="N104" i="10"/>
  <c r="P104" i="10"/>
  <c r="R104" i="10"/>
  <c r="L105" i="10"/>
  <c r="N105" i="10"/>
  <c r="P105" i="10"/>
  <c r="R105" i="10"/>
  <c r="T105" i="10"/>
  <c r="L106" i="10"/>
  <c r="N106" i="10"/>
  <c r="P106" i="10"/>
  <c r="R106" i="10"/>
  <c r="T106" i="10"/>
  <c r="L107" i="10"/>
  <c r="N107" i="10"/>
  <c r="P107" i="10"/>
  <c r="R107" i="10"/>
  <c r="T107" i="10"/>
  <c r="L108" i="10"/>
  <c r="N108" i="10"/>
  <c r="P108" i="10"/>
  <c r="R108" i="10"/>
  <c r="T108" i="10"/>
  <c r="L109" i="10"/>
  <c r="N109" i="10"/>
  <c r="P109" i="10"/>
  <c r="R109" i="10"/>
  <c r="T109" i="10"/>
  <c r="L110" i="10"/>
  <c r="N110" i="10"/>
  <c r="P110" i="10"/>
  <c r="R110" i="10"/>
  <c r="T110" i="10"/>
  <c r="N64" i="10"/>
  <c r="P64" i="10"/>
  <c r="R64" i="10"/>
  <c r="T64" i="10"/>
  <c r="N65" i="10"/>
  <c r="P65" i="10"/>
  <c r="R65" i="10"/>
  <c r="T65" i="10"/>
  <c r="N66" i="10"/>
  <c r="P66" i="10"/>
  <c r="R66" i="10"/>
  <c r="T66" i="10"/>
  <c r="N67" i="10"/>
  <c r="P67" i="10"/>
  <c r="R67" i="10"/>
  <c r="T67" i="10"/>
  <c r="N68" i="10"/>
  <c r="P68" i="10"/>
  <c r="R68" i="10"/>
  <c r="T68" i="10"/>
  <c r="N69" i="10"/>
  <c r="P69" i="10"/>
  <c r="R69" i="10"/>
  <c r="T69" i="10"/>
  <c r="N70" i="10"/>
  <c r="P70" i="10"/>
  <c r="R70" i="10"/>
  <c r="T70" i="10"/>
  <c r="N71" i="10"/>
  <c r="P71" i="10"/>
  <c r="R71" i="10"/>
  <c r="T71" i="10"/>
  <c r="N72" i="10"/>
  <c r="P72" i="10"/>
  <c r="R72" i="10"/>
  <c r="T72" i="10"/>
  <c r="N73" i="10"/>
  <c r="P73" i="10"/>
  <c r="R73" i="10"/>
  <c r="T73" i="10"/>
  <c r="N74" i="10"/>
  <c r="P74" i="10"/>
  <c r="R74" i="10"/>
  <c r="T74" i="10"/>
  <c r="N75" i="10"/>
  <c r="P75" i="10"/>
  <c r="R75" i="10"/>
  <c r="T75" i="10"/>
  <c r="N76" i="10"/>
  <c r="P76" i="10"/>
  <c r="R76" i="10"/>
  <c r="T76" i="10"/>
  <c r="N77" i="10"/>
  <c r="P77" i="10"/>
  <c r="R77" i="10"/>
  <c r="T77" i="10"/>
  <c r="N78" i="10"/>
  <c r="P78" i="10"/>
  <c r="R78" i="10"/>
  <c r="T78" i="10"/>
  <c r="N79" i="10"/>
  <c r="P79" i="10"/>
  <c r="R79" i="10"/>
  <c r="T79" i="10"/>
  <c r="N80" i="10"/>
  <c r="P80" i="10"/>
  <c r="R80" i="10"/>
  <c r="T80" i="10"/>
  <c r="N81" i="10"/>
  <c r="P81" i="10"/>
  <c r="R81" i="10"/>
  <c r="T81" i="10"/>
  <c r="L147" i="10"/>
  <c r="T60" i="10"/>
  <c r="N60" i="10"/>
  <c r="P60" i="10"/>
  <c r="R60" i="10"/>
  <c r="T61" i="10"/>
  <c r="N61" i="10"/>
  <c r="P61" i="10"/>
  <c r="R61" i="10"/>
  <c r="T62" i="10"/>
  <c r="N62" i="10"/>
  <c r="P62" i="10"/>
  <c r="R62" i="10"/>
  <c r="T63" i="10"/>
  <c r="N63" i="10"/>
  <c r="P63" i="10"/>
  <c r="R63" i="10"/>
  <c r="T42" i="10"/>
  <c r="T44" i="10"/>
  <c r="T45" i="10"/>
  <c r="T47" i="10"/>
  <c r="T48" i="10"/>
  <c r="N33" i="10"/>
  <c r="P33" i="10"/>
  <c r="R33" i="10"/>
  <c r="N34" i="10"/>
  <c r="P34" i="10"/>
  <c r="R34" i="10"/>
  <c r="N35" i="10"/>
  <c r="P35" i="10"/>
  <c r="R35" i="10"/>
  <c r="N36" i="10"/>
  <c r="P36" i="10"/>
  <c r="R36" i="10"/>
  <c r="N37" i="10"/>
  <c r="P37" i="10"/>
  <c r="R37" i="10"/>
  <c r="N38" i="10"/>
  <c r="P38" i="10"/>
  <c r="R38" i="10"/>
  <c r="N39" i="10"/>
  <c r="P39" i="10"/>
  <c r="R39" i="10"/>
  <c r="N40" i="10"/>
  <c r="P40" i="10"/>
  <c r="R40" i="10"/>
  <c r="N41" i="10"/>
  <c r="P41" i="10"/>
  <c r="R41" i="10"/>
  <c r="N42" i="10"/>
  <c r="P42" i="10"/>
  <c r="R42" i="10"/>
  <c r="N43" i="10"/>
  <c r="P43" i="10"/>
  <c r="R43" i="10"/>
  <c r="T43" i="10"/>
  <c r="N44" i="10"/>
  <c r="P44" i="10"/>
  <c r="R44" i="10"/>
  <c r="N45" i="10"/>
  <c r="P45" i="10"/>
  <c r="R45" i="10"/>
  <c r="N46" i="10"/>
  <c r="P46" i="10"/>
  <c r="R46" i="10"/>
  <c r="T46" i="10"/>
  <c r="N47" i="10"/>
  <c r="P47" i="10"/>
  <c r="R47" i="10"/>
  <c r="N48" i="10"/>
  <c r="P48" i="10"/>
  <c r="R48" i="10"/>
  <c r="N49" i="10"/>
  <c r="P49" i="10"/>
  <c r="R49" i="10"/>
  <c r="T49" i="10"/>
  <c r="N50" i="10"/>
  <c r="P50" i="10"/>
  <c r="R50" i="10"/>
  <c r="T50" i="10"/>
  <c r="L43" i="10"/>
  <c r="F43" i="10" s="1"/>
  <c r="L44" i="10"/>
  <c r="F44" i="10" s="1"/>
  <c r="L45" i="10"/>
  <c r="F45" i="10" s="1"/>
  <c r="L46" i="10"/>
  <c r="F46" i="10" s="1"/>
  <c r="L47" i="10"/>
  <c r="F47" i="10" s="1"/>
  <c r="L48" i="10"/>
  <c r="F48" i="10" s="1"/>
  <c r="L49" i="10"/>
  <c r="F49" i="10" s="1"/>
  <c r="L50" i="10"/>
  <c r="F50" i="10" s="1"/>
  <c r="L51" i="10"/>
  <c r="L52" i="10"/>
  <c r="L36" i="10"/>
  <c r="L37" i="10"/>
  <c r="J37" i="10" s="1"/>
  <c r="L38" i="10"/>
  <c r="J38" i="10" s="1"/>
  <c r="L39" i="10"/>
  <c r="L40" i="10"/>
  <c r="L41" i="10"/>
  <c r="J41" i="10" s="1"/>
  <c r="L42" i="10"/>
  <c r="F42" i="10" s="1"/>
  <c r="L57" i="10"/>
  <c r="J57" i="10" s="1"/>
  <c r="L28" i="10"/>
  <c r="L29" i="10"/>
  <c r="J29" i="10" s="1"/>
  <c r="L30" i="10"/>
  <c r="J30" i="10" s="1"/>
  <c r="L31" i="10"/>
  <c r="J31" i="10" s="1"/>
  <c r="L32" i="10"/>
  <c r="L33" i="10"/>
  <c r="J33" i="10" s="1"/>
  <c r="L34" i="10"/>
  <c r="J34" i="10" s="1"/>
  <c r="L35" i="10"/>
  <c r="B2" i="10"/>
  <c r="G5" i="10"/>
  <c r="G6" i="10"/>
  <c r="B5" i="10"/>
  <c r="B6" i="10"/>
  <c r="G3" i="10"/>
  <c r="G4" i="10"/>
  <c r="B4" i="10"/>
  <c r="B3" i="10"/>
  <c r="F32" i="10" l="1"/>
  <c r="J32" i="10"/>
  <c r="F40" i="10"/>
  <c r="J40" i="10"/>
  <c r="F36" i="10"/>
  <c r="J36" i="10"/>
  <c r="F35" i="10"/>
  <c r="J35" i="10"/>
  <c r="F39" i="10"/>
  <c r="J39" i="10"/>
  <c r="U67" i="7"/>
  <c r="O447" i="8" s="1"/>
  <c r="F673" i="8"/>
  <c r="J673" i="8"/>
  <c r="N673" i="8"/>
  <c r="D673" i="8"/>
  <c r="G673" i="8"/>
  <c r="K673" i="8"/>
  <c r="O673" i="8"/>
  <c r="L673" i="8"/>
  <c r="E673" i="8"/>
  <c r="I673" i="8"/>
  <c r="M673" i="8"/>
  <c r="H673" i="8"/>
  <c r="F445" i="8"/>
  <c r="J445" i="8"/>
  <c r="N445" i="8"/>
  <c r="L445" i="8"/>
  <c r="G445" i="8"/>
  <c r="K445" i="8"/>
  <c r="O445" i="8"/>
  <c r="D445" i="8"/>
  <c r="E445" i="8"/>
  <c r="I445" i="8"/>
  <c r="M445" i="8"/>
  <c r="H445" i="8"/>
  <c r="W65" i="7"/>
  <c r="S65" i="7"/>
  <c r="Y65" i="7"/>
  <c r="W67" i="7"/>
  <c r="S66" i="7"/>
  <c r="Y66" i="7"/>
  <c r="Y67" i="7"/>
  <c r="U66" i="7"/>
  <c r="W66" i="7"/>
  <c r="F41" i="10"/>
  <c r="F37" i="10"/>
  <c r="F33" i="10"/>
  <c r="F38" i="10"/>
  <c r="F34" i="10"/>
  <c r="A87" i="10"/>
  <c r="D447" i="8" l="1"/>
  <c r="E447" i="8"/>
  <c r="F447" i="8"/>
  <c r="I447" i="8"/>
  <c r="J447" i="8"/>
  <c r="M447" i="8"/>
  <c r="N447" i="8"/>
  <c r="H447" i="8"/>
  <c r="L447" i="8"/>
  <c r="G447" i="8"/>
  <c r="K447" i="8"/>
  <c r="F597" i="8"/>
  <c r="J597" i="8"/>
  <c r="N597" i="8"/>
  <c r="G597" i="8"/>
  <c r="K597" i="8"/>
  <c r="O597" i="8"/>
  <c r="E597" i="8"/>
  <c r="I597" i="8"/>
  <c r="M597" i="8"/>
  <c r="H597" i="8"/>
  <c r="D597" i="8"/>
  <c r="L597" i="8"/>
  <c r="F596" i="8"/>
  <c r="J596" i="8"/>
  <c r="N596" i="8"/>
  <c r="G596" i="8"/>
  <c r="K596" i="8"/>
  <c r="O596" i="8"/>
  <c r="E596" i="8"/>
  <c r="I596" i="8"/>
  <c r="M596" i="8"/>
  <c r="L596" i="8"/>
  <c r="H596" i="8"/>
  <c r="D596" i="8"/>
  <c r="F522" i="8"/>
  <c r="J522" i="8"/>
  <c r="N522" i="8"/>
  <c r="G522" i="8"/>
  <c r="K522" i="8"/>
  <c r="O522" i="8"/>
  <c r="E522" i="8"/>
  <c r="I522" i="8"/>
  <c r="M522" i="8"/>
  <c r="D522" i="8"/>
  <c r="L522" i="8"/>
  <c r="H522" i="8"/>
  <c r="F672" i="8"/>
  <c r="J672" i="8"/>
  <c r="N672" i="8"/>
  <c r="D672" i="8"/>
  <c r="G672" i="8"/>
  <c r="K672" i="8"/>
  <c r="O672" i="8"/>
  <c r="H672" i="8"/>
  <c r="E672" i="8"/>
  <c r="I672" i="8"/>
  <c r="M672" i="8"/>
  <c r="L672" i="8"/>
  <c r="F671" i="8"/>
  <c r="J671" i="8"/>
  <c r="N671" i="8"/>
  <c r="D671" i="8"/>
  <c r="G671" i="8"/>
  <c r="K671" i="8"/>
  <c r="O671" i="8"/>
  <c r="H671" i="8"/>
  <c r="E671" i="8"/>
  <c r="I671" i="8"/>
  <c r="M671" i="8"/>
  <c r="L671" i="8"/>
  <c r="F446" i="8"/>
  <c r="J446" i="8"/>
  <c r="N446" i="8"/>
  <c r="L446" i="8"/>
  <c r="G446" i="8"/>
  <c r="K446" i="8"/>
  <c r="O446" i="8"/>
  <c r="D446" i="8"/>
  <c r="E446" i="8"/>
  <c r="I446" i="8"/>
  <c r="M446" i="8"/>
  <c r="H446" i="8"/>
  <c r="F523" i="8"/>
  <c r="J523" i="8"/>
  <c r="N523" i="8"/>
  <c r="G523" i="8"/>
  <c r="K523" i="8"/>
  <c r="O523" i="8"/>
  <c r="E523" i="8"/>
  <c r="I523" i="8"/>
  <c r="M523" i="8"/>
  <c r="D523" i="8"/>
  <c r="H523" i="8"/>
  <c r="L523" i="8"/>
  <c r="F521" i="8"/>
  <c r="J521" i="8"/>
  <c r="N521" i="8"/>
  <c r="G521" i="8"/>
  <c r="K521" i="8"/>
  <c r="O521" i="8"/>
  <c r="E521" i="8"/>
  <c r="I521" i="8"/>
  <c r="M521" i="8"/>
  <c r="L521" i="8"/>
  <c r="H521" i="8"/>
  <c r="D521" i="8"/>
  <c r="B110" i="8"/>
  <c r="B111" i="8"/>
  <c r="B112" i="8"/>
  <c r="B103" i="8"/>
  <c r="B104" i="8"/>
  <c r="B105" i="8"/>
  <c r="B106" i="8"/>
  <c r="B107" i="8"/>
  <c r="B108" i="8"/>
  <c r="B109" i="8"/>
  <c r="B102" i="8"/>
  <c r="T82" i="10"/>
  <c r="T124" i="10"/>
  <c r="P30" i="10"/>
  <c r="P31" i="10"/>
  <c r="P32" i="10"/>
  <c r="P51" i="10"/>
  <c r="P82" i="10"/>
  <c r="P111" i="10"/>
  <c r="P117" i="10"/>
  <c r="P118" i="10"/>
  <c r="P119" i="10"/>
  <c r="P120" i="10"/>
  <c r="P121" i="10"/>
  <c r="P122" i="10"/>
  <c r="P123" i="10"/>
  <c r="P124" i="10"/>
  <c r="P145" i="10"/>
  <c r="P146" i="10"/>
  <c r="P147" i="10"/>
  <c r="P168" i="10"/>
  <c r="E189" i="8"/>
  <c r="E277" i="8" s="1"/>
  <c r="F189" i="8"/>
  <c r="F277" i="8" s="1"/>
  <c r="G189" i="8"/>
  <c r="G277" i="8" s="1"/>
  <c r="H189" i="8"/>
  <c r="H277" i="8" s="1"/>
  <c r="I189" i="8"/>
  <c r="I277" i="8" s="1"/>
  <c r="J189" i="8"/>
  <c r="J277" i="8" s="1"/>
  <c r="K189" i="8"/>
  <c r="K277" i="8" s="1"/>
  <c r="L189" i="8"/>
  <c r="L277" i="8" s="1"/>
  <c r="M189" i="8"/>
  <c r="M277" i="8" s="1"/>
  <c r="N189" i="8"/>
  <c r="N277" i="8" s="1"/>
  <c r="O189" i="8"/>
  <c r="O277" i="8" s="1"/>
  <c r="D201" i="8"/>
  <c r="E201" i="8"/>
  <c r="F201" i="8"/>
  <c r="G201" i="8"/>
  <c r="H201" i="8"/>
  <c r="I201" i="8"/>
  <c r="J201" i="8"/>
  <c r="K201" i="8"/>
  <c r="L201" i="8"/>
  <c r="M201" i="8"/>
  <c r="N201" i="8"/>
  <c r="O201" i="8"/>
  <c r="R30" i="10"/>
  <c r="R31" i="10"/>
  <c r="R32" i="10"/>
  <c r="R51" i="10"/>
  <c r="R82" i="10"/>
  <c r="R111" i="10"/>
  <c r="R117" i="10"/>
  <c r="R118" i="10"/>
  <c r="R119" i="10"/>
  <c r="R120" i="10"/>
  <c r="R121" i="10"/>
  <c r="R122" i="10"/>
  <c r="R123" i="10"/>
  <c r="R124" i="10"/>
  <c r="R145" i="10"/>
  <c r="R146" i="10"/>
  <c r="R147" i="10"/>
  <c r="R168" i="10"/>
  <c r="D190" i="8"/>
  <c r="E190" i="8"/>
  <c r="E281" i="8" s="1"/>
  <c r="F190" i="8"/>
  <c r="F281" i="8" s="1"/>
  <c r="G190" i="8"/>
  <c r="H190" i="8"/>
  <c r="H281" i="8" s="1"/>
  <c r="I190" i="8"/>
  <c r="I281" i="8" s="1"/>
  <c r="J190" i="8"/>
  <c r="J281" i="8" s="1"/>
  <c r="K190" i="8"/>
  <c r="K281" i="8" s="1"/>
  <c r="L190" i="8"/>
  <c r="L281" i="8" s="1"/>
  <c r="M190" i="8"/>
  <c r="M281" i="8" s="1"/>
  <c r="N190" i="8"/>
  <c r="N281" i="8" s="1"/>
  <c r="O190" i="8"/>
  <c r="O281" i="8" s="1"/>
  <c r="T51" i="10"/>
  <c r="T111" i="10"/>
  <c r="T145" i="10"/>
  <c r="T146" i="10"/>
  <c r="T147" i="10"/>
  <c r="T168" i="10"/>
  <c r="D191" i="8"/>
  <c r="E191" i="8"/>
  <c r="F191" i="8"/>
  <c r="G191" i="8"/>
  <c r="H191" i="8"/>
  <c r="H285" i="8" s="1"/>
  <c r="I191" i="8"/>
  <c r="I285" i="8" s="1"/>
  <c r="J191" i="8"/>
  <c r="K191" i="8"/>
  <c r="K285" i="8" s="1"/>
  <c r="L191" i="8"/>
  <c r="L285" i="8" s="1"/>
  <c r="M191" i="8"/>
  <c r="M285" i="8" s="1"/>
  <c r="N191" i="8"/>
  <c r="N285" i="8" s="1"/>
  <c r="O191" i="8"/>
  <c r="O285" i="8" s="1"/>
  <c r="D197" i="8"/>
  <c r="D286" i="8" s="1"/>
  <c r="E197" i="8"/>
  <c r="F197" i="8"/>
  <c r="F286" i="8" s="1"/>
  <c r="G197" i="8"/>
  <c r="H197" i="8"/>
  <c r="H286" i="8" s="1"/>
  <c r="I197" i="8"/>
  <c r="I286" i="8" s="1"/>
  <c r="J197" i="8"/>
  <c r="K197" i="8"/>
  <c r="L197" i="8"/>
  <c r="M197" i="8"/>
  <c r="M286" i="8" s="1"/>
  <c r="N197" i="8"/>
  <c r="N286" i="8" s="1"/>
  <c r="O197" i="8"/>
  <c r="O286" i="8" s="1"/>
  <c r="N30" i="10"/>
  <c r="N31" i="10"/>
  <c r="N32" i="10"/>
  <c r="N51" i="10"/>
  <c r="N82" i="10"/>
  <c r="N111" i="10"/>
  <c r="N117" i="10"/>
  <c r="N118" i="10"/>
  <c r="N119" i="10"/>
  <c r="N120" i="10"/>
  <c r="N121" i="10"/>
  <c r="N122" i="10"/>
  <c r="N123" i="10"/>
  <c r="N124" i="10"/>
  <c r="N145" i="10"/>
  <c r="N146" i="10"/>
  <c r="N147" i="10"/>
  <c r="N168" i="10"/>
  <c r="D192" i="8"/>
  <c r="E192" i="8"/>
  <c r="F192" i="8"/>
  <c r="G192" i="8"/>
  <c r="H192" i="8"/>
  <c r="I192" i="8"/>
  <c r="J192" i="8"/>
  <c r="K192" i="8"/>
  <c r="L192" i="8"/>
  <c r="M192" i="8"/>
  <c r="N192" i="8"/>
  <c r="O192" i="8"/>
  <c r="D193" i="8"/>
  <c r="E193" i="8"/>
  <c r="F193" i="8"/>
  <c r="G193" i="8"/>
  <c r="H193" i="8"/>
  <c r="I193" i="8"/>
  <c r="J193" i="8"/>
  <c r="K193" i="8"/>
  <c r="L193" i="8"/>
  <c r="M193" i="8"/>
  <c r="N193" i="8"/>
  <c r="O193" i="8"/>
  <c r="D198" i="8"/>
  <c r="E198" i="8"/>
  <c r="F198" i="8"/>
  <c r="G198" i="8"/>
  <c r="H198" i="8"/>
  <c r="I198" i="8"/>
  <c r="J198" i="8"/>
  <c r="K198" i="8"/>
  <c r="L198" i="8"/>
  <c r="M198" i="8"/>
  <c r="N198" i="8"/>
  <c r="O198" i="8"/>
  <c r="D199" i="8"/>
  <c r="E199" i="8"/>
  <c r="F199" i="8"/>
  <c r="G199" i="8"/>
  <c r="H199" i="8"/>
  <c r="I199" i="8"/>
  <c r="J199" i="8"/>
  <c r="K199" i="8"/>
  <c r="L199" i="8"/>
  <c r="M199" i="8"/>
  <c r="N199" i="8"/>
  <c r="O199" i="8"/>
  <c r="C8" i="8"/>
  <c r="J15" i="8" s="1"/>
  <c r="I51" i="10"/>
  <c r="O21" i="10"/>
  <c r="N21" i="10"/>
  <c r="R55" i="5"/>
  <c r="R54" i="5"/>
  <c r="C37" i="5"/>
  <c r="E68" i="9"/>
  <c r="F68" i="9"/>
  <c r="G68" i="9"/>
  <c r="H68" i="9"/>
  <c r="I68" i="9"/>
  <c r="J68" i="9"/>
  <c r="K68" i="9"/>
  <c r="L68" i="9"/>
  <c r="M68" i="9"/>
  <c r="N68" i="9"/>
  <c r="O68" i="9"/>
  <c r="D68" i="9"/>
  <c r="K2" i="5"/>
  <c r="P75" i="9"/>
  <c r="P74" i="9"/>
  <c r="P73" i="9"/>
  <c r="O76" i="9"/>
  <c r="N76" i="9"/>
  <c r="M76" i="9"/>
  <c r="L76" i="9"/>
  <c r="K76" i="9"/>
  <c r="J76" i="9"/>
  <c r="I76" i="9"/>
  <c r="H76" i="9"/>
  <c r="G76" i="9"/>
  <c r="F76" i="9"/>
  <c r="E76" i="9"/>
  <c r="D76" i="9"/>
  <c r="R96" i="7"/>
  <c r="E99" i="7"/>
  <c r="F99" i="7"/>
  <c r="G99" i="7"/>
  <c r="H99" i="7"/>
  <c r="I99" i="7"/>
  <c r="J99" i="7"/>
  <c r="K99" i="7"/>
  <c r="L99" i="7"/>
  <c r="M99" i="7"/>
  <c r="N99" i="7"/>
  <c r="O99" i="7"/>
  <c r="P99" i="7"/>
  <c r="R97" i="7"/>
  <c r="R98" i="7"/>
  <c r="C20" i="8" s="1"/>
  <c r="F21" i="10"/>
  <c r="K21" i="10"/>
  <c r="K169" i="10"/>
  <c r="K141" i="10"/>
  <c r="K112" i="10"/>
  <c r="K83" i="10"/>
  <c r="K52" i="10"/>
  <c r="D112" i="11"/>
  <c r="E112" i="11"/>
  <c r="F112" i="11"/>
  <c r="G112" i="11"/>
  <c r="H112" i="11"/>
  <c r="I112" i="11"/>
  <c r="J112" i="11"/>
  <c r="K112" i="11"/>
  <c r="L112" i="11"/>
  <c r="M112" i="11"/>
  <c r="N112" i="11"/>
  <c r="C112" i="11"/>
  <c r="D47" i="11"/>
  <c r="E47" i="11"/>
  <c r="F47" i="11"/>
  <c r="G47" i="11"/>
  <c r="H47" i="11"/>
  <c r="I47" i="11"/>
  <c r="J47" i="11"/>
  <c r="K47" i="11"/>
  <c r="L47" i="11"/>
  <c r="M47" i="11"/>
  <c r="N47" i="11"/>
  <c r="C47" i="11"/>
  <c r="D68" i="11"/>
  <c r="E68" i="11"/>
  <c r="F68" i="11"/>
  <c r="G68" i="11"/>
  <c r="H68" i="11"/>
  <c r="I68" i="11"/>
  <c r="J68" i="11"/>
  <c r="K68" i="11"/>
  <c r="L68" i="11"/>
  <c r="M68" i="11"/>
  <c r="N68" i="11"/>
  <c r="C68" i="11"/>
  <c r="D134" i="11"/>
  <c r="E134" i="11"/>
  <c r="F134" i="11"/>
  <c r="G134" i="11"/>
  <c r="H134" i="11"/>
  <c r="I134" i="11"/>
  <c r="J134" i="11"/>
  <c r="K134" i="11"/>
  <c r="L134" i="11"/>
  <c r="M134" i="11"/>
  <c r="N134" i="11"/>
  <c r="C134" i="11"/>
  <c r="D91" i="11"/>
  <c r="E91" i="11"/>
  <c r="F91" i="11"/>
  <c r="G91" i="11"/>
  <c r="H91" i="11"/>
  <c r="I91" i="11"/>
  <c r="J91" i="11"/>
  <c r="K91" i="11"/>
  <c r="L91" i="11"/>
  <c r="M91" i="11"/>
  <c r="N91" i="11"/>
  <c r="C91" i="11"/>
  <c r="C133" i="11"/>
  <c r="C111" i="11"/>
  <c r="C46" i="11"/>
  <c r="D46" i="11" s="1"/>
  <c r="D127" i="11"/>
  <c r="E127" i="11"/>
  <c r="F127" i="11"/>
  <c r="G127" i="11"/>
  <c r="H127" i="11"/>
  <c r="I127" i="11"/>
  <c r="J127" i="11"/>
  <c r="K127" i="11"/>
  <c r="L127" i="11"/>
  <c r="M127" i="11"/>
  <c r="N127" i="11"/>
  <c r="D128" i="11"/>
  <c r="E128" i="11"/>
  <c r="F128" i="11"/>
  <c r="G128" i="11"/>
  <c r="H128" i="11"/>
  <c r="I128" i="11"/>
  <c r="J128" i="11"/>
  <c r="K128" i="11"/>
  <c r="L128" i="11"/>
  <c r="M128" i="11"/>
  <c r="N128" i="11"/>
  <c r="C128" i="11"/>
  <c r="C127" i="11"/>
  <c r="D62" i="11"/>
  <c r="E62" i="11"/>
  <c r="F62" i="11"/>
  <c r="G62" i="11"/>
  <c r="H62" i="11"/>
  <c r="I62" i="11"/>
  <c r="J62" i="11"/>
  <c r="K62" i="11"/>
  <c r="L62" i="11"/>
  <c r="M62" i="11"/>
  <c r="N62" i="11"/>
  <c r="D63" i="11"/>
  <c r="E63" i="11"/>
  <c r="F63" i="11"/>
  <c r="G63" i="11"/>
  <c r="H63" i="11"/>
  <c r="I63" i="11"/>
  <c r="J63" i="11"/>
  <c r="K63" i="11"/>
  <c r="L63" i="11"/>
  <c r="M63" i="11"/>
  <c r="N63" i="11"/>
  <c r="C63" i="11"/>
  <c r="C62" i="11"/>
  <c r="D41" i="11"/>
  <c r="E41" i="11"/>
  <c r="F41" i="11"/>
  <c r="G41" i="11"/>
  <c r="H41" i="11"/>
  <c r="I41" i="11"/>
  <c r="J41" i="11"/>
  <c r="K41" i="11"/>
  <c r="L41" i="11"/>
  <c r="M41" i="11"/>
  <c r="N41" i="11"/>
  <c r="D42" i="11"/>
  <c r="E42" i="11"/>
  <c r="F42" i="11"/>
  <c r="G42" i="11"/>
  <c r="H42" i="11"/>
  <c r="I42" i="11"/>
  <c r="J42" i="11"/>
  <c r="K42" i="11"/>
  <c r="L42" i="11"/>
  <c r="M42" i="11"/>
  <c r="N42" i="11"/>
  <c r="C42" i="11"/>
  <c r="C41" i="11"/>
  <c r="C89" i="11"/>
  <c r="D129" i="11"/>
  <c r="E129" i="11"/>
  <c r="F129" i="11"/>
  <c r="G129" i="11"/>
  <c r="H129" i="11"/>
  <c r="I129" i="11"/>
  <c r="J129" i="11"/>
  <c r="K129" i="11"/>
  <c r="L129" i="11"/>
  <c r="M129" i="11"/>
  <c r="N129" i="11"/>
  <c r="C129" i="11"/>
  <c r="D126" i="11"/>
  <c r="E126" i="11"/>
  <c r="F126" i="11"/>
  <c r="G126" i="11"/>
  <c r="H126" i="11"/>
  <c r="I126" i="11"/>
  <c r="J126" i="11"/>
  <c r="K126" i="11"/>
  <c r="L126" i="11"/>
  <c r="M126" i="11"/>
  <c r="N126" i="11"/>
  <c r="C126" i="11"/>
  <c r="D107" i="11"/>
  <c r="E107" i="11"/>
  <c r="F107" i="11"/>
  <c r="G107" i="11"/>
  <c r="H107" i="11"/>
  <c r="I107" i="11"/>
  <c r="J107" i="11"/>
  <c r="K107" i="11"/>
  <c r="L107" i="11"/>
  <c r="M107" i="11"/>
  <c r="N107" i="11"/>
  <c r="C107" i="11"/>
  <c r="D106" i="11"/>
  <c r="E106" i="11"/>
  <c r="F106" i="11"/>
  <c r="G106" i="11"/>
  <c r="H106" i="11"/>
  <c r="I106" i="11"/>
  <c r="J106" i="11"/>
  <c r="K106" i="11"/>
  <c r="L106" i="11"/>
  <c r="M106" i="11"/>
  <c r="N106" i="11"/>
  <c r="C106" i="11"/>
  <c r="D105" i="11"/>
  <c r="E105" i="11"/>
  <c r="F105" i="11"/>
  <c r="G105" i="11"/>
  <c r="H105" i="11"/>
  <c r="I105" i="11"/>
  <c r="J105" i="11"/>
  <c r="K105" i="11"/>
  <c r="L105" i="11"/>
  <c r="M105" i="11"/>
  <c r="N105" i="11"/>
  <c r="C105" i="11"/>
  <c r="H83" i="11"/>
  <c r="G82" i="11"/>
  <c r="D85" i="11"/>
  <c r="E85" i="11"/>
  <c r="F85" i="11"/>
  <c r="G85" i="11"/>
  <c r="H85" i="11"/>
  <c r="I85" i="11"/>
  <c r="J85" i="11"/>
  <c r="K85" i="11"/>
  <c r="L85" i="11"/>
  <c r="M85" i="11"/>
  <c r="N85" i="11"/>
  <c r="C85" i="11"/>
  <c r="D84" i="11"/>
  <c r="E84" i="11"/>
  <c r="F84" i="11"/>
  <c r="G84" i="11"/>
  <c r="H84" i="11"/>
  <c r="I84" i="11"/>
  <c r="J84" i="11"/>
  <c r="K84" i="11"/>
  <c r="L84" i="11"/>
  <c r="M84" i="11"/>
  <c r="N84" i="11"/>
  <c r="C84" i="11"/>
  <c r="D82" i="11"/>
  <c r="E82" i="11"/>
  <c r="F82" i="11"/>
  <c r="H82" i="11"/>
  <c r="I82" i="11"/>
  <c r="J82" i="11"/>
  <c r="K82" i="11"/>
  <c r="L82" i="11"/>
  <c r="M82" i="11"/>
  <c r="N82" i="11"/>
  <c r="C82" i="11"/>
  <c r="D83" i="11"/>
  <c r="E83" i="11"/>
  <c r="F83" i="11"/>
  <c r="G83" i="11"/>
  <c r="I83" i="11"/>
  <c r="J83" i="11"/>
  <c r="K83" i="11"/>
  <c r="L83" i="11"/>
  <c r="M83" i="11"/>
  <c r="N83" i="11"/>
  <c r="C83" i="11"/>
  <c r="D64" i="11"/>
  <c r="E64" i="11"/>
  <c r="F64" i="11"/>
  <c r="G64" i="11"/>
  <c r="H64" i="11"/>
  <c r="I64" i="11"/>
  <c r="J64" i="11"/>
  <c r="K64" i="11"/>
  <c r="L64" i="11"/>
  <c r="M64" i="11"/>
  <c r="N64" i="11"/>
  <c r="C64" i="11"/>
  <c r="D61" i="11"/>
  <c r="E61" i="11"/>
  <c r="F61" i="11"/>
  <c r="G61" i="11"/>
  <c r="H61" i="11"/>
  <c r="I61" i="11"/>
  <c r="J61" i="11"/>
  <c r="K61" i="11"/>
  <c r="L61" i="11"/>
  <c r="M61" i="11"/>
  <c r="N61" i="11"/>
  <c r="C61" i="11"/>
  <c r="D67" i="11"/>
  <c r="D40" i="11"/>
  <c r="E40" i="11"/>
  <c r="F40" i="11"/>
  <c r="G40" i="11"/>
  <c r="H40" i="11"/>
  <c r="I40" i="11"/>
  <c r="J40" i="11"/>
  <c r="K40" i="11"/>
  <c r="L40" i="11"/>
  <c r="M40" i="11"/>
  <c r="N40" i="11"/>
  <c r="C40" i="11"/>
  <c r="D43" i="11"/>
  <c r="E43" i="11"/>
  <c r="F43" i="11"/>
  <c r="G43" i="11"/>
  <c r="H43" i="11"/>
  <c r="I43" i="11"/>
  <c r="J43" i="11"/>
  <c r="K43" i="11"/>
  <c r="L43" i="11"/>
  <c r="M43" i="11"/>
  <c r="N43" i="11"/>
  <c r="C43" i="11"/>
  <c r="Q57" i="5"/>
  <c r="Q52" i="5"/>
  <c r="Q47" i="5"/>
  <c r="G88" i="5"/>
  <c r="H88" i="5"/>
  <c r="I88" i="5"/>
  <c r="J88" i="5"/>
  <c r="K88" i="5"/>
  <c r="L88" i="5"/>
  <c r="M88" i="5"/>
  <c r="N88" i="5"/>
  <c r="O88" i="5"/>
  <c r="P88" i="5"/>
  <c r="G87" i="5"/>
  <c r="H87" i="5"/>
  <c r="I87" i="5"/>
  <c r="J87" i="5"/>
  <c r="K87" i="5"/>
  <c r="L87" i="5"/>
  <c r="M87" i="5"/>
  <c r="N87" i="5"/>
  <c r="O87" i="5"/>
  <c r="P87" i="5"/>
  <c r="F87" i="5"/>
  <c r="E87" i="5"/>
  <c r="G85" i="5"/>
  <c r="H85" i="5"/>
  <c r="I85" i="5"/>
  <c r="J85" i="5"/>
  <c r="K85" i="5"/>
  <c r="L85" i="5"/>
  <c r="M85" i="5"/>
  <c r="N85" i="5"/>
  <c r="O85" i="5"/>
  <c r="P85" i="5"/>
  <c r="F85" i="5"/>
  <c r="F84" i="5"/>
  <c r="G84" i="5"/>
  <c r="H84" i="5"/>
  <c r="I84" i="5"/>
  <c r="J84" i="5"/>
  <c r="K84" i="5"/>
  <c r="L84" i="5"/>
  <c r="M84" i="5"/>
  <c r="N84" i="5"/>
  <c r="O84" i="5"/>
  <c r="P84" i="5"/>
  <c r="E84" i="5"/>
  <c r="P83" i="5"/>
  <c r="G83" i="5"/>
  <c r="H83" i="5"/>
  <c r="I83" i="5"/>
  <c r="J83" i="5"/>
  <c r="K83" i="5"/>
  <c r="L83" i="5"/>
  <c r="M83" i="5"/>
  <c r="N83" i="5"/>
  <c r="O83" i="5"/>
  <c r="F82" i="5"/>
  <c r="E82" i="5"/>
  <c r="Q56" i="5"/>
  <c r="Q54" i="5"/>
  <c r="Q51" i="5"/>
  <c r="Q49" i="5"/>
  <c r="Q46" i="5"/>
  <c r="Q44" i="5"/>
  <c r="Q41" i="5"/>
  <c r="Q39" i="5"/>
  <c r="Q42" i="5"/>
  <c r="G21" i="10"/>
  <c r="H12" i="10"/>
  <c r="P12" i="10"/>
  <c r="I12" i="10" s="1"/>
  <c r="H13" i="10"/>
  <c r="H14" i="10"/>
  <c r="H15" i="10"/>
  <c r="J15" i="10" s="1"/>
  <c r="H16" i="10"/>
  <c r="H17" i="10"/>
  <c r="H18" i="10"/>
  <c r="H20" i="10"/>
  <c r="J20" i="10" s="1"/>
  <c r="H19" i="10"/>
  <c r="P52" i="5"/>
  <c r="N124" i="11" s="1"/>
  <c r="O52" i="5"/>
  <c r="M124" i="11" s="1"/>
  <c r="N52" i="5"/>
  <c r="L124" i="11" s="1"/>
  <c r="M52" i="5"/>
  <c r="K124" i="11" s="1"/>
  <c r="L52" i="5"/>
  <c r="J124" i="11" s="1"/>
  <c r="K52" i="5"/>
  <c r="I124" i="11" s="1"/>
  <c r="J52" i="5"/>
  <c r="H124" i="11" s="1"/>
  <c r="I52" i="5"/>
  <c r="G124" i="11" s="1"/>
  <c r="H52" i="5"/>
  <c r="F124" i="11" s="1"/>
  <c r="G52" i="5"/>
  <c r="E124" i="11" s="1"/>
  <c r="F52" i="5"/>
  <c r="E52" i="5"/>
  <c r="C124" i="11" s="1"/>
  <c r="P47" i="5"/>
  <c r="O47" i="5"/>
  <c r="N47" i="5"/>
  <c r="M47" i="5"/>
  <c r="L47" i="5"/>
  <c r="K47" i="5"/>
  <c r="J47" i="5"/>
  <c r="I47" i="5"/>
  <c r="H47" i="5"/>
  <c r="G47" i="5"/>
  <c r="F47" i="5"/>
  <c r="E47" i="5"/>
  <c r="C103" i="11" s="1"/>
  <c r="F42" i="5"/>
  <c r="D81" i="11" s="1"/>
  <c r="G42" i="5"/>
  <c r="E81" i="11" s="1"/>
  <c r="H42" i="5"/>
  <c r="F81" i="11" s="1"/>
  <c r="I42" i="5"/>
  <c r="G81" i="11" s="1"/>
  <c r="J42" i="5"/>
  <c r="H81" i="11" s="1"/>
  <c r="K42" i="5"/>
  <c r="I81" i="11" s="1"/>
  <c r="L42" i="5"/>
  <c r="J81" i="11" s="1"/>
  <c r="M42" i="5"/>
  <c r="K81" i="11" s="1"/>
  <c r="N42" i="5"/>
  <c r="L81" i="11" s="1"/>
  <c r="O42" i="5"/>
  <c r="M81" i="11" s="1"/>
  <c r="P42" i="5"/>
  <c r="N81" i="11" s="1"/>
  <c r="E42" i="5"/>
  <c r="H91" i="8"/>
  <c r="F169" i="10"/>
  <c r="F141" i="10"/>
  <c r="F112" i="10"/>
  <c r="F83" i="10"/>
  <c r="F26" i="7"/>
  <c r="G26" i="7"/>
  <c r="H26" i="7"/>
  <c r="I26" i="7"/>
  <c r="J26" i="7"/>
  <c r="K26" i="7"/>
  <c r="A146" i="10"/>
  <c r="A147" i="10"/>
  <c r="A148" i="10"/>
  <c r="A158" i="10"/>
  <c r="A159" i="10"/>
  <c r="A160" i="10"/>
  <c r="A161" i="10"/>
  <c r="A162" i="10"/>
  <c r="A163" i="10"/>
  <c r="A164" i="10"/>
  <c r="A165" i="10"/>
  <c r="A166" i="10"/>
  <c r="A167" i="10"/>
  <c r="A168" i="10"/>
  <c r="A145" i="10"/>
  <c r="A117" i="10"/>
  <c r="A118" i="10"/>
  <c r="A119" i="10"/>
  <c r="A120" i="10"/>
  <c r="A121" i="10"/>
  <c r="A122" i="10"/>
  <c r="A123" i="10"/>
  <c r="A124" i="10"/>
  <c r="A125" i="10"/>
  <c r="A126" i="10"/>
  <c r="A127" i="10"/>
  <c r="A128" i="10"/>
  <c r="A129" i="10"/>
  <c r="A130" i="10"/>
  <c r="A131" i="10"/>
  <c r="A132" i="10"/>
  <c r="A133" i="10"/>
  <c r="A134" i="10"/>
  <c r="A135" i="10"/>
  <c r="A136" i="10"/>
  <c r="A137" i="10"/>
  <c r="A138" i="10"/>
  <c r="A139" i="10"/>
  <c r="A140" i="10"/>
  <c r="A116" i="10"/>
  <c r="A88" i="10"/>
  <c r="A89" i="10"/>
  <c r="A90" i="10"/>
  <c r="A91" i="10"/>
  <c r="A92" i="10"/>
  <c r="A93" i="10"/>
  <c r="A94" i="10"/>
  <c r="A95" i="10"/>
  <c r="A96" i="10"/>
  <c r="A97" i="10"/>
  <c r="A98" i="10"/>
  <c r="A99" i="10"/>
  <c r="A100" i="10"/>
  <c r="A101" i="10"/>
  <c r="A102" i="10"/>
  <c r="A103" i="10"/>
  <c r="A104" i="10"/>
  <c r="A105" i="10"/>
  <c r="A106" i="10"/>
  <c r="A107" i="10"/>
  <c r="A108" i="10"/>
  <c r="A109" i="10"/>
  <c r="A110" i="10"/>
  <c r="A111" i="10"/>
  <c r="A57" i="10"/>
  <c r="A58" i="10"/>
  <c r="A59" i="10"/>
  <c r="A60" i="10"/>
  <c r="A61" i="10"/>
  <c r="A62" i="10"/>
  <c r="A63" i="10"/>
  <c r="A64" i="10"/>
  <c r="A65" i="10"/>
  <c r="A66" i="10"/>
  <c r="A67" i="10"/>
  <c r="A68" i="10"/>
  <c r="A69" i="10"/>
  <c r="A70" i="10"/>
  <c r="A71" i="10"/>
  <c r="A72" i="10"/>
  <c r="A73" i="10"/>
  <c r="A74" i="10"/>
  <c r="A75" i="10"/>
  <c r="A76" i="10"/>
  <c r="A77" i="10"/>
  <c r="A78" i="10"/>
  <c r="A79" i="10"/>
  <c r="A80" i="10"/>
  <c r="A81" i="10"/>
  <c r="A82" i="10"/>
  <c r="A56" i="10"/>
  <c r="A28" i="10"/>
  <c r="A29" i="10"/>
  <c r="A30" i="10"/>
  <c r="A31" i="10"/>
  <c r="A32" i="10"/>
  <c r="A33" i="10"/>
  <c r="A34" i="10"/>
  <c r="A35" i="10"/>
  <c r="A36" i="10"/>
  <c r="A37" i="10"/>
  <c r="A38" i="10"/>
  <c r="A39" i="10"/>
  <c r="A40" i="10"/>
  <c r="A41" i="10"/>
  <c r="A49" i="10"/>
  <c r="A50" i="10"/>
  <c r="A51" i="10"/>
  <c r="A27" i="10"/>
  <c r="L27" i="10"/>
  <c r="E82" i="10"/>
  <c r="L56" i="10"/>
  <c r="J56" i="10" s="1"/>
  <c r="L88" i="10"/>
  <c r="J88" i="10" s="1"/>
  <c r="L111" i="10"/>
  <c r="E111" i="10" s="1"/>
  <c r="L87" i="10"/>
  <c r="J87" i="10" s="1"/>
  <c r="T117" i="10"/>
  <c r="T118" i="10"/>
  <c r="T119" i="10"/>
  <c r="T120" i="10"/>
  <c r="T121" i="10"/>
  <c r="T122" i="10"/>
  <c r="T123" i="10"/>
  <c r="L116" i="10"/>
  <c r="J116" i="10" s="1"/>
  <c r="L146" i="10"/>
  <c r="L168" i="10"/>
  <c r="L145" i="10"/>
  <c r="B2" i="11"/>
  <c r="H2" i="11"/>
  <c r="H3" i="11"/>
  <c r="H4" i="11"/>
  <c r="H5" i="11"/>
  <c r="H6" i="11"/>
  <c r="H7" i="11"/>
  <c r="B3" i="11"/>
  <c r="B4" i="11"/>
  <c r="B5" i="11"/>
  <c r="B6" i="11"/>
  <c r="B7" i="11"/>
  <c r="P26" i="7"/>
  <c r="O26" i="7"/>
  <c r="N26" i="7"/>
  <c r="M26" i="7"/>
  <c r="L26" i="7"/>
  <c r="E26" i="7"/>
  <c r="C26" i="7"/>
  <c r="Q23" i="7"/>
  <c r="P22" i="7"/>
  <c r="O22" i="7"/>
  <c r="N22" i="7"/>
  <c r="M22" i="7"/>
  <c r="L22" i="7"/>
  <c r="K22" i="7"/>
  <c r="J22" i="7"/>
  <c r="I22" i="7"/>
  <c r="H22" i="7"/>
  <c r="G22" i="7"/>
  <c r="F22" i="7"/>
  <c r="E22" i="7"/>
  <c r="C22" i="7"/>
  <c r="Q19" i="7"/>
  <c r="P18" i="7"/>
  <c r="O18" i="7"/>
  <c r="N18" i="7"/>
  <c r="M18" i="7"/>
  <c r="L18" i="7"/>
  <c r="K18" i="7"/>
  <c r="J18" i="7"/>
  <c r="I18" i="7"/>
  <c r="H18" i="7"/>
  <c r="G18" i="7"/>
  <c r="F18" i="7"/>
  <c r="E18" i="7"/>
  <c r="Z69" i="7" s="1"/>
  <c r="C18" i="7"/>
  <c r="Q15" i="7"/>
  <c r="P14" i="7"/>
  <c r="O14" i="7"/>
  <c r="N14" i="7"/>
  <c r="M14" i="7"/>
  <c r="L14" i="7"/>
  <c r="K14" i="7"/>
  <c r="J14" i="7"/>
  <c r="I14" i="7"/>
  <c r="H14" i="7"/>
  <c r="G14" i="7"/>
  <c r="F14" i="7"/>
  <c r="E14" i="7"/>
  <c r="C14" i="7"/>
  <c r="Q11" i="7"/>
  <c r="P10" i="7"/>
  <c r="O10" i="7"/>
  <c r="N10" i="7"/>
  <c r="M10" i="7"/>
  <c r="L10" i="7"/>
  <c r="K10" i="7"/>
  <c r="J10" i="7"/>
  <c r="I10" i="7"/>
  <c r="H10" i="7"/>
  <c r="G10" i="7"/>
  <c r="F10" i="7"/>
  <c r="E10" i="7"/>
  <c r="V69" i="7" s="1"/>
  <c r="C10" i="7"/>
  <c r="Q7" i="7"/>
  <c r="C75" i="5"/>
  <c r="E239" i="8"/>
  <c r="F239" i="8"/>
  <c r="G239" i="8"/>
  <c r="H239" i="8"/>
  <c r="I239" i="8"/>
  <c r="J239" i="8"/>
  <c r="K239" i="8"/>
  <c r="L239" i="8"/>
  <c r="M239" i="8"/>
  <c r="N239" i="8"/>
  <c r="O239" i="8"/>
  <c r="E240" i="8"/>
  <c r="F240" i="8"/>
  <c r="G240" i="8"/>
  <c r="H240" i="8"/>
  <c r="I240" i="8"/>
  <c r="J240" i="8"/>
  <c r="K240" i="8"/>
  <c r="L240" i="8"/>
  <c r="M240" i="8"/>
  <c r="N240" i="8"/>
  <c r="O240" i="8"/>
  <c r="D240" i="8"/>
  <c r="D239" i="8"/>
  <c r="O238" i="8"/>
  <c r="F238" i="8"/>
  <c r="G238" i="8"/>
  <c r="H238" i="8"/>
  <c r="I238" i="8"/>
  <c r="J238" i="8"/>
  <c r="K238" i="8"/>
  <c r="L238" i="8"/>
  <c r="M238" i="8"/>
  <c r="N238" i="8"/>
  <c r="D238" i="8"/>
  <c r="O43" i="9"/>
  <c r="N43" i="9"/>
  <c r="M43" i="9"/>
  <c r="L43" i="9"/>
  <c r="K43" i="9"/>
  <c r="J43" i="9"/>
  <c r="I43" i="9"/>
  <c r="H43" i="9"/>
  <c r="G43" i="9"/>
  <c r="F43" i="9"/>
  <c r="D43" i="9"/>
  <c r="P42" i="9"/>
  <c r="O41" i="9"/>
  <c r="N41" i="9"/>
  <c r="M41" i="9"/>
  <c r="L41" i="9"/>
  <c r="K41" i="9"/>
  <c r="J41" i="9"/>
  <c r="I41" i="9"/>
  <c r="H41" i="9"/>
  <c r="G41" i="9"/>
  <c r="F41" i="9"/>
  <c r="E41" i="9"/>
  <c r="D41" i="9"/>
  <c r="P39" i="9"/>
  <c r="P41" i="9" s="1"/>
  <c r="P38" i="9"/>
  <c r="O37" i="9"/>
  <c r="N37" i="9"/>
  <c r="M37" i="9"/>
  <c r="L37" i="9"/>
  <c r="K37" i="9"/>
  <c r="J37" i="9"/>
  <c r="I37" i="9"/>
  <c r="H37" i="9"/>
  <c r="G37" i="9"/>
  <c r="F37" i="9"/>
  <c r="E37" i="9"/>
  <c r="D37" i="9"/>
  <c r="P35" i="9"/>
  <c r="P37" i="9" s="1"/>
  <c r="O33" i="9"/>
  <c r="N33" i="9"/>
  <c r="M33" i="9"/>
  <c r="L33" i="9"/>
  <c r="K33" i="9"/>
  <c r="J33" i="9"/>
  <c r="I33" i="9"/>
  <c r="H33" i="9"/>
  <c r="G33" i="9"/>
  <c r="F33" i="9"/>
  <c r="D33" i="9"/>
  <c r="P31" i="9"/>
  <c r="O27" i="9"/>
  <c r="O234" i="8" s="1"/>
  <c r="N27" i="9"/>
  <c r="N234" i="8" s="1"/>
  <c r="M27" i="9"/>
  <c r="M234" i="8" s="1"/>
  <c r="L27" i="9"/>
  <c r="L234" i="8" s="1"/>
  <c r="K27" i="9"/>
  <c r="K234" i="8" s="1"/>
  <c r="J27" i="9"/>
  <c r="I27" i="9"/>
  <c r="I234" i="8" s="1"/>
  <c r="H27" i="9"/>
  <c r="H234" i="8" s="1"/>
  <c r="G27" i="9"/>
  <c r="G234" i="8" s="1"/>
  <c r="F27" i="9"/>
  <c r="F234" i="8" s="1"/>
  <c r="E27" i="9"/>
  <c r="E234" i="8" s="1"/>
  <c r="D27" i="9"/>
  <c r="D234" i="8" s="1"/>
  <c r="P24" i="9"/>
  <c r="O23" i="9"/>
  <c r="O233" i="8" s="1"/>
  <c r="N23" i="9"/>
  <c r="N233" i="8" s="1"/>
  <c r="M23" i="9"/>
  <c r="M233" i="8" s="1"/>
  <c r="L23" i="9"/>
  <c r="L233" i="8" s="1"/>
  <c r="K23" i="9"/>
  <c r="K233" i="8" s="1"/>
  <c r="J23" i="9"/>
  <c r="J233" i="8" s="1"/>
  <c r="I23" i="9"/>
  <c r="I233" i="8" s="1"/>
  <c r="H23" i="9"/>
  <c r="H233" i="8" s="1"/>
  <c r="G23" i="9"/>
  <c r="G233" i="8" s="1"/>
  <c r="F23" i="9"/>
  <c r="F233" i="8" s="1"/>
  <c r="E23" i="9"/>
  <c r="E233" i="8" s="1"/>
  <c r="D23" i="9"/>
  <c r="D233" i="8" s="1"/>
  <c r="P20" i="9"/>
  <c r="O19" i="9"/>
  <c r="O232" i="8" s="1"/>
  <c r="N19" i="9"/>
  <c r="N232" i="8" s="1"/>
  <c r="M19" i="9"/>
  <c r="M232" i="8" s="1"/>
  <c r="L19" i="9"/>
  <c r="L232" i="8" s="1"/>
  <c r="K19" i="9"/>
  <c r="K232" i="8" s="1"/>
  <c r="J19" i="9"/>
  <c r="J232" i="8" s="1"/>
  <c r="I19" i="9"/>
  <c r="I232" i="8" s="1"/>
  <c r="H19" i="9"/>
  <c r="H232" i="8" s="1"/>
  <c r="G19" i="9"/>
  <c r="G232" i="8" s="1"/>
  <c r="F19" i="9"/>
  <c r="F232" i="8" s="1"/>
  <c r="E19" i="9"/>
  <c r="E232" i="8" s="1"/>
  <c r="D19" i="9"/>
  <c r="D232" i="8" s="1"/>
  <c r="P16" i="9"/>
  <c r="O15" i="9"/>
  <c r="O231" i="8" s="1"/>
  <c r="N15" i="9"/>
  <c r="N231" i="8" s="1"/>
  <c r="M15" i="9"/>
  <c r="M231" i="8" s="1"/>
  <c r="L15" i="9"/>
  <c r="L231" i="8" s="1"/>
  <c r="K15" i="9"/>
  <c r="K231" i="8" s="1"/>
  <c r="J15" i="9"/>
  <c r="J231" i="8" s="1"/>
  <c r="I15" i="9"/>
  <c r="I231" i="8" s="1"/>
  <c r="H15" i="9"/>
  <c r="H231" i="8" s="1"/>
  <c r="G15" i="9"/>
  <c r="G231" i="8" s="1"/>
  <c r="F15" i="9"/>
  <c r="F231" i="8" s="1"/>
  <c r="E15" i="9"/>
  <c r="E231" i="8" s="1"/>
  <c r="D15" i="9"/>
  <c r="D231" i="8" s="1"/>
  <c r="P12" i="9"/>
  <c r="O11" i="9"/>
  <c r="O230" i="8" s="1"/>
  <c r="N11" i="9"/>
  <c r="N230" i="8" s="1"/>
  <c r="M11" i="9"/>
  <c r="M230" i="8" s="1"/>
  <c r="L11" i="9"/>
  <c r="L230" i="8" s="1"/>
  <c r="K11" i="9"/>
  <c r="J11" i="9"/>
  <c r="J230" i="8" s="1"/>
  <c r="I11" i="9"/>
  <c r="I230" i="8" s="1"/>
  <c r="H11" i="9"/>
  <c r="H230" i="8" s="1"/>
  <c r="G11" i="9"/>
  <c r="G230" i="8" s="1"/>
  <c r="F11" i="9"/>
  <c r="F230" i="8" s="1"/>
  <c r="E11" i="9"/>
  <c r="E230" i="8" s="1"/>
  <c r="D11" i="9"/>
  <c r="D230" i="8" s="1"/>
  <c r="P8" i="9"/>
  <c r="P10" i="9" s="1"/>
  <c r="F31" i="10"/>
  <c r="T31" i="10" s="1"/>
  <c r="F51" i="10"/>
  <c r="G2" i="10"/>
  <c r="H52" i="10"/>
  <c r="G52" i="10"/>
  <c r="P20" i="10"/>
  <c r="I20" i="10" s="1"/>
  <c r="P19" i="10"/>
  <c r="I19" i="10" s="1"/>
  <c r="P18" i="10"/>
  <c r="I18" i="10" s="1"/>
  <c r="P17" i="10"/>
  <c r="I17" i="10" s="1"/>
  <c r="P16" i="10"/>
  <c r="I16" i="10" s="1"/>
  <c r="P15" i="10"/>
  <c r="I15" i="10" s="1"/>
  <c r="P14" i="10"/>
  <c r="I14" i="10" s="1"/>
  <c r="P13" i="10"/>
  <c r="I13" i="10" s="1"/>
  <c r="R74" i="7"/>
  <c r="Y74" i="7" s="1"/>
  <c r="R75" i="7"/>
  <c r="W75" i="7" s="1"/>
  <c r="R76" i="7"/>
  <c r="R77" i="7"/>
  <c r="Q77" i="7" s="1"/>
  <c r="R78" i="7"/>
  <c r="W78" i="7" s="1"/>
  <c r="R79" i="7"/>
  <c r="Q79" i="7" s="1"/>
  <c r="R80" i="7"/>
  <c r="Y80" i="7" s="1"/>
  <c r="R81" i="7"/>
  <c r="R82" i="7"/>
  <c r="S82" i="7" s="1"/>
  <c r="R83" i="7"/>
  <c r="R84" i="7"/>
  <c r="R85" i="7"/>
  <c r="R86" i="7"/>
  <c r="R87" i="7"/>
  <c r="R88" i="7"/>
  <c r="R89" i="7"/>
  <c r="R73" i="7"/>
  <c r="U73" i="7" s="1"/>
  <c r="R32" i="7"/>
  <c r="R33" i="7"/>
  <c r="S33" i="7" s="1"/>
  <c r="R34" i="7"/>
  <c r="U34" i="7" s="1"/>
  <c r="R35" i="7"/>
  <c r="U35" i="7" s="1"/>
  <c r="R36" i="7"/>
  <c r="R37" i="7"/>
  <c r="R38" i="7"/>
  <c r="Q38" i="7" s="1"/>
  <c r="R39" i="7"/>
  <c r="R40" i="7"/>
  <c r="Q40" i="7" s="1"/>
  <c r="R41" i="7"/>
  <c r="Q41" i="7" s="1"/>
  <c r="R42" i="7"/>
  <c r="Q42" i="7" s="1"/>
  <c r="R43" i="7"/>
  <c r="Q43" i="7" s="1"/>
  <c r="R44" i="7"/>
  <c r="R45" i="7"/>
  <c r="R46" i="7"/>
  <c r="S46" i="7" s="1"/>
  <c r="R47" i="7"/>
  <c r="R48" i="7"/>
  <c r="Y48" i="7" s="1"/>
  <c r="R49" i="7"/>
  <c r="Q49" i="7" s="1"/>
  <c r="R50" i="7"/>
  <c r="U50" i="7" s="1"/>
  <c r="R51" i="7"/>
  <c r="U51" i="7" s="1"/>
  <c r="R52" i="7"/>
  <c r="U52" i="7" s="1"/>
  <c r="R53" i="7"/>
  <c r="R54" i="7"/>
  <c r="Q54" i="7" s="1"/>
  <c r="R55" i="7"/>
  <c r="Y55" i="7" s="1"/>
  <c r="R56" i="7"/>
  <c r="W56" i="7" s="1"/>
  <c r="R57" i="7"/>
  <c r="R58" i="7"/>
  <c r="R59" i="7"/>
  <c r="R60" i="7"/>
  <c r="U60" i="7" s="1"/>
  <c r="Y61" i="7"/>
  <c r="Q64" i="7"/>
  <c r="R68" i="7"/>
  <c r="R31" i="7"/>
  <c r="W31" i="7" s="1"/>
  <c r="B2" i="7"/>
  <c r="S73" i="7"/>
  <c r="S88" i="7"/>
  <c r="Y63" i="7"/>
  <c r="B5" i="8"/>
  <c r="B7" i="8"/>
  <c r="B6" i="8"/>
  <c r="B10" i="8"/>
  <c r="B4" i="8"/>
  <c r="B9" i="8"/>
  <c r="B3" i="8"/>
  <c r="B8" i="8"/>
  <c r="B2" i="8"/>
  <c r="B2" i="9"/>
  <c r="F58" i="5"/>
  <c r="G58" i="5"/>
  <c r="H58" i="5"/>
  <c r="I58" i="5"/>
  <c r="J58" i="5"/>
  <c r="K58" i="5"/>
  <c r="L58" i="5"/>
  <c r="M58" i="5"/>
  <c r="N58" i="5"/>
  <c r="O58" i="5"/>
  <c r="P58" i="5"/>
  <c r="E58" i="5"/>
  <c r="C73" i="5"/>
  <c r="Q67" i="5"/>
  <c r="Q63" i="5"/>
  <c r="C69" i="5"/>
  <c r="D77" i="5"/>
  <c r="I52" i="10"/>
  <c r="L286" i="8" l="1"/>
  <c r="K286" i="8"/>
  <c r="G281" i="8"/>
  <c r="J286" i="8"/>
  <c r="G286" i="8"/>
  <c r="J285" i="8"/>
  <c r="E285" i="8"/>
  <c r="Y50" i="7"/>
  <c r="S85" i="7"/>
  <c r="F690" i="8" s="1"/>
  <c r="J18" i="10"/>
  <c r="J14" i="10"/>
  <c r="C133" i="8"/>
  <c r="T69" i="7"/>
  <c r="S81" i="7"/>
  <c r="X69" i="7"/>
  <c r="J17" i="10"/>
  <c r="J13" i="10"/>
  <c r="U85" i="7"/>
  <c r="E465" i="8" s="1"/>
  <c r="J19" i="10"/>
  <c r="J16" i="10"/>
  <c r="N18" i="8"/>
  <c r="W82" i="7"/>
  <c r="E537" i="8" s="1"/>
  <c r="S55" i="7"/>
  <c r="J661" i="8" s="1"/>
  <c r="Y85" i="7"/>
  <c r="I615" i="8" s="1"/>
  <c r="U81" i="7"/>
  <c r="H461" i="8" s="1"/>
  <c r="H291" i="8"/>
  <c r="H290" i="8"/>
  <c r="H295" i="8" s="1"/>
  <c r="U82" i="7"/>
  <c r="H462" i="8" s="1"/>
  <c r="Y81" i="7"/>
  <c r="J611" i="8" s="1"/>
  <c r="U89" i="7"/>
  <c r="W81" i="7"/>
  <c r="I536" i="8" s="1"/>
  <c r="K291" i="8"/>
  <c r="I291" i="8"/>
  <c r="I296" i="8" s="1"/>
  <c r="I290" i="8"/>
  <c r="I295" i="8" s="1"/>
  <c r="S35" i="7"/>
  <c r="H641" i="8" s="1"/>
  <c r="W35" i="7"/>
  <c r="G491" i="8" s="1"/>
  <c r="Y46" i="7"/>
  <c r="E577" i="8" s="1"/>
  <c r="Y38" i="7"/>
  <c r="G569" i="8" s="1"/>
  <c r="D124" i="11"/>
  <c r="D133" i="11" s="1"/>
  <c r="E133" i="11" s="1"/>
  <c r="F133" i="11" s="1"/>
  <c r="G133" i="11" s="1"/>
  <c r="H133" i="11" s="1"/>
  <c r="I133" i="11" s="1"/>
  <c r="J133" i="11" s="1"/>
  <c r="K133" i="11" s="1"/>
  <c r="L133" i="11" s="1"/>
  <c r="M133" i="11" s="1"/>
  <c r="N133" i="11" s="1"/>
  <c r="G103" i="11"/>
  <c r="F103" i="11"/>
  <c r="E103" i="11"/>
  <c r="M103" i="11"/>
  <c r="D103" i="11"/>
  <c r="D111" i="11" s="1"/>
  <c r="L103" i="11"/>
  <c r="H103" i="11"/>
  <c r="N103" i="11"/>
  <c r="J103" i="11"/>
  <c r="K103" i="11"/>
  <c r="I103" i="11"/>
  <c r="K202" i="8"/>
  <c r="K253" i="8" s="1"/>
  <c r="K223" i="8"/>
  <c r="K282" i="8" s="1"/>
  <c r="K283" i="8" s="1"/>
  <c r="K225" i="8"/>
  <c r="K292" i="8" s="1"/>
  <c r="K222" i="8"/>
  <c r="K278" i="8" s="1"/>
  <c r="K224" i="8"/>
  <c r="K287" i="8" s="1"/>
  <c r="L202" i="8"/>
  <c r="L223" i="8"/>
  <c r="L282" i="8" s="1"/>
  <c r="L283" i="8" s="1"/>
  <c r="L225" i="8"/>
  <c r="L292" i="8" s="1"/>
  <c r="L222" i="8"/>
  <c r="L278" i="8" s="1"/>
  <c r="L224" i="8"/>
  <c r="L287" i="8" s="1"/>
  <c r="L288" i="8" s="1"/>
  <c r="D202" i="8"/>
  <c r="D254" i="8" s="1"/>
  <c r="D222" i="8"/>
  <c r="D224" i="8"/>
  <c r="D223" i="8"/>
  <c r="D225" i="8"/>
  <c r="J291" i="8"/>
  <c r="J296" i="8" s="1"/>
  <c r="H296" i="8"/>
  <c r="J202" i="8"/>
  <c r="J253" i="8" s="1"/>
  <c r="J224" i="8"/>
  <c r="J287" i="8" s="1"/>
  <c r="J222" i="8"/>
  <c r="J278" i="8" s="1"/>
  <c r="J279" i="8" s="1"/>
  <c r="J223" i="8"/>
  <c r="J282" i="8" s="1"/>
  <c r="J283" i="8" s="1"/>
  <c r="J225" i="8"/>
  <c r="J292" i="8" s="1"/>
  <c r="M202" i="8"/>
  <c r="M253" i="8" s="1"/>
  <c r="M223" i="8"/>
  <c r="M282" i="8" s="1"/>
  <c r="M283" i="8" s="1"/>
  <c r="M225" i="8"/>
  <c r="M292" i="8" s="1"/>
  <c r="M222" i="8"/>
  <c r="M278" i="8" s="1"/>
  <c r="M224" i="8"/>
  <c r="M287" i="8" s="1"/>
  <c r="M288" i="8" s="1"/>
  <c r="N202" i="8"/>
  <c r="N254" i="8" s="1"/>
  <c r="N225" i="8"/>
  <c r="N292" i="8" s="1"/>
  <c r="N224" i="8"/>
  <c r="N287" i="8" s="1"/>
  <c r="N288" i="8" s="1"/>
  <c r="N222" i="8"/>
  <c r="N278" i="8" s="1"/>
  <c r="N223" i="8"/>
  <c r="N282" i="8" s="1"/>
  <c r="N283" i="8" s="1"/>
  <c r="O202" i="8"/>
  <c r="O254" i="8" s="1"/>
  <c r="O225" i="8"/>
  <c r="O292" i="8" s="1"/>
  <c r="O222" i="8"/>
  <c r="O278" i="8" s="1"/>
  <c r="O224" i="8"/>
  <c r="O287" i="8" s="1"/>
  <c r="O288" i="8" s="1"/>
  <c r="O223" i="8"/>
  <c r="O282" i="8" s="1"/>
  <c r="O283" i="8" s="1"/>
  <c r="G202" i="8"/>
  <c r="G254" i="8" s="1"/>
  <c r="G225" i="8"/>
  <c r="G292" i="8" s="1"/>
  <c r="G222" i="8"/>
  <c r="G278" i="8" s="1"/>
  <c r="G224" i="8"/>
  <c r="G287" i="8" s="1"/>
  <c r="G223" i="8"/>
  <c r="G282" i="8" s="1"/>
  <c r="M291" i="8"/>
  <c r="M296" i="8" s="1"/>
  <c r="E291" i="8"/>
  <c r="M290" i="8"/>
  <c r="M295" i="8" s="1"/>
  <c r="E290" i="8"/>
  <c r="E295" i="8" s="1"/>
  <c r="F202" i="8"/>
  <c r="F254" i="8" s="1"/>
  <c r="F225" i="8"/>
  <c r="F292" i="8" s="1"/>
  <c r="F222" i="8"/>
  <c r="F278" i="8" s="1"/>
  <c r="F279" i="8" s="1"/>
  <c r="F224" i="8"/>
  <c r="F287" i="8" s="1"/>
  <c r="F223" i="8"/>
  <c r="F282" i="8" s="1"/>
  <c r="F283" i="8" s="1"/>
  <c r="H202" i="8"/>
  <c r="H253" i="8" s="1"/>
  <c r="H224" i="8"/>
  <c r="H287" i="8" s="1"/>
  <c r="H288" i="8" s="1"/>
  <c r="H225" i="8"/>
  <c r="H292" i="8" s="1"/>
  <c r="H222" i="8"/>
  <c r="H278" i="8" s="1"/>
  <c r="H223" i="8"/>
  <c r="H282" i="8" s="1"/>
  <c r="H283" i="8" s="1"/>
  <c r="L291" i="8"/>
  <c r="L296" i="8" s="1"/>
  <c r="N291" i="8"/>
  <c r="N296" i="8" s="1"/>
  <c r="F291" i="8"/>
  <c r="F296" i="8" s="1"/>
  <c r="N290" i="8"/>
  <c r="N295" i="8" s="1"/>
  <c r="F290" i="8"/>
  <c r="E202" i="8"/>
  <c r="E254" i="8" s="1"/>
  <c r="E223" i="8"/>
  <c r="E282" i="8" s="1"/>
  <c r="E283" i="8" s="1"/>
  <c r="E225" i="8"/>
  <c r="E222" i="8"/>
  <c r="E278" i="8" s="1"/>
  <c r="E279" i="8" s="1"/>
  <c r="E224" i="8"/>
  <c r="E287" i="8" s="1"/>
  <c r="I202" i="8"/>
  <c r="I253" i="8" s="1"/>
  <c r="I222" i="8"/>
  <c r="I278" i="8" s="1"/>
  <c r="I224" i="8"/>
  <c r="I287" i="8" s="1"/>
  <c r="I288" i="8" s="1"/>
  <c r="I223" i="8"/>
  <c r="I282" i="8" s="1"/>
  <c r="I283" i="8" s="1"/>
  <c r="I225" i="8"/>
  <c r="I292" i="8" s="1"/>
  <c r="L290" i="8"/>
  <c r="M256" i="8"/>
  <c r="O291" i="8"/>
  <c r="O296" i="8" s="1"/>
  <c r="G291" i="8"/>
  <c r="G296" i="8" s="1"/>
  <c r="O290" i="8"/>
  <c r="O295" i="8" s="1"/>
  <c r="F285" i="8"/>
  <c r="C67" i="5"/>
  <c r="Q77" i="5"/>
  <c r="K290" i="8"/>
  <c r="G20" i="11"/>
  <c r="G13" i="11"/>
  <c r="G285" i="8"/>
  <c r="G290" i="8"/>
  <c r="M260" i="8"/>
  <c r="I260" i="8"/>
  <c r="E260" i="8"/>
  <c r="L260" i="8"/>
  <c r="H260" i="8"/>
  <c r="D260" i="8"/>
  <c r="D285" i="8"/>
  <c r="O260" i="8"/>
  <c r="K260" i="8"/>
  <c r="D291" i="8"/>
  <c r="D296" i="8" s="1"/>
  <c r="D290" i="8"/>
  <c r="N261" i="8"/>
  <c r="J261" i="8"/>
  <c r="F261" i="8"/>
  <c r="N260" i="8"/>
  <c r="J260" i="8"/>
  <c r="F260" i="8"/>
  <c r="K256" i="8"/>
  <c r="N256" i="8"/>
  <c r="J256" i="8"/>
  <c r="F256" i="8"/>
  <c r="I256" i="8"/>
  <c r="E256" i="8"/>
  <c r="L256" i="8"/>
  <c r="H256" i="8"/>
  <c r="D281" i="8"/>
  <c r="L252" i="8"/>
  <c r="M252" i="8"/>
  <c r="I252" i="8"/>
  <c r="E252" i="8"/>
  <c r="O252" i="8"/>
  <c r="K252" i="8"/>
  <c r="G252" i="8"/>
  <c r="H252" i="8"/>
  <c r="N252" i="8"/>
  <c r="J252" i="8"/>
  <c r="F252" i="8"/>
  <c r="F440" i="8"/>
  <c r="J440" i="8"/>
  <c r="N440" i="8"/>
  <c r="H440" i="8"/>
  <c r="G440" i="8"/>
  <c r="K440" i="8"/>
  <c r="O440" i="8"/>
  <c r="D440" i="8"/>
  <c r="E440" i="8"/>
  <c r="I440" i="8"/>
  <c r="M440" i="8"/>
  <c r="L440" i="8"/>
  <c r="S96" i="7"/>
  <c r="Y96" i="7"/>
  <c r="U96" i="7"/>
  <c r="W96" i="7"/>
  <c r="F432" i="8"/>
  <c r="J432" i="8"/>
  <c r="N432" i="8"/>
  <c r="L432" i="8"/>
  <c r="G432" i="8"/>
  <c r="K432" i="8"/>
  <c r="O432" i="8"/>
  <c r="H432" i="8"/>
  <c r="E432" i="8"/>
  <c r="I432" i="8"/>
  <c r="M432" i="8"/>
  <c r="D432" i="8"/>
  <c r="F586" i="8"/>
  <c r="J586" i="8"/>
  <c r="N586" i="8"/>
  <c r="G586" i="8"/>
  <c r="K586" i="8"/>
  <c r="O586" i="8"/>
  <c r="E586" i="8"/>
  <c r="I586" i="8"/>
  <c r="M586" i="8"/>
  <c r="H586" i="8"/>
  <c r="L586" i="8"/>
  <c r="D586" i="8"/>
  <c r="Y35" i="7"/>
  <c r="J566" i="8" s="1"/>
  <c r="Y82" i="7"/>
  <c r="F612" i="8" s="1"/>
  <c r="U48" i="7"/>
  <c r="J428" i="8" s="1"/>
  <c r="F652" i="8"/>
  <c r="J652" i="8"/>
  <c r="N652" i="8"/>
  <c r="G652" i="8"/>
  <c r="K652" i="8"/>
  <c r="O652" i="8"/>
  <c r="E652" i="8"/>
  <c r="I652" i="8"/>
  <c r="M652" i="8"/>
  <c r="H652" i="8"/>
  <c r="L652" i="8"/>
  <c r="D652" i="8"/>
  <c r="S98" i="7"/>
  <c r="U98" i="7"/>
  <c r="Y98" i="7"/>
  <c r="W98" i="7"/>
  <c r="F512" i="8"/>
  <c r="J512" i="8"/>
  <c r="N512" i="8"/>
  <c r="G512" i="8"/>
  <c r="K512" i="8"/>
  <c r="O512" i="8"/>
  <c r="E512" i="8"/>
  <c r="I512" i="8"/>
  <c r="M512" i="8"/>
  <c r="H512" i="8"/>
  <c r="L512" i="8"/>
  <c r="D512" i="8"/>
  <c r="F581" i="8"/>
  <c r="J581" i="8"/>
  <c r="N581" i="8"/>
  <c r="G581" i="8"/>
  <c r="K581" i="8"/>
  <c r="O581" i="8"/>
  <c r="E581" i="8"/>
  <c r="I581" i="8"/>
  <c r="M581" i="8"/>
  <c r="D581" i="8"/>
  <c r="H581" i="8"/>
  <c r="L581" i="8"/>
  <c r="F594" i="8"/>
  <c r="J594" i="8"/>
  <c r="N594" i="8"/>
  <c r="G594" i="8"/>
  <c r="K594" i="8"/>
  <c r="O594" i="8"/>
  <c r="E594" i="8"/>
  <c r="I594" i="8"/>
  <c r="M594" i="8"/>
  <c r="D594" i="8"/>
  <c r="H594" i="8"/>
  <c r="L594" i="8"/>
  <c r="S75" i="7"/>
  <c r="F592" i="8"/>
  <c r="J592" i="8"/>
  <c r="N592" i="8"/>
  <c r="G592" i="8"/>
  <c r="K592" i="8"/>
  <c r="O592" i="8"/>
  <c r="E592" i="8"/>
  <c r="I592" i="8"/>
  <c r="M592" i="8"/>
  <c r="L592" i="8"/>
  <c r="D592" i="8"/>
  <c r="H592" i="8"/>
  <c r="P11" i="9"/>
  <c r="W97" i="7"/>
  <c r="Y97" i="7"/>
  <c r="S97" i="7"/>
  <c r="U97" i="7"/>
  <c r="L266" i="8"/>
  <c r="F28" i="10"/>
  <c r="J28" i="10" s="1"/>
  <c r="T59" i="10"/>
  <c r="T57" i="10"/>
  <c r="K133" i="8"/>
  <c r="K138" i="8"/>
  <c r="D136" i="8"/>
  <c r="I136" i="8"/>
  <c r="F138" i="8"/>
  <c r="N266" i="8"/>
  <c r="F266" i="8"/>
  <c r="N265" i="8"/>
  <c r="F265" i="8"/>
  <c r="I205" i="8"/>
  <c r="I267" i="8" s="1"/>
  <c r="E246" i="8"/>
  <c r="I204" i="8"/>
  <c r="I262" i="8" s="1"/>
  <c r="E245" i="8"/>
  <c r="E203" i="8"/>
  <c r="E258" i="8" s="1"/>
  <c r="M244" i="8"/>
  <c r="M245" i="8"/>
  <c r="I243" i="8"/>
  <c r="I251" i="8" s="1"/>
  <c r="K266" i="8"/>
  <c r="I244" i="8"/>
  <c r="I245" i="8"/>
  <c r="I203" i="8"/>
  <c r="I257" i="8" s="1"/>
  <c r="I246" i="8"/>
  <c r="O243" i="8"/>
  <c r="O276" i="8" s="1"/>
  <c r="H246" i="8"/>
  <c r="T87" i="10"/>
  <c r="E266" i="8"/>
  <c r="Y56" i="7"/>
  <c r="Y31" i="7"/>
  <c r="N562" i="8" s="1"/>
  <c r="T56" i="10"/>
  <c r="N136" i="8"/>
  <c r="M135" i="8"/>
  <c r="H135" i="8"/>
  <c r="L138" i="8"/>
  <c r="H245" i="8"/>
  <c r="L245" i="8"/>
  <c r="F27" i="10"/>
  <c r="T27" i="10" s="1"/>
  <c r="G135" i="8"/>
  <c r="J266" i="8"/>
  <c r="H204" i="8"/>
  <c r="H262" i="8" s="1"/>
  <c r="G260" i="8"/>
  <c r="D256" i="8"/>
  <c r="R57" i="5"/>
  <c r="L244" i="8"/>
  <c r="L205" i="8"/>
  <c r="L267" i="8" s="1"/>
  <c r="E144" i="10"/>
  <c r="L243" i="8"/>
  <c r="L251" i="8" s="1"/>
  <c r="E244" i="8"/>
  <c r="M205" i="8"/>
  <c r="M267" i="8" s="1"/>
  <c r="L204" i="8"/>
  <c r="L262" i="8" s="1"/>
  <c r="D203" i="8"/>
  <c r="D246" i="8"/>
  <c r="G203" i="8"/>
  <c r="G258" i="8" s="1"/>
  <c r="D243" i="8"/>
  <c r="D251" i="8" s="1"/>
  <c r="D205" i="8"/>
  <c r="H203" i="8"/>
  <c r="H257" i="8" s="1"/>
  <c r="D244" i="8"/>
  <c r="D255" i="8" s="1"/>
  <c r="O129" i="11"/>
  <c r="H244" i="8"/>
  <c r="D245" i="8"/>
  <c r="D259" i="8" s="1"/>
  <c r="E243" i="8"/>
  <c r="E251" i="8" s="1"/>
  <c r="M243" i="8"/>
  <c r="M276" i="8" s="1"/>
  <c r="E205" i="8"/>
  <c r="D204" i="8"/>
  <c r="D262" i="8" s="1"/>
  <c r="H243" i="8"/>
  <c r="H251" i="8" s="1"/>
  <c r="L246" i="8"/>
  <c r="M246" i="8"/>
  <c r="H205" i="8"/>
  <c r="H267" i="8" s="1"/>
  <c r="E204" i="8"/>
  <c r="E262" i="8" s="1"/>
  <c r="S76" i="7"/>
  <c r="D681" i="8" s="1"/>
  <c r="U84" i="7"/>
  <c r="J464" i="8" s="1"/>
  <c r="Y76" i="7"/>
  <c r="I606" i="8" s="1"/>
  <c r="Y84" i="7"/>
  <c r="D614" i="8" s="1"/>
  <c r="Y88" i="7"/>
  <c r="F618" i="8" s="1"/>
  <c r="S89" i="7"/>
  <c r="D694" i="8" s="1"/>
  <c r="U76" i="7"/>
  <c r="M456" i="8" s="1"/>
  <c r="U58" i="7"/>
  <c r="S42" i="7"/>
  <c r="S58" i="7"/>
  <c r="Y52" i="7"/>
  <c r="W37" i="7"/>
  <c r="E493" i="8" s="1"/>
  <c r="S38" i="7"/>
  <c r="L644" i="8" s="1"/>
  <c r="U42" i="7"/>
  <c r="F422" i="8" s="1"/>
  <c r="W52" i="7"/>
  <c r="U43" i="7"/>
  <c r="K423" i="8" s="1"/>
  <c r="U33" i="7"/>
  <c r="G413" i="8" s="1"/>
  <c r="E133" i="8"/>
  <c r="S77" i="8"/>
  <c r="U77" i="8" s="1"/>
  <c r="P77" i="8"/>
  <c r="R77" i="8" s="1"/>
  <c r="M77" i="8"/>
  <c r="Q14" i="7"/>
  <c r="Q13" i="7" s="1"/>
  <c r="J77" i="8"/>
  <c r="K134" i="8"/>
  <c r="P169" i="10"/>
  <c r="H148" i="8" s="1"/>
  <c r="N169" i="10"/>
  <c r="F148" i="8" s="1"/>
  <c r="T169" i="10"/>
  <c r="L148" i="8" s="1"/>
  <c r="R169" i="10"/>
  <c r="J148" i="8" s="1"/>
  <c r="K28" i="9"/>
  <c r="C88" i="11"/>
  <c r="F134" i="8"/>
  <c r="L134" i="8"/>
  <c r="U91" i="8"/>
  <c r="M266" i="8"/>
  <c r="I266" i="8"/>
  <c r="E265" i="8"/>
  <c r="J244" i="8"/>
  <c r="F245" i="8"/>
  <c r="F244" i="8"/>
  <c r="M204" i="8"/>
  <c r="M262" i="8" s="1"/>
  <c r="M261" i="8"/>
  <c r="H261" i="8"/>
  <c r="D261" i="8"/>
  <c r="O261" i="8"/>
  <c r="K261" i="8"/>
  <c r="K271" i="8" s="1"/>
  <c r="G261" i="8"/>
  <c r="M203" i="8"/>
  <c r="L203" i="8"/>
  <c r="O266" i="8"/>
  <c r="G266" i="8"/>
  <c r="G265" i="8"/>
  <c r="W45" i="7"/>
  <c r="G501" i="8" s="1"/>
  <c r="Y33" i="7"/>
  <c r="E564" i="8" s="1"/>
  <c r="S32" i="7"/>
  <c r="N638" i="8" s="1"/>
  <c r="S60" i="7"/>
  <c r="U53" i="7"/>
  <c r="U78" i="7"/>
  <c r="H458" i="8" s="1"/>
  <c r="M133" i="8"/>
  <c r="I27" i="7"/>
  <c r="W49" i="7"/>
  <c r="F505" i="8" s="1"/>
  <c r="S74" i="7"/>
  <c r="E679" i="8" s="1"/>
  <c r="S56" i="7"/>
  <c r="Y79" i="7"/>
  <c r="G609" i="8" s="1"/>
  <c r="S40" i="7"/>
  <c r="L646" i="8" s="1"/>
  <c r="U79" i="7"/>
  <c r="H459" i="8" s="1"/>
  <c r="F133" i="8"/>
  <c r="G133" i="8"/>
  <c r="F27" i="7"/>
  <c r="F69" i="7" s="1"/>
  <c r="J27" i="7"/>
  <c r="J69" i="7" s="1"/>
  <c r="N27" i="7"/>
  <c r="N69" i="7" s="1"/>
  <c r="S68" i="7"/>
  <c r="F674" i="8" s="1"/>
  <c r="Y37" i="7"/>
  <c r="O568" i="8" s="1"/>
  <c r="Y64" i="7"/>
  <c r="U37" i="7"/>
  <c r="H417" i="8" s="1"/>
  <c r="H133" i="8"/>
  <c r="E27" i="7"/>
  <c r="W85" i="7"/>
  <c r="E540" i="8" s="1"/>
  <c r="J137" i="8"/>
  <c r="E137" i="8"/>
  <c r="C137" i="8"/>
  <c r="E13" i="10"/>
  <c r="T41" i="10"/>
  <c r="T37" i="10"/>
  <c r="T39" i="10"/>
  <c r="T40" i="10"/>
  <c r="T32" i="10"/>
  <c r="T33" i="10"/>
  <c r="T38" i="10"/>
  <c r="T34" i="10"/>
  <c r="T35" i="10"/>
  <c r="T36" i="10"/>
  <c r="F30" i="10"/>
  <c r="T30" i="10" s="1"/>
  <c r="U55" i="7"/>
  <c r="U39" i="7"/>
  <c r="G419" i="8" s="1"/>
  <c r="Y58" i="7"/>
  <c r="S50" i="7"/>
  <c r="Y51" i="7"/>
  <c r="S47" i="7"/>
  <c r="W73" i="7"/>
  <c r="G528" i="8" s="1"/>
  <c r="Y89" i="7"/>
  <c r="I619" i="8" s="1"/>
  <c r="Y78" i="7"/>
  <c r="D608" i="8" s="1"/>
  <c r="W79" i="7"/>
  <c r="F534" i="8" s="1"/>
  <c r="U54" i="7"/>
  <c r="U45" i="7"/>
  <c r="O425" i="8" s="1"/>
  <c r="U38" i="7"/>
  <c r="E418" i="8" s="1"/>
  <c r="U88" i="7"/>
  <c r="I468" i="8" s="1"/>
  <c r="W46" i="7"/>
  <c r="E502" i="8" s="1"/>
  <c r="W44" i="7"/>
  <c r="H500" i="8" s="1"/>
  <c r="W55" i="7"/>
  <c r="G134" i="8"/>
  <c r="C136" i="8"/>
  <c r="K137" i="8"/>
  <c r="G138" i="8"/>
  <c r="N135" i="8"/>
  <c r="J136" i="8"/>
  <c r="F137" i="8"/>
  <c r="M134" i="8"/>
  <c r="I135" i="8"/>
  <c r="E136" i="8"/>
  <c r="M138" i="8"/>
  <c r="H134" i="8"/>
  <c r="D135" i="8"/>
  <c r="L137" i="8"/>
  <c r="H138" i="8"/>
  <c r="F246" i="8"/>
  <c r="J245" i="8"/>
  <c r="N245" i="8"/>
  <c r="N244" i="8"/>
  <c r="F205" i="8"/>
  <c r="F204" i="8"/>
  <c r="J203" i="8"/>
  <c r="F203" i="8"/>
  <c r="C135" i="8"/>
  <c r="K136" i="8"/>
  <c r="G137" i="8"/>
  <c r="N134" i="8"/>
  <c r="J135" i="8"/>
  <c r="F136" i="8"/>
  <c r="N138" i="8"/>
  <c r="I134" i="8"/>
  <c r="E135" i="8"/>
  <c r="M137" i="8"/>
  <c r="I138" i="8"/>
  <c r="D134" i="8"/>
  <c r="L136" i="8"/>
  <c r="H137" i="8"/>
  <c r="D138" i="8"/>
  <c r="F243" i="8"/>
  <c r="F251" i="8" s="1"/>
  <c r="J243" i="8"/>
  <c r="J251" i="8" s="1"/>
  <c r="N246" i="8"/>
  <c r="J205" i="8"/>
  <c r="J204" i="8"/>
  <c r="J262" i="8" s="1"/>
  <c r="N203" i="8"/>
  <c r="C134" i="8"/>
  <c r="K135" i="8"/>
  <c r="G136" i="8"/>
  <c r="C138" i="8"/>
  <c r="J134" i="8"/>
  <c r="F135" i="8"/>
  <c r="N137" i="8"/>
  <c r="J138" i="8"/>
  <c r="E134" i="8"/>
  <c r="M136" i="8"/>
  <c r="I137" i="8"/>
  <c r="E138" i="8"/>
  <c r="L135" i="8"/>
  <c r="H136" i="8"/>
  <c r="D137" i="8"/>
  <c r="J246" i="8"/>
  <c r="N243" i="8"/>
  <c r="N276" i="8" s="1"/>
  <c r="N205" i="8"/>
  <c r="N267" i="8" s="1"/>
  <c r="N204" i="8"/>
  <c r="O203" i="8"/>
  <c r="K203" i="8"/>
  <c r="N351" i="8"/>
  <c r="D553" i="8"/>
  <c r="L353" i="8"/>
  <c r="F29" i="10"/>
  <c r="I112" i="10"/>
  <c r="I141" i="10"/>
  <c r="I169" i="10"/>
  <c r="D99" i="8"/>
  <c r="H99" i="8" s="1"/>
  <c r="I83" i="10"/>
  <c r="Y42" i="7"/>
  <c r="D573" i="8" s="1"/>
  <c r="S43" i="7"/>
  <c r="S78" i="7"/>
  <c r="O683" i="8" s="1"/>
  <c r="S79" i="7"/>
  <c r="K684" i="8" s="1"/>
  <c r="W87" i="7"/>
  <c r="D542" i="8" s="1"/>
  <c r="Y41" i="7"/>
  <c r="I572" i="8" s="1"/>
  <c r="Y32" i="7"/>
  <c r="M563" i="8" s="1"/>
  <c r="S48" i="7"/>
  <c r="U46" i="7"/>
  <c r="E426" i="8" s="1"/>
  <c r="U41" i="7"/>
  <c r="L421" i="8" s="1"/>
  <c r="U87" i="7"/>
  <c r="F467" i="8" s="1"/>
  <c r="W50" i="7"/>
  <c r="J133" i="8"/>
  <c r="L133" i="8"/>
  <c r="S53" i="7"/>
  <c r="W36" i="7"/>
  <c r="E492" i="8" s="1"/>
  <c r="W38" i="7"/>
  <c r="E494" i="8" s="1"/>
  <c r="W64" i="7"/>
  <c r="S31" i="7"/>
  <c r="S34" i="7"/>
  <c r="J640" i="8" s="1"/>
  <c r="S54" i="7"/>
  <c r="Y39" i="7"/>
  <c r="G570" i="8" s="1"/>
  <c r="S51" i="7"/>
  <c r="W33" i="7"/>
  <c r="M489" i="8" s="1"/>
  <c r="W53" i="7"/>
  <c r="W74" i="7"/>
  <c r="N529" i="8" s="1"/>
  <c r="S86" i="7"/>
  <c r="F691" i="8" s="1"/>
  <c r="S87" i="7"/>
  <c r="E692" i="8" s="1"/>
  <c r="Y60" i="7"/>
  <c r="Y53" i="7"/>
  <c r="S36" i="7"/>
  <c r="D642" i="8" s="1"/>
  <c r="Y40" i="7"/>
  <c r="D571" i="8" s="1"/>
  <c r="Y36" i="7"/>
  <c r="M567" i="8" s="1"/>
  <c r="U63" i="7"/>
  <c r="U32" i="7"/>
  <c r="G412" i="8" s="1"/>
  <c r="U80" i="7"/>
  <c r="E460" i="8" s="1"/>
  <c r="U74" i="7"/>
  <c r="H454" i="8" s="1"/>
  <c r="W34" i="7"/>
  <c r="E490" i="8" s="1"/>
  <c r="W58" i="7"/>
  <c r="W40" i="7"/>
  <c r="I496" i="8" s="1"/>
  <c r="Y87" i="7"/>
  <c r="N133" i="8"/>
  <c r="I133" i="8"/>
  <c r="D133" i="8"/>
  <c r="K27" i="7"/>
  <c r="K69" i="7" s="1"/>
  <c r="O27" i="7"/>
  <c r="O69" i="7" s="1"/>
  <c r="M27" i="7"/>
  <c r="M69" i="7" s="1"/>
  <c r="G27" i="7"/>
  <c r="G69" i="7" s="1"/>
  <c r="C45" i="11"/>
  <c r="C44" i="11" s="1"/>
  <c r="W63" i="7"/>
  <c r="W60" i="7"/>
  <c r="W51" i="7"/>
  <c r="W48" i="7"/>
  <c r="E504" i="8" s="1"/>
  <c r="W42" i="7"/>
  <c r="O498" i="8" s="1"/>
  <c r="W89" i="7"/>
  <c r="D544" i="8" s="1"/>
  <c r="W76" i="7"/>
  <c r="D531" i="8" s="1"/>
  <c r="Q10" i="7"/>
  <c r="Q9" i="7" s="1"/>
  <c r="Q22" i="7"/>
  <c r="Q21" i="7" s="1"/>
  <c r="L27" i="7"/>
  <c r="L69" i="7" s="1"/>
  <c r="P240" i="8"/>
  <c r="L265" i="8"/>
  <c r="G244" i="8"/>
  <c r="I261" i="8"/>
  <c r="P89" i="5"/>
  <c r="C66" i="11"/>
  <c r="D66" i="11" s="1"/>
  <c r="I28" i="9"/>
  <c r="I70" i="9" s="1"/>
  <c r="K230" i="8"/>
  <c r="H266" i="8"/>
  <c r="D266" i="8"/>
  <c r="H265" i="8"/>
  <c r="D265" i="8"/>
  <c r="P232" i="8"/>
  <c r="K265" i="8"/>
  <c r="P239" i="8"/>
  <c r="O28" i="9"/>
  <c r="P68" i="9"/>
  <c r="D54" i="8" s="1"/>
  <c r="G245" i="8"/>
  <c r="G259" i="8" s="1"/>
  <c r="K244" i="8"/>
  <c r="P15" i="9"/>
  <c r="P14" i="9" s="1"/>
  <c r="L28" i="9"/>
  <c r="G28" i="9"/>
  <c r="N28" i="9"/>
  <c r="O205" i="8"/>
  <c r="O267" i="8" s="1"/>
  <c r="K205" i="8"/>
  <c r="G205" i="8"/>
  <c r="O204" i="8"/>
  <c r="K204" i="8"/>
  <c r="G204" i="8"/>
  <c r="P191" i="8"/>
  <c r="G256" i="8"/>
  <c r="O256" i="8"/>
  <c r="G246" i="8"/>
  <c r="G264" i="8" s="1"/>
  <c r="K246" i="8"/>
  <c r="K245" i="8"/>
  <c r="O244" i="8"/>
  <c r="P19" i="9"/>
  <c r="P18" i="9" s="1"/>
  <c r="P27" i="9"/>
  <c r="P26" i="9" s="1"/>
  <c r="D28" i="9"/>
  <c r="P231" i="8"/>
  <c r="M52" i="8" s="1"/>
  <c r="G243" i="8"/>
  <c r="G276" i="8" s="1"/>
  <c r="K243" i="8"/>
  <c r="O246" i="8"/>
  <c r="O245" i="8"/>
  <c r="F28" i="9"/>
  <c r="O127" i="11"/>
  <c r="N89" i="5"/>
  <c r="R47" i="5"/>
  <c r="O89" i="5"/>
  <c r="K89" i="5"/>
  <c r="K351" i="8"/>
  <c r="G351" i="8"/>
  <c r="J89" i="5"/>
  <c r="E89" i="5"/>
  <c r="E91" i="5" s="1"/>
  <c r="R58" i="5"/>
  <c r="R42" i="5"/>
  <c r="R52" i="5"/>
  <c r="S52" i="5"/>
  <c r="J169" i="10"/>
  <c r="M169" i="10" s="1"/>
  <c r="E148" i="8" s="1"/>
  <c r="P21" i="10"/>
  <c r="I21" i="10"/>
  <c r="Q96" i="7"/>
  <c r="R99" i="7"/>
  <c r="Q98" i="7" s="1"/>
  <c r="Y73" i="7"/>
  <c r="I603" i="8" s="1"/>
  <c r="U31" i="7"/>
  <c r="G411" i="8" s="1"/>
  <c r="G89" i="5"/>
  <c r="Q18" i="7"/>
  <c r="Q17" i="7" s="1"/>
  <c r="P76" i="9"/>
  <c r="L261" i="8"/>
  <c r="O128" i="11"/>
  <c r="P193" i="8"/>
  <c r="O265" i="8"/>
  <c r="I265" i="8"/>
  <c r="P23" i="9"/>
  <c r="J28" i="9"/>
  <c r="M89" i="5"/>
  <c r="M265" i="8"/>
  <c r="M28" i="9"/>
  <c r="M70" i="9" s="1"/>
  <c r="F89" i="5"/>
  <c r="L89" i="5"/>
  <c r="H89" i="5"/>
  <c r="I89" i="5"/>
  <c r="S54" i="5"/>
  <c r="O353" i="8"/>
  <c r="K353" i="8"/>
  <c r="G353" i="8"/>
  <c r="S47" i="5"/>
  <c r="Q58" i="5"/>
  <c r="N16" i="8" s="1"/>
  <c r="C81" i="11"/>
  <c r="S42" i="5"/>
  <c r="E487" i="8"/>
  <c r="I487" i="8"/>
  <c r="M487" i="8"/>
  <c r="G487" i="8"/>
  <c r="K487" i="8"/>
  <c r="O487" i="8"/>
  <c r="D487" i="8"/>
  <c r="H487" i="8"/>
  <c r="L487" i="8"/>
  <c r="F487" i="8"/>
  <c r="J487" i="8"/>
  <c r="N487" i="8"/>
  <c r="J70" i="9"/>
  <c r="F610" i="8"/>
  <c r="J610" i="8"/>
  <c r="N610" i="8"/>
  <c r="G610" i="8"/>
  <c r="K610" i="8"/>
  <c r="O610" i="8"/>
  <c r="D610" i="8"/>
  <c r="H610" i="8"/>
  <c r="L610" i="8"/>
  <c r="E610" i="8"/>
  <c r="I610" i="8"/>
  <c r="M610" i="8"/>
  <c r="P233" i="8"/>
  <c r="E414" i="8"/>
  <c r="I414" i="8"/>
  <c r="M414" i="8"/>
  <c r="F414" i="8"/>
  <c r="K414" i="8"/>
  <c r="G414" i="8"/>
  <c r="L414" i="8"/>
  <c r="H414" i="8"/>
  <c r="N414" i="8"/>
  <c r="D414" i="8"/>
  <c r="J414" i="8"/>
  <c r="O414" i="8"/>
  <c r="Y34" i="7"/>
  <c r="S63" i="7"/>
  <c r="Y43" i="7"/>
  <c r="Y59" i="7"/>
  <c r="S39" i="7"/>
  <c r="S84" i="7"/>
  <c r="W41" i="7"/>
  <c r="W57" i="7"/>
  <c r="W86" i="7"/>
  <c r="F687" i="8"/>
  <c r="J687" i="8"/>
  <c r="N687" i="8"/>
  <c r="G687" i="8"/>
  <c r="K687" i="8"/>
  <c r="O687" i="8"/>
  <c r="D687" i="8"/>
  <c r="H687" i="8"/>
  <c r="L687" i="8"/>
  <c r="E687" i="8"/>
  <c r="I687" i="8"/>
  <c r="M687" i="8"/>
  <c r="S83" i="7"/>
  <c r="D619" i="8"/>
  <c r="M619" i="8"/>
  <c r="N619" i="8"/>
  <c r="E615" i="8"/>
  <c r="M615" i="8"/>
  <c r="O615" i="8"/>
  <c r="H615" i="8"/>
  <c r="Y77" i="7"/>
  <c r="S64" i="7"/>
  <c r="W80" i="7"/>
  <c r="Y49" i="7"/>
  <c r="E533" i="8"/>
  <c r="I533" i="8"/>
  <c r="M533" i="8"/>
  <c r="F533" i="8"/>
  <c r="J533" i="8"/>
  <c r="N533" i="8"/>
  <c r="G533" i="8"/>
  <c r="K533" i="8"/>
  <c r="O533" i="8"/>
  <c r="D533" i="8"/>
  <c r="H533" i="8"/>
  <c r="L533" i="8"/>
  <c r="Y45" i="7"/>
  <c r="W83" i="7"/>
  <c r="S52" i="7"/>
  <c r="S44" i="7"/>
  <c r="Y44" i="7"/>
  <c r="U68" i="7"/>
  <c r="U64" i="7"/>
  <c r="U56" i="7"/>
  <c r="U44" i="7"/>
  <c r="U40" i="7"/>
  <c r="U36" i="7"/>
  <c r="U86" i="7"/>
  <c r="L462" i="8"/>
  <c r="M454" i="8"/>
  <c r="N454" i="8"/>
  <c r="O491" i="8"/>
  <c r="I491" i="8"/>
  <c r="D69" i="8"/>
  <c r="H69" i="8" s="1"/>
  <c r="D63" i="8"/>
  <c r="D65" i="8"/>
  <c r="Q50" i="7"/>
  <c r="S45" i="7"/>
  <c r="W43" i="7"/>
  <c r="S41" i="7"/>
  <c r="W39" i="7"/>
  <c r="S37" i="7"/>
  <c r="D60" i="8"/>
  <c r="W32" i="7"/>
  <c r="W88" i="7"/>
  <c r="Y86" i="7"/>
  <c r="W84" i="7"/>
  <c r="D73" i="8"/>
  <c r="Q78" i="7"/>
  <c r="J234" i="8"/>
  <c r="J265" i="8" s="1"/>
  <c r="J141" i="10"/>
  <c r="T116" i="10"/>
  <c r="Y54" i="7"/>
  <c r="Y47" i="7"/>
  <c r="S59" i="7"/>
  <c r="E693" i="8"/>
  <c r="I693" i="8"/>
  <c r="M693" i="8"/>
  <c r="F693" i="8"/>
  <c r="J693" i="8"/>
  <c r="N693" i="8"/>
  <c r="G693" i="8"/>
  <c r="K693" i="8"/>
  <c r="O693" i="8"/>
  <c r="D693" i="8"/>
  <c r="H693" i="8"/>
  <c r="L693" i="8"/>
  <c r="N618" i="8"/>
  <c r="I691" i="8"/>
  <c r="M691" i="8"/>
  <c r="G691" i="8"/>
  <c r="O691" i="8"/>
  <c r="N528" i="8"/>
  <c r="H694" i="8"/>
  <c r="L694" i="8"/>
  <c r="E694" i="8"/>
  <c r="M694" i="8"/>
  <c r="F694" i="8"/>
  <c r="J694" i="8"/>
  <c r="G694" i="8"/>
  <c r="K694" i="8"/>
  <c r="O694" i="8"/>
  <c r="F686" i="8"/>
  <c r="J686" i="8"/>
  <c r="N686" i="8"/>
  <c r="G686" i="8"/>
  <c r="K686" i="8"/>
  <c r="O686" i="8"/>
  <c r="D686" i="8"/>
  <c r="H686" i="8"/>
  <c r="L686" i="8"/>
  <c r="E686" i="8"/>
  <c r="I686" i="8"/>
  <c r="M686" i="8"/>
  <c r="Y57" i="7"/>
  <c r="Y83" i="7"/>
  <c r="H571" i="8"/>
  <c r="Y68" i="7"/>
  <c r="U59" i="7"/>
  <c r="G431" i="8"/>
  <c r="K431" i="8"/>
  <c r="O431" i="8"/>
  <c r="H431" i="8"/>
  <c r="M431" i="8"/>
  <c r="D431" i="8"/>
  <c r="I431" i="8"/>
  <c r="N431" i="8"/>
  <c r="E431" i="8"/>
  <c r="J431" i="8"/>
  <c r="F431" i="8"/>
  <c r="L431" i="8"/>
  <c r="U47" i="7"/>
  <c r="O423" i="8"/>
  <c r="D423" i="8"/>
  <c r="H419" i="8"/>
  <c r="D415" i="8"/>
  <c r="H415" i="8"/>
  <c r="L415" i="8"/>
  <c r="E415" i="8"/>
  <c r="I415" i="8"/>
  <c r="M415" i="8"/>
  <c r="F415" i="8"/>
  <c r="J415" i="8"/>
  <c r="N415" i="8"/>
  <c r="G415" i="8"/>
  <c r="K415" i="8"/>
  <c r="O415" i="8"/>
  <c r="E469" i="8"/>
  <c r="I469" i="8"/>
  <c r="M469" i="8"/>
  <c r="G469" i="8"/>
  <c r="L469" i="8"/>
  <c r="H469" i="8"/>
  <c r="N469" i="8"/>
  <c r="D469" i="8"/>
  <c r="J469" i="8"/>
  <c r="O469" i="8"/>
  <c r="F469" i="8"/>
  <c r="K469" i="8"/>
  <c r="I465" i="8"/>
  <c r="F465" i="8"/>
  <c r="N465" i="8"/>
  <c r="K465" i="8"/>
  <c r="L465" i="8"/>
  <c r="O465" i="8"/>
  <c r="D461" i="8"/>
  <c r="L461" i="8"/>
  <c r="I461" i="8"/>
  <c r="F461" i="8"/>
  <c r="N461" i="8"/>
  <c r="K461" i="8"/>
  <c r="U77" i="7"/>
  <c r="W68" i="7"/>
  <c r="W59" i="7"/>
  <c r="S57" i="7"/>
  <c r="W54" i="7"/>
  <c r="D66" i="8"/>
  <c r="S49" i="7"/>
  <c r="W47" i="7"/>
  <c r="D67" i="8"/>
  <c r="D72" i="8"/>
  <c r="H72" i="8" s="1"/>
  <c r="Q73" i="7"/>
  <c r="W77" i="7"/>
  <c r="Y75" i="7"/>
  <c r="C27" i="7"/>
  <c r="H27" i="7"/>
  <c r="H69" i="7" s="1"/>
  <c r="P27" i="7"/>
  <c r="P69" i="7" s="1"/>
  <c r="Q26" i="7"/>
  <c r="J644" i="8"/>
  <c r="N644" i="8"/>
  <c r="G566" i="8"/>
  <c r="H566" i="8"/>
  <c r="E566" i="8"/>
  <c r="M566" i="8"/>
  <c r="N566" i="8"/>
  <c r="E598" i="8"/>
  <c r="I598" i="8"/>
  <c r="M598" i="8"/>
  <c r="F598" i="8"/>
  <c r="J598" i="8"/>
  <c r="N598" i="8"/>
  <c r="G598" i="8"/>
  <c r="K598" i="8"/>
  <c r="O598" i="8"/>
  <c r="D598" i="8"/>
  <c r="H598" i="8"/>
  <c r="L598" i="8"/>
  <c r="J505" i="8"/>
  <c r="I614" i="8"/>
  <c r="D680" i="8"/>
  <c r="H680" i="8"/>
  <c r="L680" i="8"/>
  <c r="E680" i="8"/>
  <c r="I680" i="8"/>
  <c r="M680" i="8"/>
  <c r="F680" i="8"/>
  <c r="J680" i="8"/>
  <c r="N680" i="8"/>
  <c r="G680" i="8"/>
  <c r="K680" i="8"/>
  <c r="O680" i="8"/>
  <c r="D678" i="8"/>
  <c r="H678" i="8"/>
  <c r="L678" i="8"/>
  <c r="E678" i="8"/>
  <c r="I678" i="8"/>
  <c r="M678" i="8"/>
  <c r="F678" i="8"/>
  <c r="J678" i="8"/>
  <c r="N678" i="8"/>
  <c r="G678" i="8"/>
  <c r="K678" i="8"/>
  <c r="O678" i="8"/>
  <c r="M690" i="8"/>
  <c r="F611" i="8"/>
  <c r="N611" i="8"/>
  <c r="K611" i="8"/>
  <c r="D611" i="8"/>
  <c r="L611" i="8"/>
  <c r="I611" i="8"/>
  <c r="F530" i="8"/>
  <c r="J530" i="8"/>
  <c r="N530" i="8"/>
  <c r="G530" i="8"/>
  <c r="K530" i="8"/>
  <c r="O530" i="8"/>
  <c r="D530" i="8"/>
  <c r="H530" i="8"/>
  <c r="L530" i="8"/>
  <c r="E530" i="8"/>
  <c r="I530" i="8"/>
  <c r="M530" i="8"/>
  <c r="E534" i="8"/>
  <c r="I534" i="8"/>
  <c r="M534" i="8"/>
  <c r="J534" i="8"/>
  <c r="N534" i="8"/>
  <c r="G534" i="8"/>
  <c r="O534" i="8"/>
  <c r="D534" i="8"/>
  <c r="H534" i="8"/>
  <c r="D579" i="8"/>
  <c r="H579" i="8"/>
  <c r="L579" i="8"/>
  <c r="E579" i="8"/>
  <c r="I579" i="8"/>
  <c r="M579" i="8"/>
  <c r="J579" i="8"/>
  <c r="K579" i="8"/>
  <c r="F579" i="8"/>
  <c r="N579" i="8"/>
  <c r="G579" i="8"/>
  <c r="O579" i="8"/>
  <c r="M646" i="8"/>
  <c r="G430" i="8"/>
  <c r="K430" i="8"/>
  <c r="O430" i="8"/>
  <c r="D430" i="8"/>
  <c r="I430" i="8"/>
  <c r="N430" i="8"/>
  <c r="E430" i="8"/>
  <c r="J430" i="8"/>
  <c r="F430" i="8"/>
  <c r="L430" i="8"/>
  <c r="H430" i="8"/>
  <c r="M430" i="8"/>
  <c r="I426" i="8"/>
  <c r="F426" i="8"/>
  <c r="N426" i="8"/>
  <c r="K426" i="8"/>
  <c r="D426" i="8"/>
  <c r="L426" i="8"/>
  <c r="E468" i="8"/>
  <c r="M468" i="8"/>
  <c r="H468" i="8"/>
  <c r="N468" i="8"/>
  <c r="J468" i="8"/>
  <c r="O468" i="8"/>
  <c r="F468" i="8"/>
  <c r="G468" i="8"/>
  <c r="L468" i="8"/>
  <c r="F453" i="8"/>
  <c r="J453" i="8"/>
  <c r="N453" i="8"/>
  <c r="E453" i="8"/>
  <c r="K453" i="8"/>
  <c r="G453" i="8"/>
  <c r="L453" i="8"/>
  <c r="H453" i="8"/>
  <c r="M453" i="8"/>
  <c r="D453" i="8"/>
  <c r="I453" i="8"/>
  <c r="O453" i="8"/>
  <c r="L500" i="8"/>
  <c r="F500" i="8"/>
  <c r="J500" i="8"/>
  <c r="N500" i="8"/>
  <c r="K500" i="8"/>
  <c r="I500" i="8"/>
  <c r="D498" i="8"/>
  <c r="H498" i="8"/>
  <c r="M496" i="8"/>
  <c r="H496" i="8"/>
  <c r="N494" i="8"/>
  <c r="I494" i="8"/>
  <c r="K494" i="8"/>
  <c r="G639" i="8"/>
  <c r="K639" i="8"/>
  <c r="O639" i="8"/>
  <c r="F639" i="8"/>
  <c r="L639" i="8"/>
  <c r="H639" i="8"/>
  <c r="M639" i="8"/>
  <c r="D639" i="8"/>
  <c r="I639" i="8"/>
  <c r="N639" i="8"/>
  <c r="E639" i="8"/>
  <c r="J639" i="8"/>
  <c r="I544" i="8"/>
  <c r="E617" i="8"/>
  <c r="I617" i="8"/>
  <c r="M617" i="8"/>
  <c r="F617" i="8"/>
  <c r="J617" i="8"/>
  <c r="N617" i="8"/>
  <c r="G617" i="8"/>
  <c r="K617" i="8"/>
  <c r="O617" i="8"/>
  <c r="D617" i="8"/>
  <c r="H617" i="8"/>
  <c r="L617" i="8"/>
  <c r="D74" i="8"/>
  <c r="H74" i="8" s="1"/>
  <c r="H28" i="9"/>
  <c r="E28" i="9"/>
  <c r="D89" i="11"/>
  <c r="D577" i="8"/>
  <c r="H577" i="8"/>
  <c r="L577" i="8"/>
  <c r="I577" i="8"/>
  <c r="M577" i="8"/>
  <c r="J577" i="8"/>
  <c r="K577" i="8"/>
  <c r="F577" i="8"/>
  <c r="N577" i="8"/>
  <c r="G577" i="8"/>
  <c r="E570" i="8"/>
  <c r="S80" i="7"/>
  <c r="G683" i="8"/>
  <c r="K683" i="8"/>
  <c r="D683" i="8"/>
  <c r="H683" i="8"/>
  <c r="L683" i="8"/>
  <c r="I683" i="8"/>
  <c r="M683" i="8"/>
  <c r="F683" i="8"/>
  <c r="N683" i="8"/>
  <c r="S61" i="7"/>
  <c r="O684" i="8"/>
  <c r="S77" i="7"/>
  <c r="G542" i="8"/>
  <c r="H542" i="8"/>
  <c r="L542" i="8"/>
  <c r="I542" i="8"/>
  <c r="M542" i="8"/>
  <c r="O572" i="8"/>
  <c r="D572" i="8"/>
  <c r="I608" i="8"/>
  <c r="M608" i="8"/>
  <c r="F609" i="8"/>
  <c r="J609" i="8"/>
  <c r="N609" i="8"/>
  <c r="K609" i="8"/>
  <c r="O609" i="8"/>
  <c r="D609" i="8"/>
  <c r="L609" i="8"/>
  <c r="E609" i="8"/>
  <c r="I609" i="8"/>
  <c r="K642" i="8"/>
  <c r="G567" i="8"/>
  <c r="U61" i="7"/>
  <c r="U57" i="7"/>
  <c r="U49" i="7"/>
  <c r="K421" i="8"/>
  <c r="E421" i="8"/>
  <c r="L417" i="8"/>
  <c r="M417" i="8"/>
  <c r="K417" i="8"/>
  <c r="J467" i="8"/>
  <c r="N467" i="8"/>
  <c r="E467" i="8"/>
  <c r="G467" i="8"/>
  <c r="L467" i="8"/>
  <c r="H467" i="8"/>
  <c r="D467" i="8"/>
  <c r="I467" i="8"/>
  <c r="O467" i="8"/>
  <c r="U83" i="7"/>
  <c r="U75" i="7"/>
  <c r="W61" i="7"/>
  <c r="F502" i="8"/>
  <c r="D502" i="8"/>
  <c r="M536" i="8"/>
  <c r="J536" i="8"/>
  <c r="G536" i="8"/>
  <c r="H536" i="8"/>
  <c r="D64" i="8"/>
  <c r="H64" i="8" s="1"/>
  <c r="D61" i="8"/>
  <c r="D62" i="8"/>
  <c r="D75" i="8"/>
  <c r="D604" i="8"/>
  <c r="H604" i="8"/>
  <c r="L604" i="8"/>
  <c r="E604" i="8"/>
  <c r="I604" i="8"/>
  <c r="M604" i="8"/>
  <c r="F604" i="8"/>
  <c r="J604" i="8"/>
  <c r="N604" i="8"/>
  <c r="G604" i="8"/>
  <c r="K604" i="8"/>
  <c r="O604" i="8"/>
  <c r="E46" i="11"/>
  <c r="E67" i="11"/>
  <c r="F67" i="11" s="1"/>
  <c r="D95" i="8"/>
  <c r="S95" i="8" s="1"/>
  <c r="U95" i="8" s="1"/>
  <c r="D98" i="8"/>
  <c r="H98" i="8" s="1"/>
  <c r="D96" i="8"/>
  <c r="H96" i="8" s="1"/>
  <c r="S55" i="5"/>
  <c r="D97" i="8"/>
  <c r="P198" i="8"/>
  <c r="P197" i="8"/>
  <c r="P190" i="8"/>
  <c r="E351" i="8"/>
  <c r="I353" i="8"/>
  <c r="L253" i="8"/>
  <c r="L254" i="8"/>
  <c r="D253" i="8"/>
  <c r="P189" i="8"/>
  <c r="O350" i="8"/>
  <c r="N350" i="8"/>
  <c r="M350" i="8"/>
  <c r="L350" i="8"/>
  <c r="K350" i="8"/>
  <c r="J350" i="8"/>
  <c r="I350" i="8"/>
  <c r="H350" i="8"/>
  <c r="G350" i="8"/>
  <c r="F350" i="8"/>
  <c r="E350" i="8"/>
  <c r="D350" i="8"/>
  <c r="O352" i="8"/>
  <c r="N352" i="8"/>
  <c r="M352" i="8"/>
  <c r="L352" i="8"/>
  <c r="K352" i="8"/>
  <c r="J352" i="8"/>
  <c r="I352" i="8"/>
  <c r="H352" i="8"/>
  <c r="G352" i="8"/>
  <c r="F352" i="8"/>
  <c r="E352" i="8"/>
  <c r="D352" i="8"/>
  <c r="P199" i="8"/>
  <c r="P192" i="8"/>
  <c r="K501" i="8" l="1"/>
  <c r="O462" i="8"/>
  <c r="H614" i="8"/>
  <c r="N614" i="8"/>
  <c r="H612" i="8"/>
  <c r="G612" i="8"/>
  <c r="M612" i="8"/>
  <c r="H690" i="8"/>
  <c r="G690" i="8"/>
  <c r="D690" i="8"/>
  <c r="I690" i="8"/>
  <c r="I540" i="8"/>
  <c r="O690" i="8"/>
  <c r="J690" i="8"/>
  <c r="E690" i="8"/>
  <c r="G615" i="8"/>
  <c r="N690" i="8"/>
  <c r="L690" i="8"/>
  <c r="K690" i="8"/>
  <c r="J615" i="8"/>
  <c r="K296" i="8"/>
  <c r="K288" i="8"/>
  <c r="E464" i="8"/>
  <c r="K537" i="8"/>
  <c r="N537" i="8"/>
  <c r="F537" i="8"/>
  <c r="L537" i="8"/>
  <c r="J462" i="8"/>
  <c r="G464" i="8"/>
  <c r="D464" i="8"/>
  <c r="N464" i="8"/>
  <c r="J288" i="8"/>
  <c r="G283" i="8"/>
  <c r="J290" i="8"/>
  <c r="J295" i="8" s="1"/>
  <c r="O536" i="8"/>
  <c r="E536" i="8"/>
  <c r="J618" i="8"/>
  <c r="G428" i="8"/>
  <c r="E612" i="8"/>
  <c r="J612" i="8"/>
  <c r="D537" i="8"/>
  <c r="I537" i="8"/>
  <c r="I462" i="8"/>
  <c r="O612" i="8"/>
  <c r="G462" i="8"/>
  <c r="D462" i="8"/>
  <c r="I428" i="8"/>
  <c r="H428" i="8"/>
  <c r="D428" i="8"/>
  <c r="E661" i="8"/>
  <c r="L661" i="8"/>
  <c r="D661" i="8"/>
  <c r="N661" i="8"/>
  <c r="H661" i="8"/>
  <c r="O661" i="8"/>
  <c r="F661" i="8"/>
  <c r="M661" i="8"/>
  <c r="G661" i="8"/>
  <c r="L536" i="8"/>
  <c r="D536" i="8"/>
  <c r="K536" i="8"/>
  <c r="N536" i="8"/>
  <c r="F536" i="8"/>
  <c r="M611" i="8"/>
  <c r="E611" i="8"/>
  <c r="H611" i="8"/>
  <c r="O611" i="8"/>
  <c r="G611" i="8"/>
  <c r="O461" i="8"/>
  <c r="G461" i="8"/>
  <c r="J461" i="8"/>
  <c r="M461" i="8"/>
  <c r="E461" i="8"/>
  <c r="G465" i="8"/>
  <c r="D465" i="8"/>
  <c r="H465" i="8"/>
  <c r="J465" i="8"/>
  <c r="M465" i="8"/>
  <c r="L615" i="8"/>
  <c r="D615" i="8"/>
  <c r="K615" i="8"/>
  <c r="N615" i="8"/>
  <c r="F615" i="8"/>
  <c r="I612" i="8"/>
  <c r="L612" i="8"/>
  <c r="D612" i="8"/>
  <c r="K612" i="8"/>
  <c r="N612" i="8"/>
  <c r="H537" i="8"/>
  <c r="O537" i="8"/>
  <c r="G537" i="8"/>
  <c r="J537" i="8"/>
  <c r="M537" i="8"/>
  <c r="M462" i="8"/>
  <c r="K462" i="8"/>
  <c r="N462" i="8"/>
  <c r="F462" i="8"/>
  <c r="E462" i="8"/>
  <c r="D413" i="8"/>
  <c r="K413" i="8"/>
  <c r="I293" i="8"/>
  <c r="H603" i="8"/>
  <c r="G459" i="8"/>
  <c r="L608" i="8"/>
  <c r="N572" i="8"/>
  <c r="H544" i="8"/>
  <c r="G498" i="8"/>
  <c r="M418" i="8"/>
  <c r="E644" i="8"/>
  <c r="H691" i="8"/>
  <c r="N691" i="8"/>
  <c r="E691" i="8"/>
  <c r="N458" i="8"/>
  <c r="I661" i="8"/>
  <c r="K661" i="8"/>
  <c r="H293" i="8"/>
  <c r="N19" i="8"/>
  <c r="G608" i="8"/>
  <c r="E498" i="8"/>
  <c r="D644" i="8"/>
  <c r="G603" i="8"/>
  <c r="D691" i="8"/>
  <c r="J691" i="8"/>
  <c r="K618" i="8"/>
  <c r="P352" i="8"/>
  <c r="J27" i="10"/>
  <c r="J52" i="10" s="1"/>
  <c r="C144" i="8" s="1"/>
  <c r="P350" i="8"/>
  <c r="K297" i="8"/>
  <c r="G642" i="8"/>
  <c r="E641" i="8"/>
  <c r="F644" i="8"/>
  <c r="L641" i="8"/>
  <c r="G641" i="8"/>
  <c r="G644" i="8"/>
  <c r="I418" i="8"/>
  <c r="E428" i="8"/>
  <c r="D425" i="8"/>
  <c r="F419" i="8"/>
  <c r="K428" i="8"/>
  <c r="N428" i="8"/>
  <c r="K491" i="8"/>
  <c r="M491" i="8"/>
  <c r="I492" i="8"/>
  <c r="F498" i="8"/>
  <c r="L491" i="8"/>
  <c r="F493" i="8"/>
  <c r="M493" i="8"/>
  <c r="N498" i="8"/>
  <c r="D491" i="8"/>
  <c r="H569" i="8"/>
  <c r="K566" i="8"/>
  <c r="L573" i="8"/>
  <c r="N569" i="8"/>
  <c r="K569" i="8"/>
  <c r="O577" i="8"/>
  <c r="D566" i="8"/>
  <c r="D606" i="8"/>
  <c r="F456" i="8"/>
  <c r="N531" i="8"/>
  <c r="I531" i="8"/>
  <c r="I642" i="8"/>
  <c r="M641" i="8"/>
  <c r="I641" i="8"/>
  <c r="G646" i="8"/>
  <c r="I569" i="8"/>
  <c r="O569" i="8"/>
  <c r="O642" i="8"/>
  <c r="N641" i="8"/>
  <c r="H646" i="8"/>
  <c r="O419" i="8"/>
  <c r="J569" i="8"/>
  <c r="D569" i="8"/>
  <c r="H491" i="8"/>
  <c r="E491" i="8"/>
  <c r="O428" i="8"/>
  <c r="L428" i="8"/>
  <c r="I563" i="8"/>
  <c r="E569" i="8"/>
  <c r="F491" i="8"/>
  <c r="M428" i="8"/>
  <c r="J641" i="8"/>
  <c r="L569" i="8"/>
  <c r="J491" i="8"/>
  <c r="F428" i="8"/>
  <c r="O641" i="8"/>
  <c r="F641" i="8"/>
  <c r="D641" i="8"/>
  <c r="H422" i="8"/>
  <c r="K563" i="8"/>
  <c r="M569" i="8"/>
  <c r="H642" i="8"/>
  <c r="K641" i="8"/>
  <c r="K418" i="8"/>
  <c r="N571" i="8"/>
  <c r="F569" i="8"/>
  <c r="N491" i="8"/>
  <c r="G253" i="8"/>
  <c r="L293" i="8"/>
  <c r="E111" i="11"/>
  <c r="F111" i="11" s="1"/>
  <c r="G111" i="11" s="1"/>
  <c r="H111" i="11" s="1"/>
  <c r="I111" i="11" s="1"/>
  <c r="J111" i="11" s="1"/>
  <c r="K111" i="11" s="1"/>
  <c r="L111" i="11" s="1"/>
  <c r="M111" i="11" s="1"/>
  <c r="N111" i="11" s="1"/>
  <c r="R57" i="10"/>
  <c r="I254" i="8"/>
  <c r="N253" i="8"/>
  <c r="I271" i="8"/>
  <c r="M271" i="8"/>
  <c r="F566" i="8"/>
  <c r="O566" i="8"/>
  <c r="L566" i="8"/>
  <c r="I566" i="8"/>
  <c r="E573" i="8"/>
  <c r="J573" i="8"/>
  <c r="N573" i="8"/>
  <c r="I573" i="8"/>
  <c r="G573" i="8"/>
  <c r="K567" i="8"/>
  <c r="F573" i="8"/>
  <c r="D567" i="8"/>
  <c r="F567" i="8"/>
  <c r="I562" i="8"/>
  <c r="N567" i="8"/>
  <c r="K573" i="8"/>
  <c r="J567" i="8"/>
  <c r="O573" i="8"/>
  <c r="M573" i="8"/>
  <c r="H567" i="8"/>
  <c r="H573" i="8"/>
  <c r="M494" i="8"/>
  <c r="F494" i="8"/>
  <c r="G494" i="8"/>
  <c r="J494" i="8"/>
  <c r="H494" i="8"/>
  <c r="L494" i="8"/>
  <c r="O494" i="8"/>
  <c r="D494" i="8"/>
  <c r="O502" i="8"/>
  <c r="E500" i="8"/>
  <c r="F288" i="8"/>
  <c r="F253" i="8"/>
  <c r="M254" i="8"/>
  <c r="P57" i="10"/>
  <c r="E253" i="8"/>
  <c r="E267" i="8"/>
  <c r="I297" i="8"/>
  <c r="I298" i="8" s="1"/>
  <c r="H254" i="8"/>
  <c r="I272" i="8"/>
  <c r="N297" i="8"/>
  <c r="N298" i="8" s="1"/>
  <c r="O253" i="8"/>
  <c r="G288" i="8"/>
  <c r="F293" i="8"/>
  <c r="M297" i="8"/>
  <c r="M298" i="8" s="1"/>
  <c r="L271" i="8"/>
  <c r="J289" i="8"/>
  <c r="N270" i="8"/>
  <c r="L279" i="8"/>
  <c r="L297" i="8"/>
  <c r="M279" i="8"/>
  <c r="G297" i="8"/>
  <c r="K254" i="8"/>
  <c r="N279" i="8"/>
  <c r="K279" i="8"/>
  <c r="M293" i="8"/>
  <c r="D278" i="8"/>
  <c r="D279" i="8" s="1"/>
  <c r="P222" i="8"/>
  <c r="L54" i="8" s="1"/>
  <c r="L55" i="8" s="1"/>
  <c r="L295" i="8"/>
  <c r="I279" i="8"/>
  <c r="F297" i="8"/>
  <c r="J297" i="8"/>
  <c r="G279" i="8"/>
  <c r="H279" i="8"/>
  <c r="H297" i="8"/>
  <c r="H298" i="8" s="1"/>
  <c r="D287" i="8"/>
  <c r="D288" i="8" s="1"/>
  <c r="P224" i="8"/>
  <c r="O293" i="8"/>
  <c r="O271" i="8"/>
  <c r="O297" i="8"/>
  <c r="O298" i="8" s="1"/>
  <c r="E292" i="8"/>
  <c r="E297" i="8" s="1"/>
  <c r="N293" i="8"/>
  <c r="O279" i="8"/>
  <c r="D282" i="8"/>
  <c r="D283" i="8" s="1"/>
  <c r="P223" i="8"/>
  <c r="O54" i="8" s="1"/>
  <c r="O55" i="8" s="1"/>
  <c r="P225" i="8"/>
  <c r="P202" i="8"/>
  <c r="K54" i="8" s="1"/>
  <c r="E270" i="8"/>
  <c r="J254" i="8"/>
  <c r="J293" i="8"/>
  <c r="F295" i="8"/>
  <c r="K562" i="8"/>
  <c r="L564" i="8"/>
  <c r="O563" i="8"/>
  <c r="F563" i="8"/>
  <c r="D562" i="8"/>
  <c r="E562" i="8"/>
  <c r="K564" i="8"/>
  <c r="L563" i="8"/>
  <c r="N563" i="8"/>
  <c r="E563" i="8"/>
  <c r="O562" i="8"/>
  <c r="F564" i="8"/>
  <c r="D563" i="8"/>
  <c r="J563" i="8"/>
  <c r="H272" i="8"/>
  <c r="K294" i="8"/>
  <c r="D267" i="8"/>
  <c r="K295" i="8"/>
  <c r="K293" i="8"/>
  <c r="C51" i="11"/>
  <c r="K264" i="8"/>
  <c r="K289" i="8"/>
  <c r="N255" i="8"/>
  <c r="N280" i="8"/>
  <c r="G271" i="8"/>
  <c r="H271" i="8"/>
  <c r="F259" i="8"/>
  <c r="F284" i="8"/>
  <c r="M264" i="8"/>
  <c r="M289" i="8"/>
  <c r="H255" i="8"/>
  <c r="H280" i="8"/>
  <c r="E255" i="8"/>
  <c r="E280" i="8"/>
  <c r="L255" i="8"/>
  <c r="L280" i="8"/>
  <c r="H264" i="8"/>
  <c r="H289" i="8"/>
  <c r="J271" i="8"/>
  <c r="M294" i="8"/>
  <c r="N294" i="8"/>
  <c r="G294" i="8"/>
  <c r="N259" i="8"/>
  <c r="N284" i="8"/>
  <c r="J255" i="8"/>
  <c r="J280" i="8"/>
  <c r="L264" i="8"/>
  <c r="L289" i="8"/>
  <c r="L259" i="8"/>
  <c r="L284" i="8"/>
  <c r="I259" i="8"/>
  <c r="I284" i="8"/>
  <c r="M259" i="8"/>
  <c r="M284" i="8"/>
  <c r="N271" i="8"/>
  <c r="G289" i="8"/>
  <c r="H294" i="8"/>
  <c r="O259" i="8"/>
  <c r="O284" i="8"/>
  <c r="O255" i="8"/>
  <c r="O280" i="8"/>
  <c r="G255" i="8"/>
  <c r="G280" i="8"/>
  <c r="N264" i="8"/>
  <c r="N289" i="8"/>
  <c r="J259" i="8"/>
  <c r="J284" i="8"/>
  <c r="H259" i="8"/>
  <c r="H284" i="8"/>
  <c r="I255" i="8"/>
  <c r="I280" i="8"/>
  <c r="M255" i="8"/>
  <c r="M280" i="8"/>
  <c r="E264" i="8"/>
  <c r="E289" i="8"/>
  <c r="F294" i="8"/>
  <c r="O294" i="8"/>
  <c r="O264" i="8"/>
  <c r="O289" i="8"/>
  <c r="K259" i="8"/>
  <c r="K284" i="8"/>
  <c r="K255" i="8"/>
  <c r="K280" i="8"/>
  <c r="F264" i="8"/>
  <c r="F289" i="8"/>
  <c r="D271" i="8"/>
  <c r="F255" i="8"/>
  <c r="F280" i="8"/>
  <c r="D264" i="8"/>
  <c r="D292" i="8"/>
  <c r="I264" i="8"/>
  <c r="I289" i="8"/>
  <c r="D295" i="8"/>
  <c r="F271" i="8"/>
  <c r="I294" i="8"/>
  <c r="J294" i="8"/>
  <c r="G284" i="8"/>
  <c r="L294" i="8"/>
  <c r="N59" i="10"/>
  <c r="G293" i="8"/>
  <c r="G295" i="8"/>
  <c r="I270" i="8"/>
  <c r="F270" i="8"/>
  <c r="L77" i="8"/>
  <c r="K77" i="8"/>
  <c r="N52" i="8"/>
  <c r="H54" i="8"/>
  <c r="M270" i="8"/>
  <c r="K270" i="8"/>
  <c r="L270" i="8"/>
  <c r="H270" i="8"/>
  <c r="J270" i="8"/>
  <c r="D294" i="8"/>
  <c r="D289" i="8"/>
  <c r="F436" i="8"/>
  <c r="J436" i="8"/>
  <c r="N436" i="8"/>
  <c r="H436" i="8"/>
  <c r="G436" i="8"/>
  <c r="K436" i="8"/>
  <c r="O436" i="8"/>
  <c r="L436" i="8"/>
  <c r="E436" i="8"/>
  <c r="I436" i="8"/>
  <c r="M436" i="8"/>
  <c r="D436" i="8"/>
  <c r="F654" i="8"/>
  <c r="J654" i="8"/>
  <c r="N654" i="8"/>
  <c r="G654" i="8"/>
  <c r="K654" i="8"/>
  <c r="O654" i="8"/>
  <c r="E654" i="8"/>
  <c r="I654" i="8"/>
  <c r="M654" i="8"/>
  <c r="H654" i="8"/>
  <c r="D654" i="8"/>
  <c r="L654" i="8"/>
  <c r="F508" i="8"/>
  <c r="J508" i="8"/>
  <c r="N508" i="8"/>
  <c r="G508" i="8"/>
  <c r="K508" i="8"/>
  <c r="O508" i="8"/>
  <c r="E508" i="8"/>
  <c r="I508" i="8"/>
  <c r="M508" i="8"/>
  <c r="H508" i="8"/>
  <c r="L508" i="8"/>
  <c r="D508" i="8"/>
  <c r="F583" i="8"/>
  <c r="J583" i="8"/>
  <c r="N583" i="8"/>
  <c r="G583" i="8"/>
  <c r="K583" i="8"/>
  <c r="O583" i="8"/>
  <c r="E583" i="8"/>
  <c r="I583" i="8"/>
  <c r="M583" i="8"/>
  <c r="L583" i="8"/>
  <c r="H583" i="8"/>
  <c r="D583" i="8"/>
  <c r="L531" i="8"/>
  <c r="L502" i="8"/>
  <c r="F459" i="8"/>
  <c r="G564" i="8"/>
  <c r="F655" i="8"/>
  <c r="J655" i="8"/>
  <c r="N655" i="8"/>
  <c r="G655" i="8"/>
  <c r="K655" i="8"/>
  <c r="O655" i="8"/>
  <c r="E655" i="8"/>
  <c r="I655" i="8"/>
  <c r="M655" i="8"/>
  <c r="D655" i="8"/>
  <c r="H655" i="8"/>
  <c r="L655" i="8"/>
  <c r="E571" i="8"/>
  <c r="J571" i="8"/>
  <c r="N603" i="8"/>
  <c r="F665" i="8"/>
  <c r="J665" i="8"/>
  <c r="N665" i="8"/>
  <c r="L665" i="8"/>
  <c r="G665" i="8"/>
  <c r="K665" i="8"/>
  <c r="O665" i="8"/>
  <c r="H665" i="8"/>
  <c r="E665" i="8"/>
  <c r="I665" i="8"/>
  <c r="M665" i="8"/>
  <c r="D665" i="8"/>
  <c r="I458" i="8"/>
  <c r="F444" i="8"/>
  <c r="J444" i="8"/>
  <c r="N444" i="8"/>
  <c r="L444" i="8"/>
  <c r="G444" i="8"/>
  <c r="K444" i="8"/>
  <c r="O444" i="8"/>
  <c r="D444" i="8"/>
  <c r="E444" i="8"/>
  <c r="I444" i="8"/>
  <c r="M444" i="8"/>
  <c r="H444" i="8"/>
  <c r="F658" i="8"/>
  <c r="J658" i="8"/>
  <c r="G658" i="8"/>
  <c r="K658" i="8"/>
  <c r="E658" i="8"/>
  <c r="I658" i="8"/>
  <c r="M658" i="8"/>
  <c r="N658" i="8"/>
  <c r="H658" i="8"/>
  <c r="D658" i="8"/>
  <c r="O658" i="8"/>
  <c r="L658" i="8"/>
  <c r="F513" i="8"/>
  <c r="J513" i="8"/>
  <c r="N513" i="8"/>
  <c r="G513" i="8"/>
  <c r="K513" i="8"/>
  <c r="O513" i="8"/>
  <c r="E513" i="8"/>
  <c r="I513" i="8"/>
  <c r="M513" i="8"/>
  <c r="L513" i="8"/>
  <c r="H513" i="8"/>
  <c r="D513" i="8"/>
  <c r="F590" i="8"/>
  <c r="J590" i="8"/>
  <c r="N590" i="8"/>
  <c r="G590" i="8"/>
  <c r="K590" i="8"/>
  <c r="O590" i="8"/>
  <c r="E590" i="8"/>
  <c r="I590" i="8"/>
  <c r="M590" i="8"/>
  <c r="D590" i="8"/>
  <c r="H590" i="8"/>
  <c r="L590" i="8"/>
  <c r="F516" i="8"/>
  <c r="J516" i="8"/>
  <c r="N516" i="8"/>
  <c r="G516" i="8"/>
  <c r="K516" i="8"/>
  <c r="O516" i="8"/>
  <c r="E516" i="8"/>
  <c r="I516" i="8"/>
  <c r="M516" i="8"/>
  <c r="H516" i="8"/>
  <c r="L516" i="8"/>
  <c r="D516" i="8"/>
  <c r="F514" i="8"/>
  <c r="J514" i="8"/>
  <c r="N514" i="8"/>
  <c r="G514" i="8"/>
  <c r="K514" i="8"/>
  <c r="O514" i="8"/>
  <c r="E514" i="8"/>
  <c r="I514" i="8"/>
  <c r="M514" i="8"/>
  <c r="D514" i="8"/>
  <c r="L514" i="8"/>
  <c r="H514" i="8"/>
  <c r="F657" i="8"/>
  <c r="J657" i="8"/>
  <c r="N657" i="8"/>
  <c r="G657" i="8"/>
  <c r="K657" i="8"/>
  <c r="O657" i="8"/>
  <c r="E657" i="8"/>
  <c r="I657" i="8"/>
  <c r="M657" i="8"/>
  <c r="L657" i="8"/>
  <c r="H657" i="8"/>
  <c r="D657" i="8"/>
  <c r="F659" i="8"/>
  <c r="J659" i="8"/>
  <c r="N659" i="8"/>
  <c r="L659" i="8"/>
  <c r="G659" i="8"/>
  <c r="K659" i="8"/>
  <c r="O659" i="8"/>
  <c r="D659" i="8"/>
  <c r="E659" i="8"/>
  <c r="I659" i="8"/>
  <c r="M659" i="8"/>
  <c r="H659" i="8"/>
  <c r="F653" i="8"/>
  <c r="J653" i="8"/>
  <c r="N653" i="8"/>
  <c r="G653" i="8"/>
  <c r="K653" i="8"/>
  <c r="O653" i="8"/>
  <c r="E653" i="8"/>
  <c r="I653" i="8"/>
  <c r="M653" i="8"/>
  <c r="L653" i="8"/>
  <c r="H653" i="8"/>
  <c r="D653" i="8"/>
  <c r="E752" i="8"/>
  <c r="F433" i="8"/>
  <c r="J433" i="8"/>
  <c r="N433" i="8"/>
  <c r="H433" i="8"/>
  <c r="G433" i="8"/>
  <c r="K433" i="8"/>
  <c r="O433" i="8"/>
  <c r="L433" i="8"/>
  <c r="E433" i="8"/>
  <c r="I433" i="8"/>
  <c r="M433" i="8"/>
  <c r="D433" i="8"/>
  <c r="F664" i="8"/>
  <c r="J664" i="8"/>
  <c r="N664" i="8"/>
  <c r="L664" i="8"/>
  <c r="G664" i="8"/>
  <c r="K664" i="8"/>
  <c r="O664" i="8"/>
  <c r="H664" i="8"/>
  <c r="E664" i="8"/>
  <c r="I664" i="8"/>
  <c r="M664" i="8"/>
  <c r="D664" i="8"/>
  <c r="O752" i="8"/>
  <c r="F507" i="8"/>
  <c r="J507" i="8"/>
  <c r="N507" i="8"/>
  <c r="G507" i="8"/>
  <c r="K507" i="8"/>
  <c r="O507" i="8"/>
  <c r="E507" i="8"/>
  <c r="I507" i="8"/>
  <c r="M507" i="8"/>
  <c r="D507" i="8"/>
  <c r="H507" i="8"/>
  <c r="L507" i="8"/>
  <c r="F434" i="8"/>
  <c r="J434" i="8"/>
  <c r="N434" i="8"/>
  <c r="H434" i="8"/>
  <c r="G434" i="8"/>
  <c r="K434" i="8"/>
  <c r="O434" i="8"/>
  <c r="L434" i="8"/>
  <c r="E434" i="8"/>
  <c r="I434" i="8"/>
  <c r="M434" i="8"/>
  <c r="D434" i="8"/>
  <c r="F589" i="8"/>
  <c r="J589" i="8"/>
  <c r="N589" i="8"/>
  <c r="G589" i="8"/>
  <c r="K589" i="8"/>
  <c r="O589" i="8"/>
  <c r="E589" i="8"/>
  <c r="I589" i="8"/>
  <c r="M589" i="8"/>
  <c r="D589" i="8"/>
  <c r="L589" i="8"/>
  <c r="H589" i="8"/>
  <c r="F595" i="8"/>
  <c r="J595" i="8"/>
  <c r="N595" i="8"/>
  <c r="G595" i="8"/>
  <c r="K595" i="8"/>
  <c r="O595" i="8"/>
  <c r="E595" i="8"/>
  <c r="I595" i="8"/>
  <c r="M595" i="8"/>
  <c r="H595" i="8"/>
  <c r="L595" i="8"/>
  <c r="D595" i="8"/>
  <c r="K502" i="8"/>
  <c r="G606" i="8"/>
  <c r="O496" i="8"/>
  <c r="O456" i="8"/>
  <c r="H564" i="8"/>
  <c r="G752" i="8"/>
  <c r="F515" i="8"/>
  <c r="J515" i="8"/>
  <c r="N515" i="8"/>
  <c r="G515" i="8"/>
  <c r="K515" i="8"/>
  <c r="O515" i="8"/>
  <c r="E515" i="8"/>
  <c r="I515" i="8"/>
  <c r="M515" i="8"/>
  <c r="D515" i="8"/>
  <c r="H515" i="8"/>
  <c r="L515" i="8"/>
  <c r="I528" i="8"/>
  <c r="N502" i="8"/>
  <c r="G502" i="8"/>
  <c r="L459" i="8"/>
  <c r="J496" i="8"/>
  <c r="N564" i="8"/>
  <c r="F524" i="8"/>
  <c r="J524" i="8"/>
  <c r="N524" i="8"/>
  <c r="G524" i="8"/>
  <c r="K524" i="8"/>
  <c r="O524" i="8"/>
  <c r="E524" i="8"/>
  <c r="I524" i="8"/>
  <c r="M524" i="8"/>
  <c r="H524" i="8"/>
  <c r="L524" i="8"/>
  <c r="D524" i="8"/>
  <c r="L571" i="8"/>
  <c r="F603" i="8"/>
  <c r="D692" i="8"/>
  <c r="D528" i="8"/>
  <c r="F651" i="8"/>
  <c r="J651" i="8"/>
  <c r="N651" i="8"/>
  <c r="G651" i="8"/>
  <c r="K651" i="8"/>
  <c r="O651" i="8"/>
  <c r="E651" i="8"/>
  <c r="I651" i="8"/>
  <c r="M651" i="8"/>
  <c r="D651" i="8"/>
  <c r="H651" i="8"/>
  <c r="L651" i="8"/>
  <c r="G458" i="8"/>
  <c r="F448" i="8"/>
  <c r="J448" i="8"/>
  <c r="N448" i="8"/>
  <c r="L448" i="8"/>
  <c r="G448" i="8"/>
  <c r="K448" i="8"/>
  <c r="O448" i="8"/>
  <c r="D448" i="8"/>
  <c r="E448" i="8"/>
  <c r="I448" i="8"/>
  <c r="M448" i="8"/>
  <c r="H448" i="8"/>
  <c r="F670" i="8"/>
  <c r="J670" i="8"/>
  <c r="N670" i="8"/>
  <c r="D670" i="8"/>
  <c r="G670" i="8"/>
  <c r="K670" i="8"/>
  <c r="O670" i="8"/>
  <c r="H670" i="8"/>
  <c r="E670" i="8"/>
  <c r="I670" i="8"/>
  <c r="M670" i="8"/>
  <c r="L670" i="8"/>
  <c r="F519" i="8"/>
  <c r="J519" i="8"/>
  <c r="N519" i="8"/>
  <c r="G519" i="8"/>
  <c r="K519" i="8"/>
  <c r="O519" i="8"/>
  <c r="E519" i="8"/>
  <c r="I519" i="8"/>
  <c r="M519" i="8"/>
  <c r="D519" i="8"/>
  <c r="H519" i="8"/>
  <c r="L519" i="8"/>
  <c r="F511" i="8"/>
  <c r="J511" i="8"/>
  <c r="N511" i="8"/>
  <c r="G511" i="8"/>
  <c r="K511" i="8"/>
  <c r="O511" i="8"/>
  <c r="E511" i="8"/>
  <c r="I511" i="8"/>
  <c r="M511" i="8"/>
  <c r="D511" i="8"/>
  <c r="H511" i="8"/>
  <c r="L511" i="8"/>
  <c r="F435" i="8"/>
  <c r="J435" i="8"/>
  <c r="N435" i="8"/>
  <c r="H435" i="8"/>
  <c r="G435" i="8"/>
  <c r="K435" i="8"/>
  <c r="O435" i="8"/>
  <c r="L435" i="8"/>
  <c r="E435" i="8"/>
  <c r="I435" i="8"/>
  <c r="M435" i="8"/>
  <c r="D435" i="8"/>
  <c r="F666" i="8"/>
  <c r="J666" i="8"/>
  <c r="N666" i="8"/>
  <c r="L666" i="8"/>
  <c r="G666" i="8"/>
  <c r="K666" i="8"/>
  <c r="O666" i="8"/>
  <c r="H666" i="8"/>
  <c r="E666" i="8"/>
  <c r="I666" i="8"/>
  <c r="M666" i="8"/>
  <c r="D666" i="8"/>
  <c r="F648" i="8"/>
  <c r="J648" i="8"/>
  <c r="N648" i="8"/>
  <c r="G648" i="8"/>
  <c r="K648" i="8"/>
  <c r="O648" i="8"/>
  <c r="E648" i="8"/>
  <c r="I648" i="8"/>
  <c r="M648" i="8"/>
  <c r="H648" i="8"/>
  <c r="L648" i="8"/>
  <c r="D648" i="8"/>
  <c r="J112" i="10"/>
  <c r="C146" i="8" s="1"/>
  <c r="F437" i="8"/>
  <c r="J437" i="8"/>
  <c r="N437" i="8"/>
  <c r="H437" i="8"/>
  <c r="G437" i="8"/>
  <c r="K437" i="8"/>
  <c r="O437" i="8"/>
  <c r="L437" i="8"/>
  <c r="E437" i="8"/>
  <c r="I437" i="8"/>
  <c r="M437" i="8"/>
  <c r="D437" i="8"/>
  <c r="F647" i="8"/>
  <c r="J647" i="8"/>
  <c r="N647" i="8"/>
  <c r="G647" i="8"/>
  <c r="K647" i="8"/>
  <c r="O647" i="8"/>
  <c r="E647" i="8"/>
  <c r="I647" i="8"/>
  <c r="M647" i="8"/>
  <c r="D647" i="8"/>
  <c r="H647" i="8"/>
  <c r="L647" i="8"/>
  <c r="F587" i="8"/>
  <c r="J587" i="8"/>
  <c r="N587" i="8"/>
  <c r="G587" i="8"/>
  <c r="K587" i="8"/>
  <c r="O587" i="8"/>
  <c r="E587" i="8"/>
  <c r="I587" i="8"/>
  <c r="M587" i="8"/>
  <c r="L587" i="8"/>
  <c r="H587" i="8"/>
  <c r="D587" i="8"/>
  <c r="F531" i="8"/>
  <c r="M502" i="8"/>
  <c r="O459" i="8"/>
  <c r="F441" i="8"/>
  <c r="J441" i="8"/>
  <c r="N441" i="8"/>
  <c r="H441" i="8"/>
  <c r="G441" i="8"/>
  <c r="K441" i="8"/>
  <c r="O441" i="8"/>
  <c r="D441" i="8"/>
  <c r="E441" i="8"/>
  <c r="I441" i="8"/>
  <c r="M441" i="8"/>
  <c r="L441" i="8"/>
  <c r="F667" i="8"/>
  <c r="J667" i="8"/>
  <c r="N667" i="8"/>
  <c r="L667" i="8"/>
  <c r="G667" i="8"/>
  <c r="K667" i="8"/>
  <c r="O667" i="8"/>
  <c r="H667" i="8"/>
  <c r="E667" i="8"/>
  <c r="I667" i="8"/>
  <c r="M667" i="8"/>
  <c r="D667" i="8"/>
  <c r="N492" i="8"/>
  <c r="D460" i="8"/>
  <c r="M564" i="8"/>
  <c r="D603" i="8"/>
  <c r="H531" i="8"/>
  <c r="I502" i="8"/>
  <c r="J459" i="8"/>
  <c r="N606" i="8"/>
  <c r="K496" i="8"/>
  <c r="H456" i="8"/>
  <c r="I460" i="8"/>
  <c r="I564" i="8"/>
  <c r="D564" i="8"/>
  <c r="F439" i="8"/>
  <c r="J439" i="8"/>
  <c r="N439" i="8"/>
  <c r="H439" i="8"/>
  <c r="G439" i="8"/>
  <c r="K439" i="8"/>
  <c r="O439" i="8"/>
  <c r="D439" i="8"/>
  <c r="E439" i="8"/>
  <c r="I439" i="8"/>
  <c r="M439" i="8"/>
  <c r="L439" i="8"/>
  <c r="K458" i="8"/>
  <c r="F443" i="8"/>
  <c r="J443" i="8"/>
  <c r="N443" i="8"/>
  <c r="H443" i="8"/>
  <c r="G443" i="8"/>
  <c r="K443" i="8"/>
  <c r="O443" i="8"/>
  <c r="D443" i="8"/>
  <c r="E443" i="8"/>
  <c r="I443" i="8"/>
  <c r="M443" i="8"/>
  <c r="L443" i="8"/>
  <c r="F584" i="8"/>
  <c r="J584" i="8"/>
  <c r="N584" i="8"/>
  <c r="G584" i="8"/>
  <c r="K584" i="8"/>
  <c r="O584" i="8"/>
  <c r="E584" i="8"/>
  <c r="I584" i="8"/>
  <c r="M584" i="8"/>
  <c r="D584" i="8"/>
  <c r="L584" i="8"/>
  <c r="H584" i="8"/>
  <c r="F520" i="8"/>
  <c r="J520" i="8"/>
  <c r="N520" i="8"/>
  <c r="G520" i="8"/>
  <c r="K520" i="8"/>
  <c r="O520" i="8"/>
  <c r="E520" i="8"/>
  <c r="I520" i="8"/>
  <c r="M520" i="8"/>
  <c r="H520" i="8"/>
  <c r="L520" i="8"/>
  <c r="D520" i="8"/>
  <c r="F649" i="8"/>
  <c r="J649" i="8"/>
  <c r="N649" i="8"/>
  <c r="G649" i="8"/>
  <c r="K649" i="8"/>
  <c r="O649" i="8"/>
  <c r="E649" i="8"/>
  <c r="I649" i="8"/>
  <c r="M649" i="8"/>
  <c r="L649" i="8"/>
  <c r="H649" i="8"/>
  <c r="D649" i="8"/>
  <c r="F582" i="8"/>
  <c r="J582" i="8"/>
  <c r="N582" i="8"/>
  <c r="G582" i="8"/>
  <c r="K582" i="8"/>
  <c r="O582" i="8"/>
  <c r="E582" i="8"/>
  <c r="I582" i="8"/>
  <c r="M582" i="8"/>
  <c r="H582" i="8"/>
  <c r="L582" i="8"/>
  <c r="D582" i="8"/>
  <c r="M531" i="8"/>
  <c r="G531" i="8"/>
  <c r="H502" i="8"/>
  <c r="J502" i="8"/>
  <c r="F517" i="8"/>
  <c r="J517" i="8"/>
  <c r="N517" i="8"/>
  <c r="G517" i="8"/>
  <c r="K517" i="8"/>
  <c r="O517" i="8"/>
  <c r="E517" i="8"/>
  <c r="I517" i="8"/>
  <c r="M517" i="8"/>
  <c r="L517" i="8"/>
  <c r="H517" i="8"/>
  <c r="D517" i="8"/>
  <c r="M459" i="8"/>
  <c r="M467" i="8"/>
  <c r="K467" i="8"/>
  <c r="F421" i="8"/>
  <c r="E642" i="8"/>
  <c r="M609" i="8"/>
  <c r="C609" i="8" s="1"/>
  <c r="H609" i="8"/>
  <c r="H568" i="8"/>
  <c r="H608" i="8"/>
  <c r="G572" i="8"/>
  <c r="J683" i="8"/>
  <c r="E683" i="8"/>
  <c r="M606" i="8"/>
  <c r="J540" i="8"/>
  <c r="G492" i="8"/>
  <c r="F496" i="8"/>
  <c r="G496" i="8"/>
  <c r="L498" i="8"/>
  <c r="I498" i="8"/>
  <c r="L456" i="8"/>
  <c r="O464" i="8"/>
  <c r="I464" i="8"/>
  <c r="K468" i="8"/>
  <c r="D468" i="8"/>
  <c r="F418" i="8"/>
  <c r="G418" i="8"/>
  <c r="I646" i="8"/>
  <c r="L534" i="8"/>
  <c r="K534" i="8"/>
  <c r="O564" i="8"/>
  <c r="J564" i="8"/>
  <c r="H681" i="8"/>
  <c r="O644" i="8"/>
  <c r="F510" i="8"/>
  <c r="J510" i="8"/>
  <c r="N510" i="8"/>
  <c r="G510" i="8"/>
  <c r="K510" i="8"/>
  <c r="O510" i="8"/>
  <c r="E510" i="8"/>
  <c r="I510" i="8"/>
  <c r="M510" i="8"/>
  <c r="D510" i="8"/>
  <c r="L510" i="8"/>
  <c r="H510" i="8"/>
  <c r="K571" i="8"/>
  <c r="H563" i="8"/>
  <c r="G563" i="8"/>
  <c r="F588" i="8"/>
  <c r="G588" i="8"/>
  <c r="E588" i="8"/>
  <c r="J588" i="8"/>
  <c r="N588" i="8"/>
  <c r="D588" i="8"/>
  <c r="K588" i="8"/>
  <c r="O588" i="8"/>
  <c r="I588" i="8"/>
  <c r="M588" i="8"/>
  <c r="L588" i="8"/>
  <c r="H588" i="8"/>
  <c r="N694" i="8"/>
  <c r="I694" i="8"/>
  <c r="M603" i="8"/>
  <c r="I692" i="8"/>
  <c r="L691" i="8"/>
  <c r="K691" i="8"/>
  <c r="O618" i="8"/>
  <c r="E618" i="8"/>
  <c r="F585" i="8"/>
  <c r="J585" i="8"/>
  <c r="N585" i="8"/>
  <c r="G585" i="8"/>
  <c r="K585" i="8"/>
  <c r="O585" i="8"/>
  <c r="E585" i="8"/>
  <c r="I585" i="8"/>
  <c r="M585" i="8"/>
  <c r="D585" i="8"/>
  <c r="H585" i="8"/>
  <c r="L585" i="8"/>
  <c r="F458" i="8"/>
  <c r="L458" i="8"/>
  <c r="F669" i="8"/>
  <c r="J669" i="8"/>
  <c r="N669" i="8"/>
  <c r="G669" i="8"/>
  <c r="K669" i="8"/>
  <c r="O669" i="8"/>
  <c r="H669" i="8"/>
  <c r="E669" i="8"/>
  <c r="I669" i="8"/>
  <c r="M669" i="8"/>
  <c r="D669" i="8"/>
  <c r="L669" i="8"/>
  <c r="F591" i="8"/>
  <c r="J591" i="8"/>
  <c r="N591" i="8"/>
  <c r="G591" i="8"/>
  <c r="K591" i="8"/>
  <c r="O591" i="8"/>
  <c r="E591" i="8"/>
  <c r="I591" i="8"/>
  <c r="M591" i="8"/>
  <c r="H591" i="8"/>
  <c r="L591" i="8"/>
  <c r="D591" i="8"/>
  <c r="F509" i="8"/>
  <c r="J509" i="8"/>
  <c r="N509" i="8"/>
  <c r="G509" i="8"/>
  <c r="K509" i="8"/>
  <c r="O509" i="8"/>
  <c r="E509" i="8"/>
  <c r="I509" i="8"/>
  <c r="M509" i="8"/>
  <c r="L509" i="8"/>
  <c r="H509" i="8"/>
  <c r="D509" i="8"/>
  <c r="F660" i="8"/>
  <c r="J660" i="8"/>
  <c r="N660" i="8"/>
  <c r="L660" i="8"/>
  <c r="G660" i="8"/>
  <c r="K660" i="8"/>
  <c r="O660" i="8"/>
  <c r="D660" i="8"/>
  <c r="E660" i="8"/>
  <c r="I660" i="8"/>
  <c r="M660" i="8"/>
  <c r="H660" i="8"/>
  <c r="F656" i="8"/>
  <c r="J656" i="8"/>
  <c r="N656" i="8"/>
  <c r="G656" i="8"/>
  <c r="K656" i="8"/>
  <c r="O656" i="8"/>
  <c r="E656" i="8"/>
  <c r="I656" i="8"/>
  <c r="M656" i="8"/>
  <c r="H656" i="8"/>
  <c r="L656" i="8"/>
  <c r="D656" i="8"/>
  <c r="M752" i="8"/>
  <c r="F662" i="8"/>
  <c r="J662" i="8"/>
  <c r="N662" i="8"/>
  <c r="L662" i="8"/>
  <c r="G662" i="8"/>
  <c r="K662" i="8"/>
  <c r="O662" i="8"/>
  <c r="H662" i="8"/>
  <c r="E662" i="8"/>
  <c r="I662" i="8"/>
  <c r="M662" i="8"/>
  <c r="D662" i="8"/>
  <c r="F438" i="8"/>
  <c r="J438" i="8"/>
  <c r="N438" i="8"/>
  <c r="H438" i="8"/>
  <c r="G438" i="8"/>
  <c r="K438" i="8"/>
  <c r="O438" i="8"/>
  <c r="E438" i="8"/>
  <c r="I438" i="8"/>
  <c r="M438" i="8"/>
  <c r="D438" i="8"/>
  <c r="L438" i="8"/>
  <c r="F663" i="8"/>
  <c r="J663" i="8"/>
  <c r="N663" i="8"/>
  <c r="L663" i="8"/>
  <c r="G663" i="8"/>
  <c r="K663" i="8"/>
  <c r="O663" i="8"/>
  <c r="H663" i="8"/>
  <c r="E663" i="8"/>
  <c r="I663" i="8"/>
  <c r="M663" i="8"/>
  <c r="D663" i="8"/>
  <c r="F650" i="8"/>
  <c r="J650" i="8"/>
  <c r="N650" i="8"/>
  <c r="G650" i="8"/>
  <c r="K650" i="8"/>
  <c r="O650" i="8"/>
  <c r="E650" i="8"/>
  <c r="I650" i="8"/>
  <c r="M650" i="8"/>
  <c r="H650" i="8"/>
  <c r="D650" i="8"/>
  <c r="L650" i="8"/>
  <c r="F580" i="8"/>
  <c r="J580" i="8"/>
  <c r="N580" i="8"/>
  <c r="G580" i="8"/>
  <c r="K580" i="8"/>
  <c r="O580" i="8"/>
  <c r="E580" i="8"/>
  <c r="I580" i="8"/>
  <c r="M580" i="8"/>
  <c r="D580" i="8"/>
  <c r="L580" i="8"/>
  <c r="H580" i="8"/>
  <c r="F506" i="8"/>
  <c r="J506" i="8"/>
  <c r="N506" i="8"/>
  <c r="G506" i="8"/>
  <c r="K506" i="8"/>
  <c r="O506" i="8"/>
  <c r="D506" i="8"/>
  <c r="E506" i="8"/>
  <c r="I506" i="8"/>
  <c r="M506" i="8"/>
  <c r="L506" i="8"/>
  <c r="H506" i="8"/>
  <c r="D284" i="8"/>
  <c r="J276" i="8"/>
  <c r="D280" i="8"/>
  <c r="L276" i="8"/>
  <c r="H276" i="8"/>
  <c r="I276" i="8"/>
  <c r="D276" i="8"/>
  <c r="E276" i="8"/>
  <c r="F276" i="8"/>
  <c r="K276" i="8"/>
  <c r="J264" i="8"/>
  <c r="H269" i="8"/>
  <c r="L269" i="8"/>
  <c r="N269" i="8"/>
  <c r="O269" i="8"/>
  <c r="I269" i="8"/>
  <c r="F269" i="8"/>
  <c r="G269" i="8"/>
  <c r="M269" i="8"/>
  <c r="M251" i="8"/>
  <c r="O251" i="8"/>
  <c r="J269" i="8"/>
  <c r="P230" i="8"/>
  <c r="J52" i="8" s="1"/>
  <c r="K269" i="8"/>
  <c r="K251" i="8"/>
  <c r="G251" i="8"/>
  <c r="N251" i="8"/>
  <c r="D269" i="8"/>
  <c r="N57" i="10"/>
  <c r="P59" i="10"/>
  <c r="R59" i="10"/>
  <c r="E69" i="7"/>
  <c r="D77" i="8"/>
  <c r="N70" i="9"/>
  <c r="D270" i="8"/>
  <c r="E257" i="8"/>
  <c r="D258" i="8"/>
  <c r="I263" i="8"/>
  <c r="G257" i="8"/>
  <c r="H258" i="8"/>
  <c r="E268" i="8"/>
  <c r="I268" i="8"/>
  <c r="D257" i="8"/>
  <c r="D268" i="8"/>
  <c r="I258" i="8"/>
  <c r="G703" i="8"/>
  <c r="F606" i="8"/>
  <c r="K606" i="8"/>
  <c r="J606" i="8"/>
  <c r="O606" i="8"/>
  <c r="L606" i="8"/>
  <c r="H606" i="8"/>
  <c r="E606" i="8"/>
  <c r="K456" i="8"/>
  <c r="G456" i="8"/>
  <c r="E456" i="8"/>
  <c r="D456" i="8"/>
  <c r="I456" i="8"/>
  <c r="N456" i="8"/>
  <c r="J456" i="8"/>
  <c r="L568" i="8"/>
  <c r="J568" i="8"/>
  <c r="N568" i="8"/>
  <c r="D568" i="8"/>
  <c r="J572" i="8"/>
  <c r="G562" i="8"/>
  <c r="M562" i="8"/>
  <c r="E568" i="8"/>
  <c r="G568" i="8"/>
  <c r="L572" i="8"/>
  <c r="L562" i="8"/>
  <c r="F562" i="8"/>
  <c r="M571" i="8"/>
  <c r="I568" i="8"/>
  <c r="M568" i="8"/>
  <c r="K568" i="8"/>
  <c r="J562" i="8"/>
  <c r="H562" i="8"/>
  <c r="E572" i="8"/>
  <c r="F568" i="8"/>
  <c r="M572" i="8"/>
  <c r="F572" i="8"/>
  <c r="F571" i="8"/>
  <c r="J493" i="8"/>
  <c r="H493" i="8"/>
  <c r="I493" i="8"/>
  <c r="G493" i="8"/>
  <c r="K493" i="8"/>
  <c r="N493" i="8"/>
  <c r="O493" i="8"/>
  <c r="D493" i="8"/>
  <c r="L493" i="8"/>
  <c r="O417" i="8"/>
  <c r="E417" i="8"/>
  <c r="I421" i="8"/>
  <c r="E422" i="8"/>
  <c r="I417" i="8"/>
  <c r="M421" i="8"/>
  <c r="G421" i="8"/>
  <c r="M422" i="8"/>
  <c r="O421" i="8"/>
  <c r="J417" i="8"/>
  <c r="N421" i="8"/>
  <c r="D421" i="8"/>
  <c r="J422" i="8"/>
  <c r="N419" i="8"/>
  <c r="F417" i="8"/>
  <c r="H421" i="8"/>
  <c r="G422" i="8"/>
  <c r="J421" i="8"/>
  <c r="N417" i="8"/>
  <c r="D417" i="8"/>
  <c r="G417" i="8"/>
  <c r="O422" i="8"/>
  <c r="D646" i="8"/>
  <c r="N646" i="8"/>
  <c r="K646" i="8"/>
  <c r="E646" i="8"/>
  <c r="O646" i="8"/>
  <c r="N674" i="8"/>
  <c r="J646" i="8"/>
  <c r="F646" i="8"/>
  <c r="K674" i="8"/>
  <c r="L263" i="8"/>
  <c r="J83" i="10"/>
  <c r="C145" i="8" s="1"/>
  <c r="K553" i="8"/>
  <c r="D263" i="8"/>
  <c r="H263" i="8"/>
  <c r="D88" i="11"/>
  <c r="E88" i="11" s="1"/>
  <c r="F88" i="11" s="1"/>
  <c r="G88" i="11" s="1"/>
  <c r="G86" i="11" s="1"/>
  <c r="P56" i="10"/>
  <c r="N56" i="10"/>
  <c r="R56" i="10"/>
  <c r="R87" i="10"/>
  <c r="P87" i="10"/>
  <c r="N87" i="10"/>
  <c r="P88" i="10"/>
  <c r="N88" i="10"/>
  <c r="R88" i="10"/>
  <c r="T88" i="10"/>
  <c r="T112" i="10" s="1"/>
  <c r="L146" i="8" s="1"/>
  <c r="T58" i="10"/>
  <c r="T83" i="10" s="1"/>
  <c r="L145" i="8" s="1"/>
  <c r="P58" i="10"/>
  <c r="N58" i="10"/>
  <c r="R58" i="10"/>
  <c r="P116" i="10"/>
  <c r="P141" i="10" s="1"/>
  <c r="H147" i="8" s="1"/>
  <c r="N116" i="10"/>
  <c r="N141" i="10" s="1"/>
  <c r="F147" i="8" s="1"/>
  <c r="R116" i="10"/>
  <c r="R141" i="10" s="1"/>
  <c r="J147" i="8" s="1"/>
  <c r="H425" i="8"/>
  <c r="J413" i="8"/>
  <c r="I422" i="8"/>
  <c r="L422" i="8"/>
  <c r="D422" i="8"/>
  <c r="K422" i="8"/>
  <c r="N422" i="8"/>
  <c r="H426" i="8"/>
  <c r="O426" i="8"/>
  <c r="G426" i="8"/>
  <c r="J426" i="8"/>
  <c r="M426" i="8"/>
  <c r="J419" i="8"/>
  <c r="E419" i="8"/>
  <c r="D419" i="8"/>
  <c r="K419" i="8"/>
  <c r="F642" i="8"/>
  <c r="J642" i="8"/>
  <c r="N642" i="8"/>
  <c r="M642" i="8"/>
  <c r="L642" i="8"/>
  <c r="G674" i="8"/>
  <c r="J674" i="8"/>
  <c r="T29" i="10"/>
  <c r="N29" i="10"/>
  <c r="P29" i="10"/>
  <c r="R29" i="10"/>
  <c r="P203" i="8"/>
  <c r="N54" i="8" s="1"/>
  <c r="M268" i="8"/>
  <c r="L268" i="8"/>
  <c r="H268" i="8"/>
  <c r="M263" i="8"/>
  <c r="D684" i="8"/>
  <c r="M540" i="8"/>
  <c r="L544" i="8"/>
  <c r="H460" i="8"/>
  <c r="M460" i="8"/>
  <c r="L614" i="8"/>
  <c r="F614" i="8"/>
  <c r="L681" i="8"/>
  <c r="H692" i="8"/>
  <c r="M692" i="8"/>
  <c r="F619" i="8"/>
  <c r="E531" i="8"/>
  <c r="J531" i="8"/>
  <c r="K459" i="8"/>
  <c r="E608" i="8"/>
  <c r="E542" i="8"/>
  <c r="H684" i="8"/>
  <c r="F540" i="8"/>
  <c r="E544" i="8"/>
  <c r="L460" i="8"/>
  <c r="F460" i="8"/>
  <c r="L464" i="8"/>
  <c r="E614" i="8"/>
  <c r="J614" i="8"/>
  <c r="E681" i="8"/>
  <c r="J603" i="8"/>
  <c r="L692" i="8"/>
  <c r="F692" i="8"/>
  <c r="G618" i="8"/>
  <c r="E454" i="8"/>
  <c r="M458" i="8"/>
  <c r="J619" i="8"/>
  <c r="L684" i="8"/>
  <c r="J460" i="8"/>
  <c r="I681" i="8"/>
  <c r="N540" i="8"/>
  <c r="M544" i="8"/>
  <c r="N460" i="8"/>
  <c r="G614" i="8"/>
  <c r="K531" i="8"/>
  <c r="I459" i="8"/>
  <c r="F608" i="8"/>
  <c r="K608" i="8"/>
  <c r="F542" i="8"/>
  <c r="K542" i="8"/>
  <c r="I684" i="8"/>
  <c r="N684" i="8"/>
  <c r="G540" i="8"/>
  <c r="H540" i="8"/>
  <c r="F544" i="8"/>
  <c r="K544" i="8"/>
  <c r="G460" i="8"/>
  <c r="H464" i="8"/>
  <c r="M464" i="8"/>
  <c r="L679" i="8"/>
  <c r="K614" i="8"/>
  <c r="F681" i="8"/>
  <c r="K681" i="8"/>
  <c r="K603" i="8"/>
  <c r="L603" i="8"/>
  <c r="G692" i="8"/>
  <c r="D618" i="8"/>
  <c r="I618" i="8"/>
  <c r="F454" i="8"/>
  <c r="E458" i="8"/>
  <c r="K619" i="8"/>
  <c r="L619" i="8"/>
  <c r="J684" i="8"/>
  <c r="D540" i="8"/>
  <c r="G544" i="8"/>
  <c r="G681" i="8"/>
  <c r="G619" i="8"/>
  <c r="N459" i="8"/>
  <c r="J608" i="8"/>
  <c r="O608" i="8"/>
  <c r="O542" i="8"/>
  <c r="M684" i="8"/>
  <c r="G684" i="8"/>
  <c r="K540" i="8"/>
  <c r="L540" i="8"/>
  <c r="J544" i="8"/>
  <c r="O544" i="8"/>
  <c r="K460" i="8"/>
  <c r="K464" i="8"/>
  <c r="F464" i="8"/>
  <c r="F679" i="8"/>
  <c r="O614" i="8"/>
  <c r="J681" i="8"/>
  <c r="O681" i="8"/>
  <c r="O603" i="8"/>
  <c r="E603" i="8"/>
  <c r="K692" i="8"/>
  <c r="H618" i="8"/>
  <c r="M618" i="8"/>
  <c r="K454" i="8"/>
  <c r="J458" i="8"/>
  <c r="D458" i="8"/>
  <c r="O619" i="8"/>
  <c r="E619" i="8"/>
  <c r="F684" i="8"/>
  <c r="J692" i="8"/>
  <c r="E684" i="8"/>
  <c r="M614" i="8"/>
  <c r="M681" i="8"/>
  <c r="N692" i="8"/>
  <c r="H619" i="8"/>
  <c r="O531" i="8"/>
  <c r="D459" i="8"/>
  <c r="J542" i="8"/>
  <c r="E459" i="8"/>
  <c r="N608" i="8"/>
  <c r="N542" i="8"/>
  <c r="O540" i="8"/>
  <c r="N544" i="8"/>
  <c r="O460" i="8"/>
  <c r="K679" i="8"/>
  <c r="N681" i="8"/>
  <c r="O692" i="8"/>
  <c r="L618" i="8"/>
  <c r="G454" i="8"/>
  <c r="O458" i="8"/>
  <c r="E638" i="8"/>
  <c r="O674" i="8"/>
  <c r="E674" i="8"/>
  <c r="D674" i="8"/>
  <c r="I674" i="8"/>
  <c r="H674" i="8"/>
  <c r="M674" i="8"/>
  <c r="L674" i="8"/>
  <c r="G505" i="8"/>
  <c r="D501" i="8"/>
  <c r="F425" i="8"/>
  <c r="J418" i="8"/>
  <c r="L505" i="8"/>
  <c r="O505" i="8"/>
  <c r="L423" i="8"/>
  <c r="F423" i="8"/>
  <c r="I501" i="8"/>
  <c r="L501" i="8"/>
  <c r="O504" i="8"/>
  <c r="I425" i="8"/>
  <c r="N425" i="8"/>
  <c r="K572" i="8"/>
  <c r="D496" i="8"/>
  <c r="J498" i="8"/>
  <c r="M498" i="8"/>
  <c r="G500" i="8"/>
  <c r="N418" i="8"/>
  <c r="D418" i="8"/>
  <c r="D505" i="8"/>
  <c r="E505" i="8"/>
  <c r="K644" i="8"/>
  <c r="L419" i="8"/>
  <c r="E423" i="8"/>
  <c r="J423" i="8"/>
  <c r="I571" i="8"/>
  <c r="G571" i="8"/>
  <c r="M501" i="8"/>
  <c r="F501" i="8"/>
  <c r="L425" i="8"/>
  <c r="E501" i="8"/>
  <c r="J425" i="8"/>
  <c r="F504" i="8"/>
  <c r="G425" i="8"/>
  <c r="N505" i="8"/>
  <c r="K505" i="8"/>
  <c r="E425" i="8"/>
  <c r="O418" i="8"/>
  <c r="I423" i="8"/>
  <c r="J501" i="8"/>
  <c r="H504" i="8"/>
  <c r="K425" i="8"/>
  <c r="H572" i="8"/>
  <c r="N570" i="8"/>
  <c r="L496" i="8"/>
  <c r="E496" i="8"/>
  <c r="K498" i="8"/>
  <c r="O500" i="8"/>
  <c r="D500" i="8"/>
  <c r="L418" i="8"/>
  <c r="M505" i="8"/>
  <c r="M644" i="8"/>
  <c r="H644" i="8"/>
  <c r="I419" i="8"/>
  <c r="M423" i="8"/>
  <c r="G423" i="8"/>
  <c r="O571" i="8"/>
  <c r="N501" i="8"/>
  <c r="O501" i="8"/>
  <c r="H505" i="8"/>
  <c r="H423" i="8"/>
  <c r="H501" i="8"/>
  <c r="M425" i="8"/>
  <c r="H418" i="8"/>
  <c r="I505" i="8"/>
  <c r="N423" i="8"/>
  <c r="H570" i="8"/>
  <c r="N496" i="8"/>
  <c r="M500" i="8"/>
  <c r="I644" i="8"/>
  <c r="M419" i="8"/>
  <c r="M492" i="8"/>
  <c r="F492" i="8"/>
  <c r="I413" i="8"/>
  <c r="O413" i="8"/>
  <c r="J638" i="8"/>
  <c r="I567" i="8"/>
  <c r="O567" i="8"/>
  <c r="O492" i="8"/>
  <c r="J492" i="8"/>
  <c r="N413" i="8"/>
  <c r="E413" i="8"/>
  <c r="O638" i="8"/>
  <c r="D638" i="8"/>
  <c r="K492" i="8"/>
  <c r="K638" i="8"/>
  <c r="L567" i="8"/>
  <c r="H492" i="8"/>
  <c r="L413" i="8"/>
  <c r="G638" i="8"/>
  <c r="L638" i="8"/>
  <c r="F638" i="8"/>
  <c r="E567" i="8"/>
  <c r="L492" i="8"/>
  <c r="H413" i="8"/>
  <c r="M638" i="8"/>
  <c r="I638" i="8"/>
  <c r="D492" i="8"/>
  <c r="F413" i="8"/>
  <c r="H638" i="8"/>
  <c r="M413" i="8"/>
  <c r="I489" i="8"/>
  <c r="N70" i="7"/>
  <c r="M753" i="8" s="1"/>
  <c r="L70" i="7"/>
  <c r="K753" i="8" s="1"/>
  <c r="K752" i="8"/>
  <c r="E70" i="7"/>
  <c r="D753" i="8" s="1"/>
  <c r="D752" i="8"/>
  <c r="J70" i="7"/>
  <c r="I753" i="8" s="1"/>
  <c r="I752" i="8"/>
  <c r="K70" i="7"/>
  <c r="J753" i="8" s="1"/>
  <c r="J752" i="8"/>
  <c r="O70" i="7"/>
  <c r="N753" i="8" s="1"/>
  <c r="N752" i="8"/>
  <c r="G70" i="7"/>
  <c r="F753" i="8" s="1"/>
  <c r="F752" i="8"/>
  <c r="M70" i="7"/>
  <c r="L753" i="8" s="1"/>
  <c r="L752" i="8"/>
  <c r="F70" i="7"/>
  <c r="E753" i="8" s="1"/>
  <c r="T141" i="10"/>
  <c r="L147" i="8" s="1"/>
  <c r="D70" i="9"/>
  <c r="G70" i="9"/>
  <c r="P28" i="9"/>
  <c r="D52" i="8" s="1"/>
  <c r="L70" i="9"/>
  <c r="G270" i="8"/>
  <c r="K70" i="9"/>
  <c r="O70" i="9"/>
  <c r="C86" i="11"/>
  <c r="C87" i="11" s="1"/>
  <c r="C98" i="11"/>
  <c r="C99" i="11" s="1"/>
  <c r="C100" i="11" s="1"/>
  <c r="S57" i="5"/>
  <c r="O703" i="8"/>
  <c r="K703" i="8"/>
  <c r="N553" i="8"/>
  <c r="G553" i="8"/>
  <c r="O412" i="8"/>
  <c r="E412" i="8"/>
  <c r="M412" i="8"/>
  <c r="N489" i="8"/>
  <c r="O489" i="8"/>
  <c r="F411" i="8"/>
  <c r="I411" i="8"/>
  <c r="O411" i="8"/>
  <c r="E640" i="8"/>
  <c r="G354" i="8"/>
  <c r="K354" i="8"/>
  <c r="F553" i="8"/>
  <c r="F351" i="8"/>
  <c r="D703" i="8"/>
  <c r="D353" i="8"/>
  <c r="N703" i="8"/>
  <c r="N353" i="8"/>
  <c r="N354" i="8" s="1"/>
  <c r="M553" i="8"/>
  <c r="M351" i="8"/>
  <c r="O553" i="8"/>
  <c r="O351" i="8"/>
  <c r="O354" i="8" s="1"/>
  <c r="H553" i="8"/>
  <c r="H351" i="8"/>
  <c r="F703" i="8"/>
  <c r="F353" i="8"/>
  <c r="D351" i="8"/>
  <c r="M353" i="8"/>
  <c r="J351" i="8"/>
  <c r="I553" i="8"/>
  <c r="I351" i="8"/>
  <c r="I354" i="8" s="1"/>
  <c r="H703" i="8"/>
  <c r="H353" i="8"/>
  <c r="E703" i="8"/>
  <c r="E353" i="8"/>
  <c r="E354" i="8" s="1"/>
  <c r="J703" i="8"/>
  <c r="J353" i="8"/>
  <c r="L553" i="8"/>
  <c r="L351" i="8"/>
  <c r="L354" i="8" s="1"/>
  <c r="D454" i="8"/>
  <c r="H637" i="8"/>
  <c r="D637" i="8"/>
  <c r="O270" i="8"/>
  <c r="L257" i="8"/>
  <c r="L272" i="8" s="1"/>
  <c r="K490" i="8"/>
  <c r="L490" i="8"/>
  <c r="F490" i="8"/>
  <c r="G679" i="8"/>
  <c r="M679" i="8"/>
  <c r="H679" i="8"/>
  <c r="N679" i="8"/>
  <c r="I679" i="8"/>
  <c r="D679" i="8"/>
  <c r="O679" i="8"/>
  <c r="J679" i="8"/>
  <c r="E529" i="8"/>
  <c r="J529" i="8"/>
  <c r="Q53" i="8"/>
  <c r="P52" i="8"/>
  <c r="K257" i="8"/>
  <c r="O257" i="8"/>
  <c r="L258" i="8"/>
  <c r="J454" i="8"/>
  <c r="I454" i="8"/>
  <c r="I69" i="7"/>
  <c r="M640" i="8"/>
  <c r="F640" i="8"/>
  <c r="J528" i="8"/>
  <c r="E528" i="8"/>
  <c r="O528" i="8"/>
  <c r="F528" i="8"/>
  <c r="L528" i="8"/>
  <c r="K528" i="8"/>
  <c r="M528" i="8"/>
  <c r="H528" i="8"/>
  <c r="O529" i="8"/>
  <c r="L454" i="8"/>
  <c r="O454" i="8"/>
  <c r="E637" i="8"/>
  <c r="N637" i="8"/>
  <c r="K637" i="8"/>
  <c r="L640" i="8"/>
  <c r="O640" i="8"/>
  <c r="H640" i="8"/>
  <c r="G640" i="8"/>
  <c r="I640" i="8"/>
  <c r="N640" i="8"/>
  <c r="K640" i="8"/>
  <c r="D640" i="8"/>
  <c r="J412" i="8"/>
  <c r="D412" i="8"/>
  <c r="F412" i="8"/>
  <c r="L411" i="8"/>
  <c r="N411" i="8"/>
  <c r="H411" i="8"/>
  <c r="N412" i="8"/>
  <c r="H412" i="8"/>
  <c r="K412" i="8"/>
  <c r="J411" i="8"/>
  <c r="D411" i="8"/>
  <c r="K411" i="8"/>
  <c r="I412" i="8"/>
  <c r="L412" i="8"/>
  <c r="E411" i="8"/>
  <c r="M411" i="8"/>
  <c r="L489" i="8"/>
  <c r="K489" i="8"/>
  <c r="E489" i="8"/>
  <c r="J489" i="8"/>
  <c r="H489" i="8"/>
  <c r="G489" i="8"/>
  <c r="F489" i="8"/>
  <c r="D489" i="8"/>
  <c r="G637" i="8"/>
  <c r="J637" i="8"/>
  <c r="I637" i="8"/>
  <c r="F637" i="8"/>
  <c r="L637" i="8"/>
  <c r="M637" i="8"/>
  <c r="O637" i="8"/>
  <c r="O258" i="8"/>
  <c r="M257" i="8"/>
  <c r="M272" i="8" s="1"/>
  <c r="M258" i="8"/>
  <c r="K258" i="8"/>
  <c r="N268" i="8"/>
  <c r="J263" i="8"/>
  <c r="S53" i="8"/>
  <c r="Q97" i="7"/>
  <c r="E139" i="8"/>
  <c r="E40" i="8" s="1"/>
  <c r="C139" i="8"/>
  <c r="C40" i="8" s="1"/>
  <c r="O137" i="8"/>
  <c r="D139" i="8"/>
  <c r="D40" i="8" s="1"/>
  <c r="F139" i="8"/>
  <c r="F40" i="8" s="1"/>
  <c r="K139" i="8"/>
  <c r="K40" i="8" s="1"/>
  <c r="O134" i="8"/>
  <c r="C446" i="8"/>
  <c r="O135" i="8"/>
  <c r="J139" i="8"/>
  <c r="J40" i="8" s="1"/>
  <c r="O136" i="8"/>
  <c r="N139" i="8"/>
  <c r="N40" i="8" s="1"/>
  <c r="O138" i="8"/>
  <c r="H139" i="8"/>
  <c r="H40" i="8" s="1"/>
  <c r="M139" i="8"/>
  <c r="M40" i="8" s="1"/>
  <c r="G139" i="8"/>
  <c r="G40" i="8" s="1"/>
  <c r="L139" i="8"/>
  <c r="L40" i="8" s="1"/>
  <c r="N263" i="8"/>
  <c r="N262" i="8"/>
  <c r="J257" i="8"/>
  <c r="J258" i="8"/>
  <c r="J267" i="8"/>
  <c r="J268" i="8"/>
  <c r="F262" i="8"/>
  <c r="F263" i="8"/>
  <c r="N258" i="8"/>
  <c r="N257" i="8"/>
  <c r="N272" i="8" s="1"/>
  <c r="F257" i="8"/>
  <c r="F258" i="8"/>
  <c r="I139" i="8"/>
  <c r="I40" i="8" s="1"/>
  <c r="F267" i="8"/>
  <c r="F268" i="8"/>
  <c r="C639" i="8"/>
  <c r="L703" i="8"/>
  <c r="M703" i="8"/>
  <c r="J553" i="8"/>
  <c r="O169" i="10"/>
  <c r="G148" i="8" s="1"/>
  <c r="C148" i="8"/>
  <c r="Q169" i="10"/>
  <c r="I148" i="8" s="1"/>
  <c r="S169" i="10"/>
  <c r="K148" i="8" s="1"/>
  <c r="O133" i="8"/>
  <c r="C430" i="8"/>
  <c r="C592" i="8"/>
  <c r="C617" i="8"/>
  <c r="C594" i="8"/>
  <c r="C581" i="8"/>
  <c r="C610" i="8"/>
  <c r="C521" i="8"/>
  <c r="C536" i="8"/>
  <c r="C586" i="8"/>
  <c r="C686" i="8"/>
  <c r="C523" i="8"/>
  <c r="D504" i="8"/>
  <c r="M504" i="8"/>
  <c r="K504" i="8"/>
  <c r="L570" i="8"/>
  <c r="O570" i="8"/>
  <c r="J570" i="8"/>
  <c r="H490" i="8"/>
  <c r="D490" i="8"/>
  <c r="M490" i="8"/>
  <c r="L529" i="8"/>
  <c r="K529" i="8"/>
  <c r="F529" i="8"/>
  <c r="C604" i="8"/>
  <c r="D45" i="11"/>
  <c r="N504" i="8"/>
  <c r="I504" i="8"/>
  <c r="G504" i="8"/>
  <c r="D570" i="8"/>
  <c r="K570" i="8"/>
  <c r="F570" i="8"/>
  <c r="O490" i="8"/>
  <c r="N490" i="8"/>
  <c r="I490" i="8"/>
  <c r="M529" i="8"/>
  <c r="H529" i="8"/>
  <c r="G529" i="8"/>
  <c r="L504" i="8"/>
  <c r="J504" i="8"/>
  <c r="M570" i="8"/>
  <c r="I570" i="8"/>
  <c r="G490" i="8"/>
  <c r="J490" i="8"/>
  <c r="I529" i="8"/>
  <c r="D529" i="8"/>
  <c r="C65" i="11"/>
  <c r="C72" i="11" s="1"/>
  <c r="P246" i="8"/>
  <c r="S54" i="8" s="1"/>
  <c r="P204" i="8"/>
  <c r="Q54" i="8" s="1"/>
  <c r="P205" i="8"/>
  <c r="T54" i="8" s="1"/>
  <c r="P245" i="8"/>
  <c r="P243" i="8"/>
  <c r="J54" i="8" s="1"/>
  <c r="P244" i="8"/>
  <c r="M54" i="8" s="1"/>
  <c r="M55" i="8" s="1"/>
  <c r="F91" i="5"/>
  <c r="G91" i="5" s="1"/>
  <c r="H91" i="5" s="1"/>
  <c r="I91" i="5" s="1"/>
  <c r="J91" i="5" s="1"/>
  <c r="K91" i="5" s="1"/>
  <c r="L91" i="5" s="1"/>
  <c r="M91" i="5" s="1"/>
  <c r="N91" i="5" s="1"/>
  <c r="O91" i="5" s="1"/>
  <c r="P91" i="5" s="1"/>
  <c r="P234" i="8"/>
  <c r="S52" i="8" s="1"/>
  <c r="O268" i="8"/>
  <c r="Q52" i="8"/>
  <c r="G268" i="8"/>
  <c r="G267" i="8"/>
  <c r="G262" i="8"/>
  <c r="G263" i="8"/>
  <c r="K268" i="8"/>
  <c r="K267" i="8"/>
  <c r="F70" i="9"/>
  <c r="K262" i="8"/>
  <c r="K263" i="8"/>
  <c r="O262" i="8"/>
  <c r="O263" i="8"/>
  <c r="E66" i="11"/>
  <c r="D65" i="11"/>
  <c r="D72" i="11" s="1"/>
  <c r="R28" i="10"/>
  <c r="P28" i="10"/>
  <c r="N27" i="10"/>
  <c r="P27" i="10"/>
  <c r="R27" i="10"/>
  <c r="E12" i="10"/>
  <c r="T28" i="10"/>
  <c r="N28" i="10"/>
  <c r="D71" i="8"/>
  <c r="H71" i="8" s="1"/>
  <c r="Q27" i="7"/>
  <c r="Q25" i="7"/>
  <c r="C106" i="8"/>
  <c r="P22" i="9"/>
  <c r="D314" i="8"/>
  <c r="S58" i="5"/>
  <c r="G67" i="11"/>
  <c r="H97" i="8"/>
  <c r="D429" i="8"/>
  <c r="H429" i="8"/>
  <c r="L429" i="8"/>
  <c r="E429" i="8"/>
  <c r="I429" i="8"/>
  <c r="M429" i="8"/>
  <c r="G429" i="8"/>
  <c r="K429" i="8"/>
  <c r="O429" i="8"/>
  <c r="F429" i="8"/>
  <c r="J429" i="8"/>
  <c r="N429" i="8"/>
  <c r="C671" i="8"/>
  <c r="E553" i="8"/>
  <c r="I703" i="8"/>
  <c r="F685" i="8"/>
  <c r="J685" i="8"/>
  <c r="N685" i="8"/>
  <c r="G685" i="8"/>
  <c r="K685" i="8"/>
  <c r="O685" i="8"/>
  <c r="D685" i="8"/>
  <c r="H685" i="8"/>
  <c r="L685" i="8"/>
  <c r="E685" i="8"/>
  <c r="I685" i="8"/>
  <c r="M685" i="8"/>
  <c r="C678" i="8"/>
  <c r="E457" i="8"/>
  <c r="I457" i="8"/>
  <c r="M457" i="8"/>
  <c r="D457" i="8"/>
  <c r="J457" i="8"/>
  <c r="O457" i="8"/>
  <c r="F457" i="8"/>
  <c r="K457" i="8"/>
  <c r="G457" i="8"/>
  <c r="L457" i="8"/>
  <c r="H457" i="8"/>
  <c r="N457" i="8"/>
  <c r="C469" i="8"/>
  <c r="C431" i="8"/>
  <c r="F613" i="8"/>
  <c r="J613" i="8"/>
  <c r="N613" i="8"/>
  <c r="G613" i="8"/>
  <c r="K613" i="8"/>
  <c r="O613" i="8"/>
  <c r="D613" i="8"/>
  <c r="H613" i="8"/>
  <c r="L613" i="8"/>
  <c r="E613" i="8"/>
  <c r="I613" i="8"/>
  <c r="M613" i="8"/>
  <c r="C693" i="8"/>
  <c r="C147" i="8"/>
  <c r="Q141" i="10"/>
  <c r="I147" i="8" s="1"/>
  <c r="M99" i="8" s="1"/>
  <c r="O99" i="8" s="1"/>
  <c r="C112" i="8"/>
  <c r="H73" i="8"/>
  <c r="E488" i="8"/>
  <c r="I488" i="8"/>
  <c r="M488" i="8"/>
  <c r="G488" i="8"/>
  <c r="K488" i="8"/>
  <c r="O488" i="8"/>
  <c r="D488" i="8"/>
  <c r="H488" i="8"/>
  <c r="L488" i="8"/>
  <c r="J488" i="8"/>
  <c r="N488" i="8"/>
  <c r="F488" i="8"/>
  <c r="F495" i="8"/>
  <c r="J495" i="8"/>
  <c r="N495" i="8"/>
  <c r="D495" i="8"/>
  <c r="H495" i="8"/>
  <c r="L495" i="8"/>
  <c r="E495" i="8"/>
  <c r="I495" i="8"/>
  <c r="M495" i="8"/>
  <c r="K495" i="8"/>
  <c r="O495" i="8"/>
  <c r="G495" i="8"/>
  <c r="D416" i="8"/>
  <c r="H416" i="8"/>
  <c r="L416" i="8"/>
  <c r="E416" i="8"/>
  <c r="I416" i="8"/>
  <c r="M416" i="8"/>
  <c r="F416" i="8"/>
  <c r="J416" i="8"/>
  <c r="N416" i="8"/>
  <c r="G416" i="8"/>
  <c r="K416" i="8"/>
  <c r="O416" i="8"/>
  <c r="E535" i="8"/>
  <c r="I535" i="8"/>
  <c r="M535" i="8"/>
  <c r="F535" i="8"/>
  <c r="J535" i="8"/>
  <c r="N535" i="8"/>
  <c r="G535" i="8"/>
  <c r="K535" i="8"/>
  <c r="O535" i="8"/>
  <c r="D535" i="8"/>
  <c r="H535" i="8"/>
  <c r="L535" i="8"/>
  <c r="D541" i="8"/>
  <c r="H541" i="8"/>
  <c r="L541" i="8"/>
  <c r="E541" i="8"/>
  <c r="I541" i="8"/>
  <c r="M541" i="8"/>
  <c r="F541" i="8"/>
  <c r="J541" i="8"/>
  <c r="N541" i="8"/>
  <c r="G541" i="8"/>
  <c r="K541" i="8"/>
  <c r="O541" i="8"/>
  <c r="G645" i="8"/>
  <c r="K645" i="8"/>
  <c r="O645" i="8"/>
  <c r="H645" i="8"/>
  <c r="M645" i="8"/>
  <c r="D645" i="8"/>
  <c r="I645" i="8"/>
  <c r="N645" i="8"/>
  <c r="E645" i="8"/>
  <c r="J645" i="8"/>
  <c r="F645" i="8"/>
  <c r="L645" i="8"/>
  <c r="C414" i="8"/>
  <c r="D100" i="8"/>
  <c r="H95" i="8"/>
  <c r="C111" i="8"/>
  <c r="H75" i="8"/>
  <c r="C103" i="8"/>
  <c r="H61" i="8"/>
  <c r="E455" i="8"/>
  <c r="I455" i="8"/>
  <c r="M455" i="8"/>
  <c r="G455" i="8"/>
  <c r="L455" i="8"/>
  <c r="H455" i="8"/>
  <c r="N455" i="8"/>
  <c r="D455" i="8"/>
  <c r="J455" i="8"/>
  <c r="O455" i="8"/>
  <c r="F455" i="8"/>
  <c r="K455" i="8"/>
  <c r="C577" i="8"/>
  <c r="C596" i="8"/>
  <c r="H70" i="7"/>
  <c r="G753" i="8" s="1"/>
  <c r="D605" i="8"/>
  <c r="H605" i="8"/>
  <c r="L605" i="8"/>
  <c r="E605" i="8"/>
  <c r="I605" i="8"/>
  <c r="M605" i="8"/>
  <c r="F605" i="8"/>
  <c r="J605" i="8"/>
  <c r="N605" i="8"/>
  <c r="G605" i="8"/>
  <c r="K605" i="8"/>
  <c r="O605" i="8"/>
  <c r="C109" i="8"/>
  <c r="H67" i="8"/>
  <c r="C415" i="8"/>
  <c r="D427" i="8"/>
  <c r="H427" i="8"/>
  <c r="L427" i="8"/>
  <c r="E427" i="8"/>
  <c r="I427" i="8"/>
  <c r="M427" i="8"/>
  <c r="F427" i="8"/>
  <c r="J427" i="8"/>
  <c r="N427" i="8"/>
  <c r="G427" i="8"/>
  <c r="K427" i="8"/>
  <c r="O427" i="8"/>
  <c r="D539" i="8"/>
  <c r="H539" i="8"/>
  <c r="L539" i="8"/>
  <c r="E539" i="8"/>
  <c r="I539" i="8"/>
  <c r="M539" i="8"/>
  <c r="F539" i="8"/>
  <c r="J539" i="8"/>
  <c r="N539" i="8"/>
  <c r="G539" i="8"/>
  <c r="K539" i="8"/>
  <c r="O539" i="8"/>
  <c r="C107" i="8"/>
  <c r="H65" i="8"/>
  <c r="G420" i="8"/>
  <c r="K420" i="8"/>
  <c r="O420" i="8"/>
  <c r="D420" i="8"/>
  <c r="H420" i="8"/>
  <c r="L420" i="8"/>
  <c r="E420" i="8"/>
  <c r="I420" i="8"/>
  <c r="M420" i="8"/>
  <c r="F420" i="8"/>
  <c r="J420" i="8"/>
  <c r="N420" i="8"/>
  <c r="D538" i="8"/>
  <c r="H538" i="8"/>
  <c r="L538" i="8"/>
  <c r="E538" i="8"/>
  <c r="I538" i="8"/>
  <c r="M538" i="8"/>
  <c r="F538" i="8"/>
  <c r="J538" i="8"/>
  <c r="N538" i="8"/>
  <c r="G538" i="8"/>
  <c r="K538" i="8"/>
  <c r="O538" i="8"/>
  <c r="G565" i="8"/>
  <c r="K565" i="8"/>
  <c r="O565" i="8"/>
  <c r="D565" i="8"/>
  <c r="H565" i="8"/>
  <c r="L565" i="8"/>
  <c r="E565" i="8"/>
  <c r="I565" i="8"/>
  <c r="M565" i="8"/>
  <c r="F565" i="8"/>
  <c r="J565" i="8"/>
  <c r="N565" i="8"/>
  <c r="C432" i="8"/>
  <c r="D463" i="8"/>
  <c r="H463" i="8"/>
  <c r="F463" i="8"/>
  <c r="J463" i="8"/>
  <c r="N463" i="8"/>
  <c r="G463" i="8"/>
  <c r="K463" i="8"/>
  <c r="O463" i="8"/>
  <c r="I463" i="8"/>
  <c r="L463" i="8"/>
  <c r="M463" i="8"/>
  <c r="E463" i="8"/>
  <c r="C445" i="8"/>
  <c r="G682" i="8"/>
  <c r="K682" i="8"/>
  <c r="O682" i="8"/>
  <c r="D682" i="8"/>
  <c r="H682" i="8"/>
  <c r="L682" i="8"/>
  <c r="E682" i="8"/>
  <c r="I682" i="8"/>
  <c r="M682" i="8"/>
  <c r="F682" i="8"/>
  <c r="J682" i="8"/>
  <c r="N682" i="8"/>
  <c r="C453" i="8"/>
  <c r="C530" i="8"/>
  <c r="F46" i="11"/>
  <c r="F532" i="8"/>
  <c r="J532" i="8"/>
  <c r="N532" i="8"/>
  <c r="G532" i="8"/>
  <c r="K532" i="8"/>
  <c r="O532" i="8"/>
  <c r="D532" i="8"/>
  <c r="H532" i="8"/>
  <c r="L532" i="8"/>
  <c r="E532" i="8"/>
  <c r="I532" i="8"/>
  <c r="M532" i="8"/>
  <c r="C108" i="8"/>
  <c r="H66" i="8"/>
  <c r="C447" i="8"/>
  <c r="H70" i="9"/>
  <c r="E616" i="8"/>
  <c r="I616" i="8"/>
  <c r="M616" i="8"/>
  <c r="F616" i="8"/>
  <c r="J616" i="8"/>
  <c r="N616" i="8"/>
  <c r="G616" i="8"/>
  <c r="K616" i="8"/>
  <c r="O616" i="8"/>
  <c r="D616" i="8"/>
  <c r="H616" i="8"/>
  <c r="L616" i="8"/>
  <c r="C102" i="8"/>
  <c r="H60" i="8"/>
  <c r="E499" i="8"/>
  <c r="I499" i="8"/>
  <c r="M499" i="8"/>
  <c r="G499" i="8"/>
  <c r="K499" i="8"/>
  <c r="O499" i="8"/>
  <c r="D499" i="8"/>
  <c r="H499" i="8"/>
  <c r="L499" i="8"/>
  <c r="J499" i="8"/>
  <c r="N499" i="8"/>
  <c r="F499" i="8"/>
  <c r="F424" i="8"/>
  <c r="J424" i="8"/>
  <c r="N424" i="8"/>
  <c r="G424" i="8"/>
  <c r="K424" i="8"/>
  <c r="O424" i="8"/>
  <c r="D424" i="8"/>
  <c r="H424" i="8"/>
  <c r="L424" i="8"/>
  <c r="E424" i="8"/>
  <c r="I424" i="8"/>
  <c r="M424" i="8"/>
  <c r="E575" i="8"/>
  <c r="I575" i="8"/>
  <c r="M575" i="8"/>
  <c r="F575" i="8"/>
  <c r="J575" i="8"/>
  <c r="N575" i="8"/>
  <c r="K575" i="8"/>
  <c r="D575" i="8"/>
  <c r="L575" i="8"/>
  <c r="G575" i="8"/>
  <c r="O575" i="8"/>
  <c r="H575" i="8"/>
  <c r="E576" i="8"/>
  <c r="I576" i="8"/>
  <c r="M576" i="8"/>
  <c r="F576" i="8"/>
  <c r="J576" i="8"/>
  <c r="N576" i="8"/>
  <c r="G576" i="8"/>
  <c r="O576" i="8"/>
  <c r="H576" i="8"/>
  <c r="K576" i="8"/>
  <c r="D576" i="8"/>
  <c r="L576" i="8"/>
  <c r="C533" i="8"/>
  <c r="G607" i="8"/>
  <c r="K607" i="8"/>
  <c r="O607" i="8"/>
  <c r="D607" i="8"/>
  <c r="H607" i="8"/>
  <c r="L607" i="8"/>
  <c r="E607" i="8"/>
  <c r="I607" i="8"/>
  <c r="M607" i="8"/>
  <c r="F607" i="8"/>
  <c r="J607" i="8"/>
  <c r="N607" i="8"/>
  <c r="C687" i="8"/>
  <c r="E497" i="8"/>
  <c r="I497" i="8"/>
  <c r="M497" i="8"/>
  <c r="G497" i="8"/>
  <c r="K497" i="8"/>
  <c r="O497" i="8"/>
  <c r="D497" i="8"/>
  <c r="H497" i="8"/>
  <c r="L497" i="8"/>
  <c r="F497" i="8"/>
  <c r="J497" i="8"/>
  <c r="N497" i="8"/>
  <c r="E574" i="8"/>
  <c r="I574" i="8"/>
  <c r="M574" i="8"/>
  <c r="F574" i="8"/>
  <c r="J574" i="8"/>
  <c r="N574" i="8"/>
  <c r="G574" i="8"/>
  <c r="O574" i="8"/>
  <c r="H574" i="8"/>
  <c r="K574" i="8"/>
  <c r="D574" i="8"/>
  <c r="L574" i="8"/>
  <c r="C512" i="8"/>
  <c r="C487" i="8"/>
  <c r="C104" i="8"/>
  <c r="H62" i="8"/>
  <c r="C579" i="8"/>
  <c r="C680" i="8"/>
  <c r="C598" i="8"/>
  <c r="G503" i="8"/>
  <c r="K503" i="8"/>
  <c r="O503" i="8"/>
  <c r="E503" i="8"/>
  <c r="I503" i="8"/>
  <c r="M503" i="8"/>
  <c r="F503" i="8"/>
  <c r="J503" i="8"/>
  <c r="N503" i="8"/>
  <c r="D503" i="8"/>
  <c r="H503" i="8"/>
  <c r="L503" i="8"/>
  <c r="E599" i="8"/>
  <c r="I599" i="8"/>
  <c r="M599" i="8"/>
  <c r="F599" i="8"/>
  <c r="J599" i="8"/>
  <c r="N599" i="8"/>
  <c r="G599" i="8"/>
  <c r="K599" i="8"/>
  <c r="O599" i="8"/>
  <c r="D599" i="8"/>
  <c r="H599" i="8"/>
  <c r="L599" i="8"/>
  <c r="D578" i="8"/>
  <c r="H578" i="8"/>
  <c r="L578" i="8"/>
  <c r="E578" i="8"/>
  <c r="I578" i="8"/>
  <c r="M578" i="8"/>
  <c r="F578" i="8"/>
  <c r="N578" i="8"/>
  <c r="G578" i="8"/>
  <c r="O578" i="8"/>
  <c r="J578" i="8"/>
  <c r="K578" i="8"/>
  <c r="C673" i="8"/>
  <c r="E89" i="11"/>
  <c r="G543" i="8"/>
  <c r="K543" i="8"/>
  <c r="O543" i="8"/>
  <c r="D543" i="8"/>
  <c r="H543" i="8"/>
  <c r="L543" i="8"/>
  <c r="E543" i="8"/>
  <c r="I543" i="8"/>
  <c r="M543" i="8"/>
  <c r="F543" i="8"/>
  <c r="J543" i="8"/>
  <c r="N543" i="8"/>
  <c r="D643" i="8"/>
  <c r="H643" i="8"/>
  <c r="L643" i="8"/>
  <c r="F643" i="8"/>
  <c r="K643" i="8"/>
  <c r="G643" i="8"/>
  <c r="M643" i="8"/>
  <c r="I643" i="8"/>
  <c r="N643" i="8"/>
  <c r="E643" i="8"/>
  <c r="J643" i="8"/>
  <c r="O643" i="8"/>
  <c r="C105" i="8"/>
  <c r="H63" i="8"/>
  <c r="E466" i="8"/>
  <c r="I466" i="8"/>
  <c r="F466" i="8"/>
  <c r="J466" i="8"/>
  <c r="N466" i="8"/>
  <c r="D466" i="8"/>
  <c r="L466" i="8"/>
  <c r="G466" i="8"/>
  <c r="M466" i="8"/>
  <c r="H466" i="8"/>
  <c r="O466" i="8"/>
  <c r="K466" i="8"/>
  <c r="C440" i="8"/>
  <c r="F688" i="8"/>
  <c r="J688" i="8"/>
  <c r="N688" i="8"/>
  <c r="G688" i="8"/>
  <c r="K688" i="8"/>
  <c r="O688" i="8"/>
  <c r="D688" i="8"/>
  <c r="H688" i="8"/>
  <c r="L688" i="8"/>
  <c r="E688" i="8"/>
  <c r="I688" i="8"/>
  <c r="M688" i="8"/>
  <c r="F689" i="8"/>
  <c r="J689" i="8"/>
  <c r="N689" i="8"/>
  <c r="G689" i="8"/>
  <c r="K689" i="8"/>
  <c r="O689" i="8"/>
  <c r="D689" i="8"/>
  <c r="H689" i="8"/>
  <c r="L689" i="8"/>
  <c r="E689" i="8"/>
  <c r="I689" i="8"/>
  <c r="M689" i="8"/>
  <c r="C652" i="8"/>
  <c r="D628" i="8"/>
  <c r="H628" i="8"/>
  <c r="L628" i="8"/>
  <c r="D478" i="8"/>
  <c r="D357" i="8" s="1"/>
  <c r="H478" i="8"/>
  <c r="H357" i="8" s="1"/>
  <c r="J478" i="8"/>
  <c r="J357" i="8" s="1"/>
  <c r="N478" i="8"/>
  <c r="N357" i="8" s="1"/>
  <c r="F628" i="8"/>
  <c r="J628" i="8"/>
  <c r="N628" i="8"/>
  <c r="F478" i="8"/>
  <c r="F357" i="8" s="1"/>
  <c r="L478" i="8"/>
  <c r="L357" i="8" s="1"/>
  <c r="K52" i="8"/>
  <c r="E628" i="8"/>
  <c r="G628" i="8"/>
  <c r="I628" i="8"/>
  <c r="K628" i="8"/>
  <c r="M628" i="8"/>
  <c r="O628" i="8"/>
  <c r="E478" i="8"/>
  <c r="E357" i="8" s="1"/>
  <c r="G478" i="8"/>
  <c r="G357" i="8" s="1"/>
  <c r="I478" i="8"/>
  <c r="I357" i="8" s="1"/>
  <c r="K478" i="8"/>
  <c r="K357" i="8" s="1"/>
  <c r="M478" i="8"/>
  <c r="M357" i="8" s="1"/>
  <c r="O478" i="8"/>
  <c r="O357" i="8" s="1"/>
  <c r="T52" i="8"/>
  <c r="C52" i="8"/>
  <c r="C53" i="8"/>
  <c r="T53" i="8"/>
  <c r="C461" i="8" l="1"/>
  <c r="C611" i="8"/>
  <c r="C465" i="8"/>
  <c r="C690" i="8"/>
  <c r="C537" i="8"/>
  <c r="C462" i="8"/>
  <c r="M141" i="10"/>
  <c r="E147" i="8" s="1"/>
  <c r="S99" i="8" s="1"/>
  <c r="U99" i="8" s="1"/>
  <c r="J298" i="8"/>
  <c r="C612" i="8"/>
  <c r="C661" i="8"/>
  <c r="C615" i="8"/>
  <c r="O141" i="10"/>
  <c r="G147" i="8" s="1"/>
  <c r="J99" i="8" s="1"/>
  <c r="L99" i="8" s="1"/>
  <c r="S141" i="10"/>
  <c r="K147" i="8" s="1"/>
  <c r="P99" i="8" s="1"/>
  <c r="R99" i="8" s="1"/>
  <c r="P353" i="8"/>
  <c r="P351" i="8"/>
  <c r="K298" i="8"/>
  <c r="O40" i="8"/>
  <c r="C491" i="8"/>
  <c r="C641" i="8"/>
  <c r="C428" i="8"/>
  <c r="C569" i="8"/>
  <c r="C566" i="8"/>
  <c r="C573" i="8"/>
  <c r="C683" i="8"/>
  <c r="C694" i="8"/>
  <c r="D622" i="8"/>
  <c r="C494" i="8"/>
  <c r="C189" i="8"/>
  <c r="C468" i="8"/>
  <c r="C467" i="8"/>
  <c r="E272" i="8"/>
  <c r="C691" i="8"/>
  <c r="J55" i="8"/>
  <c r="E293" i="8"/>
  <c r="R54" i="8"/>
  <c r="R55" i="8" s="1"/>
  <c r="U54" i="8"/>
  <c r="U55" i="8" s="1"/>
  <c r="G298" i="8"/>
  <c r="D272" i="8"/>
  <c r="C564" i="8"/>
  <c r="D297" i="8"/>
  <c r="D298" i="8" s="1"/>
  <c r="F298" i="8"/>
  <c r="L298" i="8"/>
  <c r="N55" i="8"/>
  <c r="F272" i="8"/>
  <c r="G272" i="8"/>
  <c r="K272" i="8"/>
  <c r="O272" i="8"/>
  <c r="D293" i="8"/>
  <c r="J272" i="8"/>
  <c r="D273" i="8"/>
  <c r="C104" i="11"/>
  <c r="C110" i="11" s="1"/>
  <c r="C119" i="11" s="1"/>
  <c r="C120" i="11" s="1"/>
  <c r="C94" i="11"/>
  <c r="C95" i="11" s="1"/>
  <c r="C96" i="11" s="1"/>
  <c r="C97" i="11" s="1"/>
  <c r="H52" i="8"/>
  <c r="C563" i="8"/>
  <c r="C534" i="8"/>
  <c r="C509" i="8"/>
  <c r="C520" i="8"/>
  <c r="C502" i="8"/>
  <c r="C519" i="8"/>
  <c r="C508" i="8"/>
  <c r="R69" i="7"/>
  <c r="W69" i="7" s="1"/>
  <c r="C190" i="8"/>
  <c r="E704" i="8"/>
  <c r="G554" i="8"/>
  <c r="G331" i="8"/>
  <c r="M314" i="8"/>
  <c r="I273" i="8"/>
  <c r="K331" i="8"/>
  <c r="E314" i="8"/>
  <c r="C493" i="8"/>
  <c r="C562" i="8"/>
  <c r="C618" i="8"/>
  <c r="C657" i="8"/>
  <c r="C511" i="8"/>
  <c r="L554" i="8"/>
  <c r="G704" i="8"/>
  <c r="C642" i="8"/>
  <c r="C433" i="8"/>
  <c r="C568" i="8"/>
  <c r="C426" i="8"/>
  <c r="C435" i="8"/>
  <c r="C606" i="8"/>
  <c r="C707" i="8"/>
  <c r="H273" i="8"/>
  <c r="C649" i="8"/>
  <c r="C646" i="8"/>
  <c r="C421" i="8"/>
  <c r="C587" i="8"/>
  <c r="C417" i="8"/>
  <c r="E554" i="8"/>
  <c r="H704" i="8"/>
  <c r="C456" i="8"/>
  <c r="C589" i="8"/>
  <c r="C595" i="8"/>
  <c r="C659" i="8"/>
  <c r="E15" i="10"/>
  <c r="E14" i="10"/>
  <c r="L704" i="8"/>
  <c r="E86" i="11"/>
  <c r="K704" i="8"/>
  <c r="K705" i="8" s="1"/>
  <c r="M554" i="8"/>
  <c r="E331" i="8"/>
  <c r="H554" i="8"/>
  <c r="K554" i="8"/>
  <c r="M331" i="8"/>
  <c r="O314" i="8"/>
  <c r="S112" i="10"/>
  <c r="K146" i="8" s="1"/>
  <c r="P98" i="8" s="1"/>
  <c r="E16" i="10"/>
  <c r="K314" i="8"/>
  <c r="D86" i="11"/>
  <c r="D87" i="11" s="1"/>
  <c r="R112" i="10"/>
  <c r="N83" i="10"/>
  <c r="C422" i="8"/>
  <c r="P112" i="10"/>
  <c r="R83" i="10"/>
  <c r="P83" i="10"/>
  <c r="C619" i="8"/>
  <c r="N112" i="10"/>
  <c r="C514" i="8"/>
  <c r="C572" i="8"/>
  <c r="C516" i="8"/>
  <c r="C608" i="8"/>
  <c r="C638" i="8"/>
  <c r="C567" i="8"/>
  <c r="C505" i="8"/>
  <c r="C692" i="8"/>
  <c r="S83" i="10"/>
  <c r="K145" i="8" s="1"/>
  <c r="P97" i="8" s="1"/>
  <c r="C492" i="8"/>
  <c r="C653" i="8"/>
  <c r="C571" i="8"/>
  <c r="C498" i="8"/>
  <c r="C506" i="8"/>
  <c r="C501" i="8"/>
  <c r="C464" i="8"/>
  <c r="H472" i="8"/>
  <c r="C583" i="8"/>
  <c r="C614" i="8"/>
  <c r="C684" i="8"/>
  <c r="F554" i="8"/>
  <c r="C500" i="8"/>
  <c r="C425" i="8"/>
  <c r="N52" i="10"/>
  <c r="M273" i="8"/>
  <c r="C413" i="8"/>
  <c r="C544" i="8"/>
  <c r="C681" i="8"/>
  <c r="C644" i="8"/>
  <c r="O622" i="8"/>
  <c r="F472" i="8"/>
  <c r="M472" i="8"/>
  <c r="C419" i="8"/>
  <c r="C591" i="8"/>
  <c r="C507" i="8"/>
  <c r="C582" i="8"/>
  <c r="C434" i="8"/>
  <c r="C423" i="8"/>
  <c r="C418" i="8"/>
  <c r="C664" i="8"/>
  <c r="C438" i="8"/>
  <c r="C496" i="8"/>
  <c r="C459" i="8"/>
  <c r="C603" i="8"/>
  <c r="C542" i="8"/>
  <c r="C531" i="8"/>
  <c r="J697" i="8"/>
  <c r="C458" i="8"/>
  <c r="C528" i="8"/>
  <c r="O331" i="8"/>
  <c r="I314" i="8"/>
  <c r="O704" i="8"/>
  <c r="O705" i="8" s="1"/>
  <c r="C674" i="8"/>
  <c r="C540" i="8"/>
  <c r="C460" i="8"/>
  <c r="K74" i="8" s="1"/>
  <c r="L697" i="8"/>
  <c r="I622" i="8"/>
  <c r="K472" i="8"/>
  <c r="G472" i="8"/>
  <c r="L472" i="8"/>
  <c r="E697" i="8"/>
  <c r="M622" i="8"/>
  <c r="O472" i="8"/>
  <c r="I472" i="8"/>
  <c r="M697" i="8"/>
  <c r="E622" i="8"/>
  <c r="D472" i="8"/>
  <c r="F622" i="8"/>
  <c r="N472" i="8"/>
  <c r="F697" i="8"/>
  <c r="N622" i="8"/>
  <c r="D547" i="8"/>
  <c r="G547" i="8"/>
  <c r="H697" i="8"/>
  <c r="I547" i="8"/>
  <c r="N547" i="8"/>
  <c r="K697" i="8"/>
  <c r="G622" i="8"/>
  <c r="H622" i="8"/>
  <c r="J472" i="8"/>
  <c r="E472" i="8"/>
  <c r="D697" i="8"/>
  <c r="I697" i="8"/>
  <c r="G697" i="8"/>
  <c r="J622" i="8"/>
  <c r="N697" i="8"/>
  <c r="K622" i="8"/>
  <c r="L622" i="8"/>
  <c r="O697" i="8"/>
  <c r="C662" i="8"/>
  <c r="C648" i="8"/>
  <c r="C656" i="8"/>
  <c r="C654" i="8"/>
  <c r="C666" i="8"/>
  <c r="C660" i="8"/>
  <c r="I70" i="7"/>
  <c r="H753" i="8" s="1"/>
  <c r="H752" i="8"/>
  <c r="C752" i="8" s="1"/>
  <c r="P52" i="10"/>
  <c r="R52" i="10"/>
  <c r="T52" i="10"/>
  <c r="C90" i="11"/>
  <c r="F704" i="8"/>
  <c r="O554" i="8"/>
  <c r="G314" i="8"/>
  <c r="I554" i="8"/>
  <c r="I555" i="8" s="1"/>
  <c r="C557" i="8"/>
  <c r="N554" i="8"/>
  <c r="J554" i="8"/>
  <c r="J555" i="8" s="1"/>
  <c r="N314" i="8"/>
  <c r="K547" i="8"/>
  <c r="E547" i="8"/>
  <c r="L547" i="8"/>
  <c r="J547" i="8"/>
  <c r="H547" i="8"/>
  <c r="F547" i="8"/>
  <c r="M547" i="8"/>
  <c r="O547" i="8"/>
  <c r="Q74" i="8"/>
  <c r="Q99" i="8"/>
  <c r="K99" i="8"/>
  <c r="N99" i="8"/>
  <c r="P553" i="8"/>
  <c r="K273" i="8"/>
  <c r="D354" i="8"/>
  <c r="M354" i="8"/>
  <c r="F354" i="8"/>
  <c r="H354" i="8"/>
  <c r="J354" i="8"/>
  <c r="O322" i="8"/>
  <c r="J314" i="8"/>
  <c r="N331" i="8"/>
  <c r="F314" i="8"/>
  <c r="L331" i="8"/>
  <c r="L314" i="8"/>
  <c r="H314" i="8"/>
  <c r="D322" i="8"/>
  <c r="H331" i="8"/>
  <c r="D331" i="8"/>
  <c r="I331" i="8"/>
  <c r="J331" i="8"/>
  <c r="F331" i="8"/>
  <c r="F273" i="8"/>
  <c r="J273" i="8"/>
  <c r="L273" i="8"/>
  <c r="G273" i="8"/>
  <c r="N273" i="8"/>
  <c r="O273" i="8"/>
  <c r="O306" i="8"/>
  <c r="O780" i="8"/>
  <c r="O340" i="8" s="1"/>
  <c r="I780" i="8"/>
  <c r="L780" i="8"/>
  <c r="N780" i="8"/>
  <c r="H780" i="8"/>
  <c r="D780" i="8"/>
  <c r="G780" i="8"/>
  <c r="E780" i="8"/>
  <c r="J780" i="8"/>
  <c r="M780" i="8"/>
  <c r="F780" i="8"/>
  <c r="K780" i="8"/>
  <c r="C679" i="8"/>
  <c r="C454" i="8"/>
  <c r="C412" i="8"/>
  <c r="C489" i="8"/>
  <c r="C411" i="8"/>
  <c r="C640" i="8"/>
  <c r="C637" i="8"/>
  <c r="E45" i="11"/>
  <c r="C52" i="11"/>
  <c r="C53" i="11" s="1"/>
  <c r="C54" i="11" s="1"/>
  <c r="M704" i="8"/>
  <c r="O139" i="8"/>
  <c r="D44" i="11"/>
  <c r="C76" i="11"/>
  <c r="C77" i="11" s="1"/>
  <c r="C78" i="11" s="1"/>
  <c r="J704" i="8"/>
  <c r="P703" i="8"/>
  <c r="N704" i="8"/>
  <c r="I704" i="8"/>
  <c r="S55" i="8"/>
  <c r="E17" i="10"/>
  <c r="M148" i="8"/>
  <c r="C55" i="11"/>
  <c r="C56" i="11" s="1"/>
  <c r="C57" i="11" s="1"/>
  <c r="C599" i="8"/>
  <c r="C524" i="8"/>
  <c r="C73" i="11"/>
  <c r="C74" i="11" s="1"/>
  <c r="C75" i="11" s="1"/>
  <c r="C576" i="8"/>
  <c r="C672" i="8"/>
  <c r="C647" i="8"/>
  <c r="C529" i="8"/>
  <c r="C443" i="8"/>
  <c r="C570" i="8"/>
  <c r="C490" i="8"/>
  <c r="C504" i="8"/>
  <c r="C584" i="8"/>
  <c r="C191" i="8"/>
  <c r="C234" i="8"/>
  <c r="D76" i="11"/>
  <c r="Q55" i="8"/>
  <c r="C231" i="8"/>
  <c r="C193" i="8"/>
  <c r="H88" i="11"/>
  <c r="I88" i="11" s="1"/>
  <c r="C54" i="8"/>
  <c r="C55" i="8" s="1"/>
  <c r="D73" i="11"/>
  <c r="P54" i="8"/>
  <c r="F86" i="11"/>
  <c r="C230" i="8"/>
  <c r="E65" i="11"/>
  <c r="E72" i="11" s="1"/>
  <c r="F66" i="11"/>
  <c r="E18" i="10"/>
  <c r="C669" i="8"/>
  <c r="C580" i="8"/>
  <c r="C650" i="8"/>
  <c r="C466" i="8"/>
  <c r="C643" i="8"/>
  <c r="C607" i="8"/>
  <c r="C439" i="8"/>
  <c r="C682" i="8"/>
  <c r="C513" i="8"/>
  <c r="C538" i="8"/>
  <c r="C541" i="8"/>
  <c r="C444" i="8"/>
  <c r="C416" i="8"/>
  <c r="C113" i="8"/>
  <c r="H77" i="8"/>
  <c r="T99" i="8"/>
  <c r="C457" i="8"/>
  <c r="C437" i="8"/>
  <c r="C689" i="8"/>
  <c r="C688" i="8"/>
  <c r="C651" i="8"/>
  <c r="C497" i="8"/>
  <c r="G46" i="11"/>
  <c r="C565" i="8"/>
  <c r="C420" i="8"/>
  <c r="C588" i="8"/>
  <c r="C441" i="8"/>
  <c r="C685" i="8"/>
  <c r="H67" i="11"/>
  <c r="C543" i="8"/>
  <c r="F89" i="11"/>
  <c r="C578" i="8"/>
  <c r="C510" i="8"/>
  <c r="C667" i="8"/>
  <c r="C424" i="8"/>
  <c r="C499" i="8"/>
  <c r="C616" i="8"/>
  <c r="C522" i="8"/>
  <c r="C532" i="8"/>
  <c r="C515" i="8"/>
  <c r="E96" i="8"/>
  <c r="E97" i="8"/>
  <c r="E99" i="8"/>
  <c r="H100" i="8"/>
  <c r="E95" i="8"/>
  <c r="E98" i="8"/>
  <c r="C495" i="8"/>
  <c r="C613" i="8"/>
  <c r="C663" i="8"/>
  <c r="C517" i="8"/>
  <c r="C429" i="8"/>
  <c r="C436" i="8"/>
  <c r="C503" i="8"/>
  <c r="C574" i="8"/>
  <c r="C575" i="8"/>
  <c r="C665" i="8"/>
  <c r="C463" i="8"/>
  <c r="C590" i="8"/>
  <c r="C670" i="8"/>
  <c r="C448" i="8"/>
  <c r="C539" i="8"/>
  <c r="C427" i="8"/>
  <c r="C605" i="8"/>
  <c r="C455" i="8"/>
  <c r="C597" i="8"/>
  <c r="C645" i="8"/>
  <c r="C535" i="8"/>
  <c r="C658" i="8"/>
  <c r="C488" i="8"/>
  <c r="C585" i="8"/>
  <c r="C655" i="8"/>
  <c r="T91" i="8"/>
  <c r="K306" i="8"/>
  <c r="L479" i="8"/>
  <c r="G306" i="8"/>
  <c r="H479" i="8"/>
  <c r="M322" i="8"/>
  <c r="N629" i="8"/>
  <c r="J629" i="8"/>
  <c r="I322" i="8"/>
  <c r="F629" i="8"/>
  <c r="E322" i="8"/>
  <c r="L306" i="8"/>
  <c r="M479" i="8"/>
  <c r="G479" i="8"/>
  <c r="F306" i="8"/>
  <c r="J322" i="8"/>
  <c r="K629" i="8"/>
  <c r="J306" i="8"/>
  <c r="K479" i="8"/>
  <c r="H306" i="8"/>
  <c r="I479" i="8"/>
  <c r="D306" i="8"/>
  <c r="E479" i="8"/>
  <c r="P478" i="8"/>
  <c r="C482" i="8"/>
  <c r="H322" i="8"/>
  <c r="I629" i="8"/>
  <c r="P628" i="8"/>
  <c r="C632" i="8"/>
  <c r="E629" i="8"/>
  <c r="M306" i="8"/>
  <c r="N479" i="8"/>
  <c r="I306" i="8"/>
  <c r="J479" i="8"/>
  <c r="E306" i="8"/>
  <c r="F479" i="8"/>
  <c r="K322" i="8"/>
  <c r="L629" i="8"/>
  <c r="G322" i="8"/>
  <c r="H629" i="8"/>
  <c r="N322" i="8"/>
  <c r="O629" i="8"/>
  <c r="G629" i="8"/>
  <c r="F322" i="8"/>
  <c r="O479" i="8"/>
  <c r="N306" i="8"/>
  <c r="M629" i="8"/>
  <c r="L322" i="8"/>
  <c r="K55" i="8"/>
  <c r="T55" i="8"/>
  <c r="S69" i="7" l="1"/>
  <c r="G675" i="8" s="1"/>
  <c r="M147" i="8"/>
  <c r="C56" i="8"/>
  <c r="C108" i="11"/>
  <c r="C109" i="11" s="1"/>
  <c r="C125" i="11" s="1"/>
  <c r="C132" i="11" s="1"/>
  <c r="C130" i="11" s="1"/>
  <c r="F87" i="11"/>
  <c r="F94" i="11" s="1"/>
  <c r="D51" i="11"/>
  <c r="D52" i="11" s="1"/>
  <c r="D53" i="11" s="1"/>
  <c r="D54" i="11" s="1"/>
  <c r="D104" i="11"/>
  <c r="D110" i="11" s="1"/>
  <c r="D108" i="11" s="1"/>
  <c r="D115" i="11" s="1"/>
  <c r="D94" i="11"/>
  <c r="D95" i="11" s="1"/>
  <c r="D96" i="11" s="1"/>
  <c r="D97" i="11" s="1"/>
  <c r="Q97" i="8"/>
  <c r="R97" i="8"/>
  <c r="Q98" i="8"/>
  <c r="R98" i="8"/>
  <c r="K525" i="8"/>
  <c r="O525" i="8"/>
  <c r="G525" i="8"/>
  <c r="I525" i="8"/>
  <c r="E525" i="8"/>
  <c r="L525" i="8"/>
  <c r="F525" i="8"/>
  <c r="M525" i="8"/>
  <c r="N525" i="8"/>
  <c r="J525" i="8"/>
  <c r="U69" i="7"/>
  <c r="D525" i="8"/>
  <c r="H525" i="8"/>
  <c r="L705" i="8"/>
  <c r="M555" i="8"/>
  <c r="L555" i="8"/>
  <c r="H705" i="8"/>
  <c r="F144" i="8"/>
  <c r="T90" i="7"/>
  <c r="S52" i="10"/>
  <c r="K144" i="8" s="1"/>
  <c r="P96" i="8" s="1"/>
  <c r="Z90" i="7"/>
  <c r="E87" i="11"/>
  <c r="V90" i="7"/>
  <c r="J144" i="8"/>
  <c r="X90" i="7"/>
  <c r="D98" i="11"/>
  <c r="D99" i="11" s="1"/>
  <c r="D100" i="11" s="1"/>
  <c r="J146" i="8"/>
  <c r="Q112" i="10"/>
  <c r="I146" i="8" s="1"/>
  <c r="M98" i="8" s="1"/>
  <c r="F145" i="8"/>
  <c r="M83" i="10"/>
  <c r="E145" i="8" s="1"/>
  <c r="S97" i="8" s="1"/>
  <c r="F146" i="8"/>
  <c r="M112" i="10"/>
  <c r="E146" i="8" s="1"/>
  <c r="H145" i="8"/>
  <c r="O83" i="10"/>
  <c r="G145" i="8" s="1"/>
  <c r="H146" i="8"/>
  <c r="O112" i="10"/>
  <c r="G146" i="8" s="1"/>
  <c r="J98" i="8" s="1"/>
  <c r="J145" i="8"/>
  <c r="Q83" i="10"/>
  <c r="I145" i="8" s="1"/>
  <c r="M97" i="8" s="1"/>
  <c r="K75" i="8"/>
  <c r="Q52" i="10"/>
  <c r="I144" i="8" s="1"/>
  <c r="M96" i="8" s="1"/>
  <c r="O96" i="8" s="1"/>
  <c r="D55" i="11"/>
  <c r="D56" i="11" s="1"/>
  <c r="D57" i="11" s="1"/>
  <c r="D90" i="11"/>
  <c r="L144" i="8"/>
  <c r="L149" i="8" s="1"/>
  <c r="E54" i="8"/>
  <c r="O555" i="8"/>
  <c r="T75" i="8"/>
  <c r="N75" i="8"/>
  <c r="N74" i="8"/>
  <c r="Q75" i="8"/>
  <c r="T74" i="8"/>
  <c r="P354" i="8"/>
  <c r="L630" i="8"/>
  <c r="K630" i="8"/>
  <c r="M630" i="8"/>
  <c r="O630" i="8"/>
  <c r="J630" i="8"/>
  <c r="M340" i="8"/>
  <c r="N781" i="8"/>
  <c r="N782" i="8" s="1"/>
  <c r="E781" i="8"/>
  <c r="E782" i="8" s="1"/>
  <c r="L340" i="8"/>
  <c r="M781" i="8"/>
  <c r="M782" i="8" s="1"/>
  <c r="H630" i="8"/>
  <c r="I630" i="8"/>
  <c r="M705" i="8"/>
  <c r="J340" i="8"/>
  <c r="K781" i="8"/>
  <c r="K782" i="8" s="1"/>
  <c r="I340" i="8"/>
  <c r="J781" i="8"/>
  <c r="J782" i="8" s="1"/>
  <c r="F630" i="8"/>
  <c r="K340" i="8"/>
  <c r="L781" i="8"/>
  <c r="L782" i="8" s="1"/>
  <c r="E340" i="8"/>
  <c r="F781" i="8"/>
  <c r="F782" i="8" s="1"/>
  <c r="H340" i="8"/>
  <c r="I781" i="8"/>
  <c r="I782" i="8" s="1"/>
  <c r="J705" i="8"/>
  <c r="F340" i="8"/>
  <c r="G781" i="8"/>
  <c r="G782" i="8" s="1"/>
  <c r="G340" i="8"/>
  <c r="H781" i="8"/>
  <c r="H782" i="8" s="1"/>
  <c r="N340" i="8"/>
  <c r="O781" i="8"/>
  <c r="O782" i="8" s="1"/>
  <c r="E76" i="11"/>
  <c r="J480" i="8"/>
  <c r="E480" i="8"/>
  <c r="G480" i="8"/>
  <c r="I480" i="8"/>
  <c r="F480" i="8"/>
  <c r="K480" i="8"/>
  <c r="L480" i="8"/>
  <c r="D340" i="8"/>
  <c r="C784" i="8"/>
  <c r="P780" i="8"/>
  <c r="E675" i="8"/>
  <c r="N675" i="8"/>
  <c r="M675" i="8"/>
  <c r="K675" i="8"/>
  <c r="F675" i="8"/>
  <c r="I675" i="8"/>
  <c r="H675" i="8"/>
  <c r="L675" i="8"/>
  <c r="D675" i="8"/>
  <c r="E44" i="11"/>
  <c r="E51" i="11" s="1"/>
  <c r="F45" i="11"/>
  <c r="M52" i="10"/>
  <c r="E144" i="8" s="1"/>
  <c r="S96" i="8" s="1"/>
  <c r="U96" i="8" s="1"/>
  <c r="Y69" i="7"/>
  <c r="K600" i="8" s="1"/>
  <c r="D77" i="11"/>
  <c r="D78" i="11" s="1"/>
  <c r="C194" i="8"/>
  <c r="D74" i="11"/>
  <c r="D75" i="11" s="1"/>
  <c r="H86" i="11"/>
  <c r="H87" i="11" s="1"/>
  <c r="E73" i="11"/>
  <c r="G87" i="11"/>
  <c r="G66" i="11"/>
  <c r="F65" i="11"/>
  <c r="F72" i="11" s="1"/>
  <c r="H144" i="8"/>
  <c r="O52" i="10"/>
  <c r="G144" i="8" s="1"/>
  <c r="J96" i="8" s="1"/>
  <c r="E19" i="10"/>
  <c r="E98" i="11"/>
  <c r="I67" i="11"/>
  <c r="C121" i="11"/>
  <c r="G89" i="11"/>
  <c r="J88" i="11"/>
  <c r="I86" i="11"/>
  <c r="H46" i="11"/>
  <c r="O675" i="8" l="1"/>
  <c r="J675" i="8"/>
  <c r="F90" i="11"/>
  <c r="C115" i="11"/>
  <c r="C116" i="11" s="1"/>
  <c r="C117" i="11" s="1"/>
  <c r="C118" i="11" s="1"/>
  <c r="F104" i="11"/>
  <c r="G104" i="11"/>
  <c r="G94" i="11"/>
  <c r="E104" i="11"/>
  <c r="E110" i="11" s="1"/>
  <c r="E94" i="11"/>
  <c r="C131" i="11"/>
  <c r="C138" i="11"/>
  <c r="C139" i="11" s="1"/>
  <c r="C140" i="11" s="1"/>
  <c r="H104" i="11"/>
  <c r="K96" i="8"/>
  <c r="L96" i="8"/>
  <c r="K98" i="8"/>
  <c r="L98" i="8"/>
  <c r="N98" i="8"/>
  <c r="O98" i="8"/>
  <c r="P100" i="8"/>
  <c r="R100" i="8" s="1"/>
  <c r="R96" i="8"/>
  <c r="N97" i="8"/>
  <c r="O97" i="8"/>
  <c r="T97" i="8"/>
  <c r="U97" i="8"/>
  <c r="C525" i="8"/>
  <c r="N449" i="8"/>
  <c r="J449" i="8"/>
  <c r="K449" i="8"/>
  <c r="O449" i="8"/>
  <c r="G449" i="8"/>
  <c r="I449" i="8"/>
  <c r="E449" i="8"/>
  <c r="L449" i="8"/>
  <c r="F449" i="8"/>
  <c r="M449" i="8"/>
  <c r="H449" i="8"/>
  <c r="D449" i="8"/>
  <c r="E99" i="11"/>
  <c r="E100" i="11" s="1"/>
  <c r="D109" i="11"/>
  <c r="D125" i="11" s="1"/>
  <c r="D132" i="11" s="1"/>
  <c r="D130" i="11" s="1"/>
  <c r="E90" i="11"/>
  <c r="E95" i="11"/>
  <c r="E96" i="11" s="1"/>
  <c r="E97" i="11" s="1"/>
  <c r="J149" i="8"/>
  <c r="M83" i="8" s="1"/>
  <c r="D119" i="11"/>
  <c r="D120" i="11" s="1"/>
  <c r="D121" i="11" s="1"/>
  <c r="H149" i="8"/>
  <c r="J83" i="8" s="1"/>
  <c r="X91" i="7"/>
  <c r="M145" i="8"/>
  <c r="J97" i="8"/>
  <c r="S98" i="8"/>
  <c r="M146" i="8"/>
  <c r="E119" i="11"/>
  <c r="D116" i="11"/>
  <c r="D117" i="11" s="1"/>
  <c r="D118" i="11" s="1"/>
  <c r="O600" i="8"/>
  <c r="H600" i="8"/>
  <c r="P83" i="8"/>
  <c r="Z91" i="7"/>
  <c r="E52" i="11"/>
  <c r="E53" i="11" s="1"/>
  <c r="E54" i="11" s="1"/>
  <c r="E55" i="11"/>
  <c r="E56" i="11" s="1"/>
  <c r="E57" i="11" s="1"/>
  <c r="G45" i="11"/>
  <c r="F44" i="11"/>
  <c r="F51" i="11" s="1"/>
  <c r="F600" i="8"/>
  <c r="L600" i="8"/>
  <c r="G600" i="8"/>
  <c r="M600" i="8"/>
  <c r="I600" i="8"/>
  <c r="D600" i="8"/>
  <c r="J600" i="8"/>
  <c r="E600" i="8"/>
  <c r="N600" i="8"/>
  <c r="E77" i="11"/>
  <c r="E78" i="11" s="1"/>
  <c r="E74" i="11"/>
  <c r="E75" i="11" s="1"/>
  <c r="I87" i="11"/>
  <c r="G65" i="11"/>
  <c r="G72" i="11" s="1"/>
  <c r="H66" i="11"/>
  <c r="F76" i="11"/>
  <c r="F73" i="11"/>
  <c r="M144" i="8"/>
  <c r="M100" i="8"/>
  <c r="O100" i="8" s="1"/>
  <c r="J21" i="10"/>
  <c r="E20" i="10"/>
  <c r="F98" i="11"/>
  <c r="F95" i="11"/>
  <c r="G90" i="11"/>
  <c r="H89" i="11"/>
  <c r="H94" i="11" s="1"/>
  <c r="J67" i="11"/>
  <c r="C142" i="11"/>
  <c r="C143" i="11" s="1"/>
  <c r="C144" i="11" s="1"/>
  <c r="I46" i="11"/>
  <c r="K88" i="11"/>
  <c r="J86" i="11"/>
  <c r="J87" i="11" s="1"/>
  <c r="C675" i="8" l="1"/>
  <c r="F110" i="11"/>
  <c r="F108" i="11" s="1"/>
  <c r="E108" i="11"/>
  <c r="E115" i="11" s="1"/>
  <c r="E116" i="11" s="1"/>
  <c r="E117" i="11" s="1"/>
  <c r="E118" i="11" s="1"/>
  <c r="J104" i="11"/>
  <c r="I104" i="11"/>
  <c r="K97" i="8"/>
  <c r="L97" i="8"/>
  <c r="T98" i="8"/>
  <c r="U98" i="8"/>
  <c r="C449" i="8"/>
  <c r="F99" i="11"/>
  <c r="F100" i="11" s="1"/>
  <c r="E120" i="11"/>
  <c r="E121" i="11" s="1"/>
  <c r="J100" i="8"/>
  <c r="F119" i="11"/>
  <c r="F96" i="11"/>
  <c r="F97" i="11" s="1"/>
  <c r="V91" i="7"/>
  <c r="F55" i="11"/>
  <c r="F56" i="11" s="1"/>
  <c r="F57" i="11" s="1"/>
  <c r="F77" i="11"/>
  <c r="F78" i="11" s="1"/>
  <c r="G44" i="11"/>
  <c r="F52" i="11"/>
  <c r="F53" i="11" s="1"/>
  <c r="F54" i="11" s="1"/>
  <c r="H45" i="11"/>
  <c r="C600" i="8"/>
  <c r="F74" i="11"/>
  <c r="F75" i="11" s="1"/>
  <c r="I66" i="11"/>
  <c r="H65" i="11"/>
  <c r="H72" i="11" s="1"/>
  <c r="G73" i="11"/>
  <c r="G76" i="11"/>
  <c r="C143" i="8"/>
  <c r="K67" i="11"/>
  <c r="H90" i="11"/>
  <c r="I89" i="11"/>
  <c r="I94" i="11" s="1"/>
  <c r="K86" i="11"/>
  <c r="K87" i="11" s="1"/>
  <c r="L88" i="11"/>
  <c r="G95" i="11"/>
  <c r="G98" i="11"/>
  <c r="J46" i="11"/>
  <c r="C141" i="11"/>
  <c r="G110" i="11" l="1"/>
  <c r="H110" i="11" s="1"/>
  <c r="I110" i="11" s="1"/>
  <c r="E109" i="11"/>
  <c r="E125" i="11" s="1"/>
  <c r="E132" i="11" s="1"/>
  <c r="E130" i="11" s="1"/>
  <c r="G51" i="11"/>
  <c r="G52" i="11" s="1"/>
  <c r="G53" i="11" s="1"/>
  <c r="G54" i="11" s="1"/>
  <c r="F109" i="11"/>
  <c r="F125" i="11" s="1"/>
  <c r="F115" i="11"/>
  <c r="F116" i="11" s="1"/>
  <c r="F117" i="11" s="1"/>
  <c r="F118" i="11" s="1"/>
  <c r="D131" i="11"/>
  <c r="D138" i="11"/>
  <c r="D139" i="11" s="1"/>
  <c r="D140" i="11" s="1"/>
  <c r="D141" i="11" s="1"/>
  <c r="D142" i="11"/>
  <c r="D143" i="11" s="1"/>
  <c r="D144" i="11" s="1"/>
  <c r="K100" i="8"/>
  <c r="L100" i="8"/>
  <c r="G99" i="11"/>
  <c r="G100" i="11" s="1"/>
  <c r="F120" i="11"/>
  <c r="F121" i="11" s="1"/>
  <c r="G96" i="11"/>
  <c r="G97" i="11" s="1"/>
  <c r="I45" i="11"/>
  <c r="S100" i="8"/>
  <c r="U100" i="8" s="1"/>
  <c r="G55" i="11"/>
  <c r="G56" i="11" s="1"/>
  <c r="G57" i="11" s="1"/>
  <c r="G77" i="11"/>
  <c r="G78" i="11" s="1"/>
  <c r="H44" i="11"/>
  <c r="G74" i="11"/>
  <c r="G75" i="11" s="1"/>
  <c r="H73" i="11"/>
  <c r="H76" i="11"/>
  <c r="I65" i="11"/>
  <c r="I72" i="11" s="1"/>
  <c r="J66" i="11"/>
  <c r="F143" i="8"/>
  <c r="C149" i="8"/>
  <c r="I90" i="11"/>
  <c r="J89" i="11"/>
  <c r="J94" i="11" s="1"/>
  <c r="K46" i="11"/>
  <c r="M88" i="11"/>
  <c r="L86" i="11"/>
  <c r="L87" i="11" s="1"/>
  <c r="K104" i="11"/>
  <c r="L67" i="11"/>
  <c r="H98" i="11"/>
  <c r="H95" i="11"/>
  <c r="H108" i="11" l="1"/>
  <c r="H115" i="11" s="1"/>
  <c r="H116" i="11" s="1"/>
  <c r="H117" i="11" s="1"/>
  <c r="H118" i="11" s="1"/>
  <c r="G108" i="11"/>
  <c r="G115" i="11" s="1"/>
  <c r="G116" i="11" s="1"/>
  <c r="G117" i="11" s="1"/>
  <c r="G118" i="11" s="1"/>
  <c r="H51" i="11"/>
  <c r="H52" i="11" s="1"/>
  <c r="H53" i="11" s="1"/>
  <c r="H54" i="11" s="1"/>
  <c r="F132" i="11"/>
  <c r="F130" i="11" s="1"/>
  <c r="L104" i="11"/>
  <c r="E131" i="11"/>
  <c r="E138" i="11"/>
  <c r="E139" i="11" s="1"/>
  <c r="E140" i="11" s="1"/>
  <c r="E141" i="11" s="1"/>
  <c r="H99" i="11"/>
  <c r="H100" i="11" s="1"/>
  <c r="E142" i="11"/>
  <c r="E143" i="11" s="1"/>
  <c r="E144" i="11" s="1"/>
  <c r="G119" i="11"/>
  <c r="G120" i="11" s="1"/>
  <c r="G121" i="11" s="1"/>
  <c r="H96" i="11"/>
  <c r="H97" i="11" s="1"/>
  <c r="J45" i="11"/>
  <c r="I44" i="11"/>
  <c r="I51" i="11" s="1"/>
  <c r="H77" i="11"/>
  <c r="H78" i="11" s="1"/>
  <c r="H55" i="11"/>
  <c r="H56" i="11" s="1"/>
  <c r="H57" i="11" s="1"/>
  <c r="H74" i="11"/>
  <c r="H75" i="11" s="1"/>
  <c r="K66" i="11"/>
  <c r="J65" i="11"/>
  <c r="J72" i="11" s="1"/>
  <c r="I76" i="11"/>
  <c r="I73" i="11"/>
  <c r="K149" i="8"/>
  <c r="D83" i="8"/>
  <c r="G149" i="8"/>
  <c r="I149" i="8"/>
  <c r="E143" i="8"/>
  <c r="F149" i="8"/>
  <c r="S83" i="8" s="1"/>
  <c r="H119" i="11"/>
  <c r="N88" i="11"/>
  <c r="M86" i="11"/>
  <c r="M87" i="11" s="1"/>
  <c r="M67" i="11"/>
  <c r="L46" i="11"/>
  <c r="K89" i="11"/>
  <c r="K94" i="11" s="1"/>
  <c r="J90" i="11"/>
  <c r="I98" i="11"/>
  <c r="I95" i="11"/>
  <c r="I108" i="11"/>
  <c r="J110" i="11"/>
  <c r="H109" i="11" l="1"/>
  <c r="H125" i="11" s="1"/>
  <c r="G109" i="11"/>
  <c r="G125" i="11" s="1"/>
  <c r="G132" i="11" s="1"/>
  <c r="I109" i="11"/>
  <c r="I125" i="11" s="1"/>
  <c r="I115" i="11"/>
  <c r="I116" i="11" s="1"/>
  <c r="I117" i="11" s="1"/>
  <c r="I118" i="11" s="1"/>
  <c r="N86" i="11"/>
  <c r="N87" i="11" s="1"/>
  <c r="M104" i="11"/>
  <c r="F131" i="11"/>
  <c r="F138" i="11"/>
  <c r="F139" i="11" s="1"/>
  <c r="F140" i="11" s="1"/>
  <c r="F141" i="11" s="1"/>
  <c r="I99" i="11"/>
  <c r="I100" i="11" s="1"/>
  <c r="F142" i="11"/>
  <c r="F143" i="11" s="1"/>
  <c r="F144" i="11" s="1"/>
  <c r="H120" i="11"/>
  <c r="H121" i="11" s="1"/>
  <c r="I55" i="11"/>
  <c r="I56" i="11" s="1"/>
  <c r="I57" i="11" s="1"/>
  <c r="I52" i="11"/>
  <c r="I53" i="11" s="1"/>
  <c r="I54" i="11" s="1"/>
  <c r="I96" i="11"/>
  <c r="I97" i="11" s="1"/>
  <c r="J44" i="11"/>
  <c r="J51" i="11" s="1"/>
  <c r="K45" i="11"/>
  <c r="L45" i="11" s="1"/>
  <c r="I77" i="11"/>
  <c r="I78" i="11" s="1"/>
  <c r="E149" i="8"/>
  <c r="M149" i="8" s="1"/>
  <c r="I74" i="11"/>
  <c r="I75" i="11" s="1"/>
  <c r="D776" i="8"/>
  <c r="C774" i="8"/>
  <c r="K65" i="11"/>
  <c r="K72" i="11" s="1"/>
  <c r="L66" i="11"/>
  <c r="J76" i="11"/>
  <c r="J73" i="11"/>
  <c r="H83" i="8"/>
  <c r="R90" i="7"/>
  <c r="I119" i="11"/>
  <c r="J108" i="11"/>
  <c r="K110" i="11"/>
  <c r="K90" i="11"/>
  <c r="L89" i="11"/>
  <c r="N67" i="11"/>
  <c r="J98" i="11"/>
  <c r="J95" i="11"/>
  <c r="M46" i="11"/>
  <c r="H132" i="11" l="1"/>
  <c r="H130" i="11" s="1"/>
  <c r="G130" i="11"/>
  <c r="G138" i="11" s="1"/>
  <c r="G139" i="11" s="1"/>
  <c r="G140" i="11" s="1"/>
  <c r="G141" i="11" s="1"/>
  <c r="J109" i="11"/>
  <c r="J125" i="11" s="1"/>
  <c r="J115" i="11"/>
  <c r="J116" i="11" s="1"/>
  <c r="J117" i="11" s="1"/>
  <c r="J118" i="11" s="1"/>
  <c r="L94" i="11"/>
  <c r="O87" i="11"/>
  <c r="G21" i="11" s="1"/>
  <c r="G22" i="11" s="1"/>
  <c r="G142" i="11"/>
  <c r="G143" i="11" s="1"/>
  <c r="G144" i="11" s="1"/>
  <c r="J99" i="11"/>
  <c r="J100" i="11" s="1"/>
  <c r="I120" i="11"/>
  <c r="I121" i="11" s="1"/>
  <c r="E90" i="7"/>
  <c r="N90" i="7"/>
  <c r="J90" i="7"/>
  <c r="F90" i="7"/>
  <c r="M90" i="7"/>
  <c r="I90" i="7"/>
  <c r="L90" i="7"/>
  <c r="H90" i="7"/>
  <c r="O90" i="7"/>
  <c r="K90" i="7"/>
  <c r="G90" i="7"/>
  <c r="J55" i="11"/>
  <c r="J56" i="11" s="1"/>
  <c r="J57" i="11" s="1"/>
  <c r="J96" i="11"/>
  <c r="J97" i="11" s="1"/>
  <c r="J52" i="11"/>
  <c r="J53" i="11" s="1"/>
  <c r="J54" i="11" s="1"/>
  <c r="K44" i="11"/>
  <c r="K51" i="11" s="1"/>
  <c r="J74" i="11"/>
  <c r="J75" i="11" s="1"/>
  <c r="J77" i="11"/>
  <c r="J78" i="11" s="1"/>
  <c r="T91" i="7"/>
  <c r="D341" i="8"/>
  <c r="D777" i="8"/>
  <c r="D778" i="8"/>
  <c r="D779" i="8" s="1"/>
  <c r="D343" i="8"/>
  <c r="N104" i="11"/>
  <c r="K76" i="11"/>
  <c r="K73" i="11"/>
  <c r="M66" i="11"/>
  <c r="L65" i="11"/>
  <c r="L72" i="11" s="1"/>
  <c r="J119" i="11"/>
  <c r="N46" i="11"/>
  <c r="K98" i="11"/>
  <c r="K95" i="11"/>
  <c r="L110" i="11"/>
  <c r="K108" i="11"/>
  <c r="L90" i="11"/>
  <c r="M89" i="11"/>
  <c r="M94" i="11" s="1"/>
  <c r="L44" i="11"/>
  <c r="L51" i="11" s="1"/>
  <c r="M45" i="11"/>
  <c r="G131" i="11" l="1"/>
  <c r="I132" i="11"/>
  <c r="J132" i="11" s="1"/>
  <c r="K109" i="11"/>
  <c r="K125" i="11" s="1"/>
  <c r="K115" i="11"/>
  <c r="K116" i="11" s="1"/>
  <c r="K117" i="11" s="1"/>
  <c r="K118" i="11" s="1"/>
  <c r="H131" i="11"/>
  <c r="H138" i="11"/>
  <c r="H139" i="11" s="1"/>
  <c r="H140" i="11" s="1"/>
  <c r="H141" i="11" s="1"/>
  <c r="K99" i="11"/>
  <c r="K100" i="11" s="1"/>
  <c r="H142" i="11"/>
  <c r="H143" i="11" s="1"/>
  <c r="H144" i="11" s="1"/>
  <c r="J120" i="11"/>
  <c r="J121" i="11" s="1"/>
  <c r="K55" i="11"/>
  <c r="K56" i="11" s="1"/>
  <c r="K57" i="11" s="1"/>
  <c r="K96" i="11"/>
  <c r="K97" i="11" s="1"/>
  <c r="K52" i="11"/>
  <c r="K53" i="11" s="1"/>
  <c r="K54" i="11" s="1"/>
  <c r="K77" i="11"/>
  <c r="K78" i="11" s="1"/>
  <c r="K74" i="11"/>
  <c r="K75" i="11" s="1"/>
  <c r="D781" i="8"/>
  <c r="D782" i="8"/>
  <c r="D783" i="8" s="1"/>
  <c r="C547" i="8"/>
  <c r="L52" i="11"/>
  <c r="L55" i="11"/>
  <c r="L76" i="11"/>
  <c r="L73" i="11"/>
  <c r="M65" i="11"/>
  <c r="M72" i="11" s="1"/>
  <c r="N66" i="11"/>
  <c r="M44" i="11"/>
  <c r="M51" i="11" s="1"/>
  <c r="N45" i="11"/>
  <c r="N44" i="11" s="1"/>
  <c r="K119" i="11"/>
  <c r="M110" i="11"/>
  <c r="L108" i="11"/>
  <c r="M90" i="11"/>
  <c r="N89" i="11"/>
  <c r="N94" i="11" s="1"/>
  <c r="L95" i="11"/>
  <c r="L98" i="11"/>
  <c r="K132" i="11" l="1"/>
  <c r="K130" i="11" s="1"/>
  <c r="J130" i="11"/>
  <c r="J138" i="11" s="1"/>
  <c r="J139" i="11" s="1"/>
  <c r="I130" i="11"/>
  <c r="I131" i="11" s="1"/>
  <c r="L109" i="11"/>
  <c r="L125" i="11" s="1"/>
  <c r="L115" i="11"/>
  <c r="L116" i="11" s="1"/>
  <c r="L117" i="11" s="1"/>
  <c r="L118" i="11" s="1"/>
  <c r="N51" i="11"/>
  <c r="L99" i="11"/>
  <c r="L100" i="11" s="1"/>
  <c r="I142" i="11"/>
  <c r="I143" i="11" s="1"/>
  <c r="I144" i="11" s="1"/>
  <c r="K120" i="11"/>
  <c r="K121" i="11" s="1"/>
  <c r="L74" i="11"/>
  <c r="L75" i="11" s="1"/>
  <c r="L96" i="11"/>
  <c r="L97" i="11" s="1"/>
  <c r="L53" i="11"/>
  <c r="L54" i="11" s="1"/>
  <c r="L56" i="11"/>
  <c r="L57" i="11" s="1"/>
  <c r="L77" i="11"/>
  <c r="L78" i="11" s="1"/>
  <c r="D784" i="8"/>
  <c r="D393" i="8" s="1"/>
  <c r="M73" i="11"/>
  <c r="N65" i="11"/>
  <c r="M76" i="11"/>
  <c r="P71" i="8"/>
  <c r="C472" i="8"/>
  <c r="C622" i="8"/>
  <c r="C697" i="8"/>
  <c r="M71" i="8"/>
  <c r="O48" i="11"/>
  <c r="M55" i="11"/>
  <c r="M52" i="11"/>
  <c r="N90" i="11"/>
  <c r="O90" i="11" s="1"/>
  <c r="G23" i="11" s="1"/>
  <c r="M98" i="11"/>
  <c r="M95" i="11"/>
  <c r="N110" i="11"/>
  <c r="M108" i="11"/>
  <c r="J142" i="11"/>
  <c r="L119" i="11"/>
  <c r="O44" i="11"/>
  <c r="O43" i="11"/>
  <c r="G14" i="11" s="1"/>
  <c r="L132" i="11" l="1"/>
  <c r="L130" i="11" s="1"/>
  <c r="J131" i="11"/>
  <c r="I138" i="11"/>
  <c r="I139" i="11" s="1"/>
  <c r="I140" i="11" s="1"/>
  <c r="I141" i="11" s="1"/>
  <c r="N72" i="11"/>
  <c r="N73" i="11" s="1"/>
  <c r="M109" i="11"/>
  <c r="M125" i="11" s="1"/>
  <c r="M115" i="11"/>
  <c r="M116" i="11" s="1"/>
  <c r="M117" i="11" s="1"/>
  <c r="M118" i="11" s="1"/>
  <c r="K131" i="11"/>
  <c r="K138" i="11"/>
  <c r="K139" i="11" s="1"/>
  <c r="M99" i="11"/>
  <c r="M100" i="11" s="1"/>
  <c r="J143" i="11"/>
  <c r="J144" i="11" s="1"/>
  <c r="L120" i="11"/>
  <c r="L121" i="11" s="1"/>
  <c r="M74" i="11"/>
  <c r="M75" i="11" s="1"/>
  <c r="M77" i="11"/>
  <c r="M78" i="11" s="1"/>
  <c r="M96" i="11"/>
  <c r="M97" i="11" s="1"/>
  <c r="M53" i="11"/>
  <c r="M54" i="11" s="1"/>
  <c r="M56" i="11"/>
  <c r="M57" i="11" s="1"/>
  <c r="O65" i="11"/>
  <c r="S71" i="8"/>
  <c r="T73" i="8"/>
  <c r="D342" i="8"/>
  <c r="O64" i="11"/>
  <c r="G15" i="11" s="1"/>
  <c r="O69" i="11"/>
  <c r="N76" i="11"/>
  <c r="N55" i="11"/>
  <c r="N52" i="11"/>
  <c r="N98" i="11"/>
  <c r="N95" i="11"/>
  <c r="K142" i="11"/>
  <c r="M119" i="11"/>
  <c r="N108" i="11"/>
  <c r="M132" i="11" l="1"/>
  <c r="M130" i="11" s="1"/>
  <c r="J140" i="11"/>
  <c r="J141" i="11" s="1"/>
  <c r="N109" i="11"/>
  <c r="O109" i="11" s="1"/>
  <c r="N115" i="11"/>
  <c r="N116" i="11" s="1"/>
  <c r="N117" i="11" s="1"/>
  <c r="N118" i="11" s="1"/>
  <c r="O118" i="11" s="1"/>
  <c r="L131" i="11"/>
  <c r="L138" i="11"/>
  <c r="L139" i="11" s="1"/>
  <c r="N99" i="11"/>
  <c r="N100" i="11" s="1"/>
  <c r="O100" i="11" s="1"/>
  <c r="K143" i="11"/>
  <c r="K144" i="11" s="1"/>
  <c r="N77" i="11"/>
  <c r="N78" i="11" s="1"/>
  <c r="O78" i="11" s="1"/>
  <c r="M120" i="11"/>
  <c r="M121" i="11" s="1"/>
  <c r="N74" i="11"/>
  <c r="N75" i="11" s="1"/>
  <c r="O75" i="11" s="1"/>
  <c r="N56" i="11"/>
  <c r="N57" i="11" s="1"/>
  <c r="O57" i="11" s="1"/>
  <c r="N96" i="11"/>
  <c r="N97" i="11" s="1"/>
  <c r="O97" i="11" s="1"/>
  <c r="N53" i="11"/>
  <c r="N54" i="11" s="1"/>
  <c r="O54" i="11" s="1"/>
  <c r="D347" i="8"/>
  <c r="D344" i="8"/>
  <c r="D346" i="8"/>
  <c r="D345" i="8"/>
  <c r="N125" i="11"/>
  <c r="N119" i="11"/>
  <c r="L142" i="11"/>
  <c r="N132" i="11" l="1"/>
  <c r="N130" i="11" s="1"/>
  <c r="K140" i="11"/>
  <c r="K141" i="11" s="1"/>
  <c r="M131" i="11"/>
  <c r="M138" i="11"/>
  <c r="M139" i="11" s="1"/>
  <c r="L143" i="11"/>
  <c r="L144" i="11" s="1"/>
  <c r="N120" i="11"/>
  <c r="N121" i="11" s="1"/>
  <c r="O121" i="11" s="1"/>
  <c r="D348" i="8"/>
  <c r="M142" i="11"/>
  <c r="L140" i="11" l="1"/>
  <c r="L141" i="11" s="1"/>
  <c r="N131" i="11"/>
  <c r="O131" i="11" s="1"/>
  <c r="N138" i="11"/>
  <c r="N139" i="11" s="1"/>
  <c r="M143" i="11"/>
  <c r="M144" i="11" s="1"/>
  <c r="N142" i="11"/>
  <c r="M140" i="11" l="1"/>
  <c r="M141" i="11" s="1"/>
  <c r="N143" i="11"/>
  <c r="N144" i="11" s="1"/>
  <c r="O144" i="11" s="1"/>
  <c r="G25" i="11" s="1"/>
  <c r="G24" i="11" l="1"/>
  <c r="N140" i="11"/>
  <c r="N141" i="11" s="1"/>
  <c r="O141" i="11" s="1"/>
  <c r="E24" i="11"/>
  <c r="J71" i="8" l="1"/>
  <c r="E776" i="8"/>
  <c r="F776" i="8"/>
  <c r="F343" i="8" s="1"/>
  <c r="G776" i="8"/>
  <c r="G778" i="8" s="1"/>
  <c r="G783" i="8" s="1"/>
  <c r="G784" i="8" s="1"/>
  <c r="H776" i="8"/>
  <c r="H778" i="8" s="1"/>
  <c r="H783" i="8" s="1"/>
  <c r="H784" i="8" s="1"/>
  <c r="I776" i="8"/>
  <c r="I778" i="8" s="1"/>
  <c r="I783" i="8" s="1"/>
  <c r="I784" i="8" s="1"/>
  <c r="J776" i="8"/>
  <c r="J778" i="8" s="1"/>
  <c r="J783" i="8" s="1"/>
  <c r="J784" i="8" s="1"/>
  <c r="K776" i="8"/>
  <c r="K778" i="8" s="1"/>
  <c r="K783" i="8" s="1"/>
  <c r="K784" i="8" s="1"/>
  <c r="L776" i="8"/>
  <c r="L778" i="8" s="1"/>
  <c r="L783" i="8" s="1"/>
  <c r="L784" i="8" s="1"/>
  <c r="M776" i="8"/>
  <c r="M778" i="8" s="1"/>
  <c r="M783" i="8" s="1"/>
  <c r="M784" i="8" s="1"/>
  <c r="N776" i="8"/>
  <c r="N778" i="8" s="1"/>
  <c r="N783" i="8" s="1"/>
  <c r="N784" i="8" s="1"/>
  <c r="N73" i="8"/>
  <c r="Q73" i="8"/>
  <c r="M342" i="8" l="1"/>
  <c r="M344" i="8" s="1"/>
  <c r="M393" i="8"/>
  <c r="I342" i="8"/>
  <c r="I344" i="8" s="1"/>
  <c r="I393" i="8"/>
  <c r="E778" i="8"/>
  <c r="E783" i="8" s="1"/>
  <c r="E784" i="8" s="1"/>
  <c r="E393" i="8" s="1"/>
  <c r="L342" i="8"/>
  <c r="L344" i="8" s="1"/>
  <c r="L393" i="8"/>
  <c r="H342" i="8"/>
  <c r="H344" i="8" s="1"/>
  <c r="H393" i="8"/>
  <c r="K342" i="8"/>
  <c r="K344" i="8" s="1"/>
  <c r="K393" i="8"/>
  <c r="G342" i="8"/>
  <c r="G344" i="8" s="1"/>
  <c r="G393" i="8"/>
  <c r="N342" i="8"/>
  <c r="N344" i="8" s="1"/>
  <c r="N393" i="8"/>
  <c r="J342" i="8"/>
  <c r="J344" i="8" s="1"/>
  <c r="J393" i="8"/>
  <c r="I341" i="8"/>
  <c r="J341" i="8"/>
  <c r="H341" i="8"/>
  <c r="J343" i="8"/>
  <c r="H343" i="8"/>
  <c r="L341" i="8"/>
  <c r="I343" i="8"/>
  <c r="N341" i="8"/>
  <c r="N343" i="8"/>
  <c r="G343" i="8"/>
  <c r="K341" i="8"/>
  <c r="M341" i="8"/>
  <c r="M343" i="8"/>
  <c r="E341" i="8"/>
  <c r="F778" i="8"/>
  <c r="F783" i="8" s="1"/>
  <c r="F784" i="8" s="1"/>
  <c r="G341" i="8"/>
  <c r="K343" i="8"/>
  <c r="E777" i="8"/>
  <c r="F777" i="8" s="1"/>
  <c r="G777" i="8" s="1"/>
  <c r="H777" i="8" s="1"/>
  <c r="I777" i="8" s="1"/>
  <c r="J777" i="8" s="1"/>
  <c r="K777" i="8" s="1"/>
  <c r="L777" i="8" s="1"/>
  <c r="M777" i="8" s="1"/>
  <c r="N777" i="8" s="1"/>
  <c r="L343" i="8"/>
  <c r="F341" i="8"/>
  <c r="E343" i="8"/>
  <c r="K73" i="8"/>
  <c r="O480" i="8"/>
  <c r="M346" i="8" l="1"/>
  <c r="J345" i="8"/>
  <c r="K346" i="8"/>
  <c r="G347" i="8"/>
  <c r="G346" i="8"/>
  <c r="H346" i="8"/>
  <c r="G345" i="8"/>
  <c r="L347" i="8"/>
  <c r="N347" i="8"/>
  <c r="L346" i="8"/>
  <c r="M347" i="8"/>
  <c r="L345" i="8"/>
  <c r="N346" i="8"/>
  <c r="I347" i="8"/>
  <c r="I346" i="8"/>
  <c r="I345" i="8"/>
  <c r="J347" i="8"/>
  <c r="J346" i="8"/>
  <c r="H345" i="8"/>
  <c r="K345" i="8"/>
  <c r="N345" i="8"/>
  <c r="M345" i="8"/>
  <c r="E779" i="8"/>
  <c r="F779" i="8" s="1"/>
  <c r="G779" i="8" s="1"/>
  <c r="H779" i="8" s="1"/>
  <c r="I779" i="8" s="1"/>
  <c r="J779" i="8" s="1"/>
  <c r="K779" i="8" s="1"/>
  <c r="L779" i="8" s="1"/>
  <c r="M779" i="8" s="1"/>
  <c r="N779" i="8" s="1"/>
  <c r="H347" i="8"/>
  <c r="K347" i="8"/>
  <c r="F342" i="8"/>
  <c r="F344" i="8" s="1"/>
  <c r="F393" i="8"/>
  <c r="E342" i="8"/>
  <c r="N348" i="8" l="1"/>
  <c r="G348" i="8"/>
  <c r="L348" i="8"/>
  <c r="M348" i="8"/>
  <c r="I348" i="8"/>
  <c r="J348" i="8"/>
  <c r="K348" i="8"/>
  <c r="F346" i="8"/>
  <c r="H348" i="8"/>
  <c r="F347" i="8"/>
  <c r="F345" i="8"/>
  <c r="E345" i="8"/>
  <c r="E346" i="8"/>
  <c r="E347" i="8"/>
  <c r="E344" i="8"/>
  <c r="F348" i="8" l="1"/>
  <c r="E348" i="8"/>
  <c r="Q77" i="8" l="1"/>
  <c r="Q100" i="8"/>
  <c r="Q96" i="8"/>
  <c r="N96" i="8"/>
  <c r="N100" i="8"/>
  <c r="T77" i="8"/>
  <c r="T96" i="8"/>
  <c r="T95" i="8"/>
  <c r="T100" i="8"/>
  <c r="N480" i="8" l="1"/>
  <c r="Q75" i="7" l="1"/>
  <c r="I91" i="7" l="1"/>
  <c r="H773" i="8"/>
  <c r="K773" i="8"/>
  <c r="L91" i="7"/>
  <c r="E773" i="8"/>
  <c r="F91" i="7"/>
  <c r="F773" i="8"/>
  <c r="G91" i="7"/>
  <c r="N773" i="8"/>
  <c r="O91" i="7"/>
  <c r="H91" i="7"/>
  <c r="G773" i="8"/>
  <c r="M773" i="8"/>
  <c r="N91" i="7"/>
  <c r="I773" i="8"/>
  <c r="J91" i="7"/>
  <c r="J773" i="8"/>
  <c r="K91" i="7"/>
  <c r="L773" i="8"/>
  <c r="M91" i="7"/>
  <c r="M93" i="7" l="1"/>
  <c r="K93" i="7"/>
  <c r="N93" i="7"/>
  <c r="H93" i="7"/>
  <c r="E91" i="7"/>
  <c r="D773" i="8"/>
  <c r="I93" i="7"/>
  <c r="O93" i="7"/>
  <c r="G93" i="7"/>
  <c r="F93" i="7"/>
  <c r="L93" i="7"/>
  <c r="J93" i="7"/>
  <c r="T99" i="7" l="1"/>
  <c r="S99" i="7" s="1"/>
  <c r="G100" i="7"/>
  <c r="J100" i="7"/>
  <c r="L100" i="7"/>
  <c r="O100" i="7"/>
  <c r="I100" i="7"/>
  <c r="H100" i="7"/>
  <c r="K100" i="7"/>
  <c r="M100" i="7"/>
  <c r="Z99" i="7"/>
  <c r="Y99" i="7" s="1"/>
  <c r="F100" i="7"/>
  <c r="E93" i="7"/>
  <c r="N100" i="7"/>
  <c r="V99" i="7" l="1"/>
  <c r="U99" i="7" s="1"/>
  <c r="X99" i="7"/>
  <c r="W99" i="7" s="1"/>
  <c r="E100" i="7"/>
  <c r="R91" i="7" l="1"/>
  <c r="U90" i="7"/>
  <c r="E470" i="8" s="1"/>
  <c r="S90" i="7"/>
  <c r="E695" i="8" s="1"/>
  <c r="Y90" i="7"/>
  <c r="N620" i="8" s="1"/>
  <c r="W90" i="7"/>
  <c r="M545" i="8" s="1"/>
  <c r="P90" i="7"/>
  <c r="Q88" i="7" l="1"/>
  <c r="Q89" i="7"/>
  <c r="Q87" i="7"/>
  <c r="Q81" i="7"/>
  <c r="Q85" i="7"/>
  <c r="Q86" i="7"/>
  <c r="Q83" i="7"/>
  <c r="Q84" i="7"/>
  <c r="Q74" i="7"/>
  <c r="Q82" i="7"/>
  <c r="S91" i="7"/>
  <c r="Q80" i="7"/>
  <c r="O695" i="8"/>
  <c r="P91" i="7"/>
  <c r="D545" i="8"/>
  <c r="D620" i="8"/>
  <c r="D695" i="8"/>
  <c r="D470" i="8"/>
  <c r="N470" i="8"/>
  <c r="H470" i="8"/>
  <c r="K470" i="8"/>
  <c r="J470" i="8"/>
  <c r="G470" i="8"/>
  <c r="Q90" i="7"/>
  <c r="Y91" i="7"/>
  <c r="U91" i="7"/>
  <c r="W91" i="7"/>
  <c r="H695" i="8"/>
  <c r="G695" i="8"/>
  <c r="I695" i="8"/>
  <c r="F695" i="8"/>
  <c r="N695" i="8"/>
  <c r="F545" i="8"/>
  <c r="L545" i="8"/>
  <c r="H545" i="8"/>
  <c r="K545" i="8"/>
  <c r="E545" i="8"/>
  <c r="J620" i="8"/>
  <c r="L620" i="8"/>
  <c r="I620" i="8"/>
  <c r="G620" i="8"/>
  <c r="M620" i="8"/>
  <c r="O545" i="8"/>
  <c r="O620" i="8"/>
  <c r="O773" i="8"/>
  <c r="C773" i="8" s="1"/>
  <c r="F470" i="8"/>
  <c r="I470" i="8"/>
  <c r="L470" i="8"/>
  <c r="M470" i="8"/>
  <c r="Q76" i="7"/>
  <c r="J695" i="8"/>
  <c r="K695" i="8"/>
  <c r="L695" i="8"/>
  <c r="M695" i="8"/>
  <c r="I545" i="8"/>
  <c r="G545" i="8"/>
  <c r="J545" i="8"/>
  <c r="N545" i="8"/>
  <c r="H620" i="8"/>
  <c r="K620" i="8"/>
  <c r="F620" i="8"/>
  <c r="E620" i="8"/>
  <c r="O470" i="8"/>
  <c r="C545" i="8" l="1"/>
  <c r="C470" i="8"/>
  <c r="C620" i="8"/>
  <c r="C695" i="8"/>
  <c r="N705" i="8" l="1"/>
  <c r="N630" i="8"/>
  <c r="N555" i="8"/>
  <c r="C745" i="8"/>
  <c r="P70" i="7"/>
  <c r="O753" i="8" s="1"/>
  <c r="T70" i="7"/>
  <c r="T93" i="7" s="1"/>
  <c r="R62" i="7"/>
  <c r="Z70" i="7" s="1"/>
  <c r="Z93" i="7" s="1"/>
  <c r="P93" i="7" l="1"/>
  <c r="P100" i="7" s="1"/>
  <c r="D68" i="8"/>
  <c r="V70" i="7"/>
  <c r="V93" i="7" s="1"/>
  <c r="R70" i="7"/>
  <c r="S62" i="7"/>
  <c r="Y62" i="7"/>
  <c r="C753" i="8"/>
  <c r="O776" i="8"/>
  <c r="R393" i="8" s="1"/>
  <c r="S393" i="8" s="1"/>
  <c r="Q57" i="7" l="1"/>
  <c r="Q65" i="7"/>
  <c r="Q69" i="7"/>
  <c r="Q55" i="7"/>
  <c r="Q37" i="7"/>
  <c r="Q61" i="7"/>
  <c r="Q33" i="7"/>
  <c r="Q63" i="7"/>
  <c r="Q39" i="7"/>
  <c r="Q44" i="7"/>
  <c r="Q62" i="7"/>
  <c r="Q35" i="7"/>
  <c r="F593" i="8"/>
  <c r="F601" i="8" s="1"/>
  <c r="F624" i="8" s="1"/>
  <c r="J593" i="8"/>
  <c r="J601" i="8" s="1"/>
  <c r="J624" i="8" s="1"/>
  <c r="N593" i="8"/>
  <c r="N601" i="8" s="1"/>
  <c r="N624" i="8" s="1"/>
  <c r="G593" i="8"/>
  <c r="K593" i="8"/>
  <c r="O593" i="8"/>
  <c r="O601" i="8" s="1"/>
  <c r="O624" i="8" s="1"/>
  <c r="E593" i="8"/>
  <c r="E601" i="8" s="1"/>
  <c r="E624" i="8" s="1"/>
  <c r="E323" i="8" s="1"/>
  <c r="I593" i="8"/>
  <c r="I601" i="8" s="1"/>
  <c r="I624" i="8" s="1"/>
  <c r="M593" i="8"/>
  <c r="M601" i="8" s="1"/>
  <c r="M624" i="8" s="1"/>
  <c r="D593" i="8"/>
  <c r="L593" i="8"/>
  <c r="H593" i="8"/>
  <c r="H601" i="8" s="1"/>
  <c r="H624" i="8" s="1"/>
  <c r="F668" i="8"/>
  <c r="J668" i="8"/>
  <c r="J676" i="8" s="1"/>
  <c r="J699" i="8" s="1"/>
  <c r="N668" i="8"/>
  <c r="N676" i="8" s="1"/>
  <c r="N699" i="8" s="1"/>
  <c r="L668" i="8"/>
  <c r="L676" i="8" s="1"/>
  <c r="L699" i="8" s="1"/>
  <c r="G668" i="8"/>
  <c r="G676" i="8" s="1"/>
  <c r="G699" i="8" s="1"/>
  <c r="K668" i="8"/>
  <c r="K676" i="8" s="1"/>
  <c r="K699" i="8" s="1"/>
  <c r="O668" i="8"/>
  <c r="O676" i="8" s="1"/>
  <c r="O699" i="8" s="1"/>
  <c r="H668" i="8"/>
  <c r="E668" i="8"/>
  <c r="I668" i="8"/>
  <c r="I676" i="8" s="1"/>
  <c r="I699" i="8" s="1"/>
  <c r="M668" i="8"/>
  <c r="M676" i="8" s="1"/>
  <c r="M699" i="8" s="1"/>
  <c r="D668" i="8"/>
  <c r="R93" i="7"/>
  <c r="Y93" i="7" s="1"/>
  <c r="D59" i="8"/>
  <c r="C110" i="8"/>
  <c r="H68" i="8"/>
  <c r="X70" i="7"/>
  <c r="X93" i="7" s="1"/>
  <c r="W62" i="7"/>
  <c r="L601" i="8"/>
  <c r="L624" i="8" s="1"/>
  <c r="G601" i="8"/>
  <c r="G624" i="8" s="1"/>
  <c r="K601" i="8"/>
  <c r="K624" i="8" s="1"/>
  <c r="Q51" i="7"/>
  <c r="Q47" i="7"/>
  <c r="Q68" i="7"/>
  <c r="Q52" i="7"/>
  <c r="Q34" i="7"/>
  <c r="Q56" i="7"/>
  <c r="Q66" i="7"/>
  <c r="Q31" i="7"/>
  <c r="Q59" i="7"/>
  <c r="Q45" i="7"/>
  <c r="Q60" i="7"/>
  <c r="Q48" i="7"/>
  <c r="Q46" i="7"/>
  <c r="Q36" i="7"/>
  <c r="Q58" i="7"/>
  <c r="Q53" i="7"/>
  <c r="S70" i="7"/>
  <c r="Y70" i="7"/>
  <c r="Q67" i="7"/>
  <c r="Q32" i="7"/>
  <c r="U70" i="7"/>
  <c r="O777" i="8"/>
  <c r="P776" i="8"/>
  <c r="R342" i="8"/>
  <c r="S342" i="8" s="1"/>
  <c r="O341" i="8"/>
  <c r="P341" i="8" s="1"/>
  <c r="Q341" i="8" s="1"/>
  <c r="R341" i="8"/>
  <c r="S341" i="8" s="1"/>
  <c r="O778" i="8"/>
  <c r="R343" i="8"/>
  <c r="S343" i="8" s="1"/>
  <c r="O343" i="8"/>
  <c r="P343" i="8" s="1"/>
  <c r="Q343" i="8" s="1"/>
  <c r="E676" i="8"/>
  <c r="E699" i="8" s="1"/>
  <c r="H676" i="8"/>
  <c r="H699" i="8" s="1"/>
  <c r="F676" i="8"/>
  <c r="F699" i="8" s="1"/>
  <c r="U62" i="7"/>
  <c r="F442" i="8" l="1"/>
  <c r="F450" i="8" s="1"/>
  <c r="F474" i="8" s="1"/>
  <c r="J442" i="8"/>
  <c r="J450" i="8" s="1"/>
  <c r="J474" i="8" s="1"/>
  <c r="N442" i="8"/>
  <c r="N450" i="8" s="1"/>
  <c r="N474" i="8" s="1"/>
  <c r="H442" i="8"/>
  <c r="H450" i="8" s="1"/>
  <c r="H474" i="8" s="1"/>
  <c r="G442" i="8"/>
  <c r="G450" i="8" s="1"/>
  <c r="G474" i="8" s="1"/>
  <c r="K442" i="8"/>
  <c r="K450" i="8" s="1"/>
  <c r="K474" i="8" s="1"/>
  <c r="O442" i="8"/>
  <c r="O450" i="8" s="1"/>
  <c r="O474" i="8" s="1"/>
  <c r="D442" i="8"/>
  <c r="E442" i="8"/>
  <c r="E450" i="8" s="1"/>
  <c r="E474" i="8" s="1"/>
  <c r="I442" i="8"/>
  <c r="I450" i="8" s="1"/>
  <c r="I474" i="8" s="1"/>
  <c r="M442" i="8"/>
  <c r="M450" i="8" s="1"/>
  <c r="M474" i="8" s="1"/>
  <c r="L442" i="8"/>
  <c r="L450" i="8" s="1"/>
  <c r="L474" i="8" s="1"/>
  <c r="F518" i="8"/>
  <c r="F526" i="8" s="1"/>
  <c r="F549" i="8" s="1"/>
  <c r="J518" i="8"/>
  <c r="J526" i="8" s="1"/>
  <c r="J549" i="8" s="1"/>
  <c r="N518" i="8"/>
  <c r="N526" i="8" s="1"/>
  <c r="N549" i="8" s="1"/>
  <c r="G518" i="8"/>
  <c r="G526" i="8" s="1"/>
  <c r="G549" i="8" s="1"/>
  <c r="K518" i="8"/>
  <c r="K526" i="8" s="1"/>
  <c r="K549" i="8" s="1"/>
  <c r="O518" i="8"/>
  <c r="O526" i="8" s="1"/>
  <c r="O549" i="8" s="1"/>
  <c r="E518" i="8"/>
  <c r="E526" i="8" s="1"/>
  <c r="E549" i="8" s="1"/>
  <c r="I518" i="8"/>
  <c r="I526" i="8" s="1"/>
  <c r="I549" i="8" s="1"/>
  <c r="M518" i="8"/>
  <c r="M526" i="8" s="1"/>
  <c r="M549" i="8" s="1"/>
  <c r="D518" i="8"/>
  <c r="L518" i="8"/>
  <c r="L526" i="8" s="1"/>
  <c r="L549" i="8" s="1"/>
  <c r="H518" i="8"/>
  <c r="H526" i="8" s="1"/>
  <c r="H549" i="8" s="1"/>
  <c r="T343" i="8"/>
  <c r="W93" i="7"/>
  <c r="S93" i="7"/>
  <c r="U93" i="7"/>
  <c r="E332" i="8"/>
  <c r="E334" i="8"/>
  <c r="E701" i="8"/>
  <c r="M701" i="8"/>
  <c r="M332" i="8"/>
  <c r="M334" i="8"/>
  <c r="J325" i="8"/>
  <c r="J323" i="8"/>
  <c r="J626" i="8"/>
  <c r="C668" i="8"/>
  <c r="D676" i="8"/>
  <c r="T341" i="8"/>
  <c r="G325" i="8"/>
  <c r="G626" i="8"/>
  <c r="G323" i="8"/>
  <c r="N701" i="8"/>
  <c r="N334" i="8"/>
  <c r="N332" i="8"/>
  <c r="L323" i="8"/>
  <c r="L626" i="8"/>
  <c r="L325" i="8"/>
  <c r="M325" i="8"/>
  <c r="M626" i="8"/>
  <c r="M323" i="8"/>
  <c r="I701" i="8"/>
  <c r="I332" i="8"/>
  <c r="I334" i="8"/>
  <c r="F325" i="8"/>
  <c r="F626" i="8"/>
  <c r="F323" i="8"/>
  <c r="F701" i="8"/>
  <c r="F334" i="8"/>
  <c r="F332" i="8"/>
  <c r="O323" i="8"/>
  <c r="O325" i="8"/>
  <c r="O626" i="8"/>
  <c r="J334" i="8"/>
  <c r="J701" i="8"/>
  <c r="J332" i="8"/>
  <c r="K626" i="8"/>
  <c r="K323" i="8"/>
  <c r="K325" i="8"/>
  <c r="O779" i="8"/>
  <c r="O783" i="8"/>
  <c r="P783" i="8" s="1"/>
  <c r="P782" i="8" s="1"/>
  <c r="O784" i="8" s="1"/>
  <c r="O393" i="8" s="1"/>
  <c r="P393" i="8" s="1"/>
  <c r="Q393" i="8" s="1"/>
  <c r="T393" i="8" s="1"/>
  <c r="I626" i="8"/>
  <c r="I323" i="8"/>
  <c r="I325" i="8"/>
  <c r="H332" i="8"/>
  <c r="H334" i="8"/>
  <c r="H701" i="8"/>
  <c r="N325" i="8"/>
  <c r="N323" i="8"/>
  <c r="N626" i="8"/>
  <c r="G701" i="8"/>
  <c r="G334" i="8"/>
  <c r="G332" i="8"/>
  <c r="D601" i="8"/>
  <c r="C593" i="8"/>
  <c r="K334" i="8"/>
  <c r="K332" i="8"/>
  <c r="K701" i="8"/>
  <c r="H323" i="8"/>
  <c r="H626" i="8"/>
  <c r="H325" i="8"/>
  <c r="H59" i="8"/>
  <c r="D78" i="8"/>
  <c r="L334" i="8"/>
  <c r="L332" i="8"/>
  <c r="L701" i="8"/>
  <c r="O701" i="8"/>
  <c r="O334" i="8"/>
  <c r="O332" i="8"/>
  <c r="E626" i="8"/>
  <c r="E325" i="8"/>
  <c r="W70" i="7"/>
  <c r="P784" i="8" l="1"/>
  <c r="O342" i="8"/>
  <c r="P59" i="8"/>
  <c r="J307" i="8"/>
  <c r="J309" i="8"/>
  <c r="J476" i="8"/>
  <c r="L631" i="8"/>
  <c r="S59" i="8"/>
  <c r="G317" i="8"/>
  <c r="G551" i="8"/>
  <c r="G315" i="8"/>
  <c r="K631" i="8"/>
  <c r="L307" i="8"/>
  <c r="L476" i="8"/>
  <c r="L309" i="8"/>
  <c r="N307" i="8"/>
  <c r="N476" i="8"/>
  <c r="N309" i="8"/>
  <c r="D699" i="8"/>
  <c r="R384" i="8" s="1"/>
  <c r="S384" i="8" s="1"/>
  <c r="C676" i="8"/>
  <c r="L315" i="8"/>
  <c r="L551" i="8"/>
  <c r="L317" i="8"/>
  <c r="H78" i="8"/>
  <c r="D79" i="8"/>
  <c r="N631" i="8"/>
  <c r="M307" i="8"/>
  <c r="M309" i="8"/>
  <c r="M476" i="8"/>
  <c r="F309" i="8"/>
  <c r="F476" i="8"/>
  <c r="F307" i="8"/>
  <c r="N706" i="8"/>
  <c r="H317" i="8"/>
  <c r="H315" i="8"/>
  <c r="H551" i="8"/>
  <c r="J631" i="8"/>
  <c r="G307" i="8"/>
  <c r="G309" i="8"/>
  <c r="G476" i="8"/>
  <c r="M631" i="8"/>
  <c r="K706" i="8"/>
  <c r="C442" i="8"/>
  <c r="D450" i="8"/>
  <c r="M315" i="8"/>
  <c r="M551" i="8"/>
  <c r="M317" i="8"/>
  <c r="M706" i="8"/>
  <c r="I317" i="8"/>
  <c r="I315" i="8"/>
  <c r="I551" i="8"/>
  <c r="J706" i="8"/>
  <c r="E309" i="8"/>
  <c r="E307" i="8"/>
  <c r="E476" i="8"/>
  <c r="F317" i="8"/>
  <c r="F315" i="8"/>
  <c r="F551" i="8"/>
  <c r="I309" i="8"/>
  <c r="I476" i="8"/>
  <c r="I307" i="8"/>
  <c r="K317" i="8"/>
  <c r="K315" i="8"/>
  <c r="K551" i="8"/>
  <c r="O476" i="8"/>
  <c r="O309" i="8"/>
  <c r="O307" i="8"/>
  <c r="F631" i="8"/>
  <c r="E317" i="8"/>
  <c r="E551" i="8"/>
  <c r="E315" i="8"/>
  <c r="L706" i="8"/>
  <c r="H631" i="8"/>
  <c r="H706" i="8"/>
  <c r="K309" i="8"/>
  <c r="K476" i="8"/>
  <c r="K307" i="8"/>
  <c r="O631" i="8"/>
  <c r="J315" i="8"/>
  <c r="J317" i="8"/>
  <c r="J551" i="8"/>
  <c r="O551" i="8"/>
  <c r="O315" i="8"/>
  <c r="O317" i="8"/>
  <c r="O706" i="8"/>
  <c r="D624" i="8"/>
  <c r="R375" i="8" s="1"/>
  <c r="S375" i="8" s="1"/>
  <c r="C601" i="8"/>
  <c r="I631" i="8"/>
  <c r="H307" i="8"/>
  <c r="H309" i="8"/>
  <c r="H476" i="8"/>
  <c r="C518" i="8"/>
  <c r="D526" i="8"/>
  <c r="N317" i="8"/>
  <c r="N315" i="8"/>
  <c r="N551" i="8"/>
  <c r="O481" i="8" l="1"/>
  <c r="E481" i="8"/>
  <c r="G481" i="8"/>
  <c r="F481" i="8"/>
  <c r="R324" i="8"/>
  <c r="S324" i="8" s="1"/>
  <c r="P624" i="8"/>
  <c r="D625" i="8"/>
  <c r="D323" i="8"/>
  <c r="P323" i="8" s="1"/>
  <c r="D325" i="8"/>
  <c r="P325" i="8" s="1"/>
  <c r="D626" i="8"/>
  <c r="D629" i="8" s="1"/>
  <c r="O347" i="8"/>
  <c r="P347" i="8" s="1"/>
  <c r="O345" i="8"/>
  <c r="O344" i="8"/>
  <c r="P344" i="8" s="1"/>
  <c r="O346" i="8"/>
  <c r="P346" i="8" s="1"/>
  <c r="C785" i="8"/>
  <c r="P342" i="8"/>
  <c r="C526" i="8"/>
  <c r="D549" i="8"/>
  <c r="R367" i="8" s="1"/>
  <c r="S367" i="8" s="1"/>
  <c r="J556" i="8"/>
  <c r="I556" i="8"/>
  <c r="M556" i="8"/>
  <c r="M59" i="8"/>
  <c r="L556" i="8"/>
  <c r="D474" i="8"/>
  <c r="C450" i="8"/>
  <c r="E75" i="8"/>
  <c r="E65" i="8"/>
  <c r="E71" i="8"/>
  <c r="E74" i="8"/>
  <c r="E61" i="8"/>
  <c r="E73" i="8"/>
  <c r="E78" i="8"/>
  <c r="E69" i="8"/>
  <c r="E63" i="8"/>
  <c r="E66" i="8"/>
  <c r="E59" i="8"/>
  <c r="H79" i="8"/>
  <c r="E77" i="8"/>
  <c r="E62" i="8"/>
  <c r="D82" i="8"/>
  <c r="E67" i="8"/>
  <c r="E72" i="8"/>
  <c r="E64" i="8"/>
  <c r="E68" i="8"/>
  <c r="E60" i="8"/>
  <c r="J481" i="8"/>
  <c r="O556" i="8"/>
  <c r="N481" i="8"/>
  <c r="P78" i="8"/>
  <c r="K481" i="8"/>
  <c r="D701" i="8"/>
  <c r="D704" i="8" s="1"/>
  <c r="P699" i="8"/>
  <c r="D332" i="8"/>
  <c r="P332" i="8" s="1"/>
  <c r="D700" i="8"/>
  <c r="R333" i="8"/>
  <c r="S333" i="8" s="1"/>
  <c r="D334" i="8"/>
  <c r="P334" i="8" s="1"/>
  <c r="N556" i="8"/>
  <c r="I481" i="8"/>
  <c r="J59" i="8"/>
  <c r="L481" i="8"/>
  <c r="S78" i="8"/>
  <c r="R359" i="8" l="1"/>
  <c r="S359" i="8" s="1"/>
  <c r="D309" i="8"/>
  <c r="P309" i="8" s="1"/>
  <c r="Q309" i="8" s="1"/>
  <c r="J78" i="8"/>
  <c r="D475" i="8"/>
  <c r="D307" i="8"/>
  <c r="P307" i="8" s="1"/>
  <c r="Q307" i="8" s="1"/>
  <c r="R308" i="8"/>
  <c r="S308" i="8" s="1"/>
  <c r="D476" i="8"/>
  <c r="D479" i="8" s="1"/>
  <c r="R307" i="8"/>
  <c r="S307" i="8" s="1"/>
  <c r="R309" i="8"/>
  <c r="S309" i="8" s="1"/>
  <c r="P474" i="8"/>
  <c r="P79" i="8"/>
  <c r="D627" i="8"/>
  <c r="R316" i="8"/>
  <c r="S316" i="8" s="1"/>
  <c r="D317" i="8"/>
  <c r="P317" i="8" s="1"/>
  <c r="D550" i="8"/>
  <c r="P549" i="8"/>
  <c r="D315" i="8"/>
  <c r="P315" i="8" s="1"/>
  <c r="D551" i="8"/>
  <c r="D554" i="8" s="1"/>
  <c r="S79" i="8"/>
  <c r="O348" i="8"/>
  <c r="P348" i="8" s="1"/>
  <c r="P345" i="8"/>
  <c r="E625" i="8"/>
  <c r="D702" i="8"/>
  <c r="D705" i="8" s="1"/>
  <c r="M78" i="8"/>
  <c r="H82" i="8"/>
  <c r="D84" i="8"/>
  <c r="E700" i="8"/>
  <c r="C786" i="8"/>
  <c r="Q342" i="8"/>
  <c r="T342" i="8" s="1"/>
  <c r="P774" i="8" l="1"/>
  <c r="D706" i="8"/>
  <c r="F625" i="8"/>
  <c r="N308" i="8"/>
  <c r="G308" i="8"/>
  <c r="E83" i="8"/>
  <c r="D87" i="8"/>
  <c r="E82" i="8"/>
  <c r="H84" i="8"/>
  <c r="I308" i="8"/>
  <c r="L308" i="8"/>
  <c r="D477" i="8"/>
  <c r="D480" i="8" s="1"/>
  <c r="F308" i="8"/>
  <c r="T307" i="8"/>
  <c r="S82" i="8"/>
  <c r="E627" i="8"/>
  <c r="E630" i="8" s="1"/>
  <c r="E631" i="8" s="1"/>
  <c r="E308" i="8"/>
  <c r="M79" i="8"/>
  <c r="P82" i="8"/>
  <c r="J79" i="8"/>
  <c r="J308" i="8"/>
  <c r="D552" i="8"/>
  <c r="F700" i="8"/>
  <c r="K308" i="8"/>
  <c r="E702" i="8"/>
  <c r="E705" i="8" s="1"/>
  <c r="E706" i="8" s="1"/>
  <c r="E550" i="8"/>
  <c r="E475" i="8"/>
  <c r="D630" i="8"/>
  <c r="T309" i="8"/>
  <c r="S84" i="8" l="1"/>
  <c r="P84" i="8"/>
  <c r="F627" i="8"/>
  <c r="H87" i="8"/>
  <c r="G311" i="8"/>
  <c r="G312" i="8"/>
  <c r="G310" i="8"/>
  <c r="K311" i="8"/>
  <c r="K310" i="8"/>
  <c r="K312" i="8"/>
  <c r="E552" i="8"/>
  <c r="E555" i="8" s="1"/>
  <c r="E556" i="8" s="1"/>
  <c r="I310" i="8"/>
  <c r="I311" i="8"/>
  <c r="I312" i="8"/>
  <c r="F702" i="8"/>
  <c r="F705" i="8" s="1"/>
  <c r="F706" i="8" s="1"/>
  <c r="J82" i="8"/>
  <c r="D555" i="8"/>
  <c r="D481" i="8"/>
  <c r="G700" i="8"/>
  <c r="N312" i="8"/>
  <c r="N310" i="8"/>
  <c r="N311" i="8"/>
  <c r="F475" i="8"/>
  <c r="E310" i="8"/>
  <c r="E312" i="8"/>
  <c r="E311" i="8"/>
  <c r="E477" i="8"/>
  <c r="G625" i="8"/>
  <c r="J310" i="8"/>
  <c r="J312" i="8"/>
  <c r="J311" i="8"/>
  <c r="L312" i="8"/>
  <c r="L311" i="8"/>
  <c r="L310" i="8"/>
  <c r="D631" i="8"/>
  <c r="F550" i="8"/>
  <c r="M82" i="8"/>
  <c r="F310" i="8"/>
  <c r="F311" i="8"/>
  <c r="F312" i="8"/>
  <c r="J313" i="8" l="1"/>
  <c r="P87" i="8"/>
  <c r="H700" i="8"/>
  <c r="E313" i="8"/>
  <c r="S87" i="8"/>
  <c r="D556" i="8"/>
  <c r="N313" i="8"/>
  <c r="F552" i="8"/>
  <c r="F555" i="8" s="1"/>
  <c r="F556" i="8" s="1"/>
  <c r="L313" i="8"/>
  <c r="G702" i="8"/>
  <c r="G705" i="8" s="1"/>
  <c r="G706" i="8" s="1"/>
  <c r="J84" i="8"/>
  <c r="I313" i="8"/>
  <c r="G550" i="8"/>
  <c r="F313" i="8"/>
  <c r="F477" i="8"/>
  <c r="H625" i="8"/>
  <c r="G313" i="8"/>
  <c r="K313" i="8"/>
  <c r="G475" i="8"/>
  <c r="G627" i="8"/>
  <c r="G630" i="8" s="1"/>
  <c r="G631" i="8" s="1"/>
  <c r="P631" i="8" s="1"/>
  <c r="M84" i="8"/>
  <c r="M87" i="8" l="1"/>
  <c r="D308" i="8"/>
  <c r="G477" i="8"/>
  <c r="G552" i="8"/>
  <c r="G555" i="8" s="1"/>
  <c r="G556" i="8" s="1"/>
  <c r="I700" i="8"/>
  <c r="P630" i="8"/>
  <c r="J18" i="8" s="1"/>
  <c r="H475" i="8"/>
  <c r="H627" i="8"/>
  <c r="I625" i="8"/>
  <c r="H550" i="8"/>
  <c r="J87" i="8"/>
  <c r="H702" i="8"/>
  <c r="U87" i="8" l="1"/>
  <c r="G632" i="8"/>
  <c r="E632" i="8"/>
  <c r="F632" i="8"/>
  <c r="L632" i="8"/>
  <c r="I632" i="8"/>
  <c r="H632" i="8"/>
  <c r="M632" i="8"/>
  <c r="K632" i="8"/>
  <c r="J632" i="8"/>
  <c r="N632" i="8"/>
  <c r="D632" i="8"/>
  <c r="U68" i="8"/>
  <c r="U61" i="8"/>
  <c r="U64" i="8"/>
  <c r="U60" i="8"/>
  <c r="U66" i="8"/>
  <c r="U67" i="8"/>
  <c r="U72" i="8"/>
  <c r="U69" i="8"/>
  <c r="U63" i="8"/>
  <c r="U65" i="8"/>
  <c r="U62" i="8"/>
  <c r="U88" i="8"/>
  <c r="U83" i="8"/>
  <c r="U71" i="8"/>
  <c r="U59" i="8"/>
  <c r="U78" i="8"/>
  <c r="U79" i="8"/>
  <c r="J29" i="8" s="1"/>
  <c r="U82" i="8"/>
  <c r="U84" i="8"/>
  <c r="K29" i="8" s="1"/>
  <c r="J700" i="8"/>
  <c r="J625" i="8"/>
  <c r="I550" i="8"/>
  <c r="I475" i="8"/>
  <c r="D311" i="8"/>
  <c r="D312" i="8"/>
  <c r="D310" i="8"/>
  <c r="I702" i="8"/>
  <c r="I705" i="8" s="1"/>
  <c r="I706" i="8" s="1"/>
  <c r="P706" i="8" s="1"/>
  <c r="P705" i="8" s="1"/>
  <c r="J19" i="8" s="1"/>
  <c r="O632" i="8"/>
  <c r="O375" i="8" s="1"/>
  <c r="I627" i="8"/>
  <c r="H477" i="8"/>
  <c r="H480" i="8" s="1"/>
  <c r="H481" i="8" s="1"/>
  <c r="H552" i="8"/>
  <c r="H555" i="8" s="1"/>
  <c r="H556" i="8" s="1"/>
  <c r="N375" i="8" l="1"/>
  <c r="N324" i="8"/>
  <c r="M375" i="8"/>
  <c r="M324" i="8"/>
  <c r="L375" i="8"/>
  <c r="L324" i="8"/>
  <c r="K375" i="8"/>
  <c r="K324" i="8"/>
  <c r="J375" i="8"/>
  <c r="J324" i="8"/>
  <c r="I375" i="8"/>
  <c r="I324" i="8"/>
  <c r="H375" i="8"/>
  <c r="H324" i="8"/>
  <c r="G375" i="8"/>
  <c r="G324" i="8"/>
  <c r="F707" i="8"/>
  <c r="L707" i="8"/>
  <c r="H707" i="8"/>
  <c r="K707" i="8"/>
  <c r="E707" i="8"/>
  <c r="D707" i="8"/>
  <c r="N707" i="8"/>
  <c r="G707" i="8"/>
  <c r="M707" i="8"/>
  <c r="J707" i="8"/>
  <c r="O707" i="8"/>
  <c r="I707" i="8"/>
  <c r="F375" i="8"/>
  <c r="F324" i="8"/>
  <c r="E375" i="8"/>
  <c r="E324" i="8"/>
  <c r="D375" i="8"/>
  <c r="D324" i="8"/>
  <c r="R88" i="8"/>
  <c r="R91" i="8"/>
  <c r="R71" i="8"/>
  <c r="L91" i="8"/>
  <c r="L88" i="8"/>
  <c r="L83" i="8"/>
  <c r="J702" i="8"/>
  <c r="D313" i="8"/>
  <c r="J627" i="8"/>
  <c r="J550" i="8"/>
  <c r="K625" i="8"/>
  <c r="I552" i="8"/>
  <c r="J475" i="8"/>
  <c r="K700" i="8"/>
  <c r="I477" i="8"/>
  <c r="O324" i="8"/>
  <c r="P632" i="8"/>
  <c r="O308" i="8"/>
  <c r="N329" i="8" l="1"/>
  <c r="N327" i="8"/>
  <c r="N326" i="8"/>
  <c r="N328" i="8"/>
  <c r="M328" i="8"/>
  <c r="M329" i="8"/>
  <c r="M326" i="8"/>
  <c r="M327" i="8"/>
  <c r="L328" i="8"/>
  <c r="L327" i="8"/>
  <c r="L326" i="8"/>
  <c r="L329" i="8"/>
  <c r="K329" i="8"/>
  <c r="K326" i="8"/>
  <c r="K328" i="8"/>
  <c r="K327" i="8"/>
  <c r="J327" i="8"/>
  <c r="J326" i="8"/>
  <c r="J328" i="8"/>
  <c r="J329" i="8"/>
  <c r="H359" i="8"/>
  <c r="H308" i="8"/>
  <c r="I328" i="8"/>
  <c r="I326" i="8"/>
  <c r="I329" i="8"/>
  <c r="I327" i="8"/>
  <c r="H329" i="8"/>
  <c r="H326" i="8"/>
  <c r="H328" i="8"/>
  <c r="H327" i="8"/>
  <c r="G327" i="8"/>
  <c r="G329" i="8"/>
  <c r="G328" i="8"/>
  <c r="G326" i="8"/>
  <c r="L65" i="8"/>
  <c r="C633" i="8"/>
  <c r="D333" i="8"/>
  <c r="D384" i="8"/>
  <c r="E384" i="8"/>
  <c r="E333" i="8"/>
  <c r="F384" i="8"/>
  <c r="F333" i="8"/>
  <c r="O384" i="8"/>
  <c r="O333" i="8"/>
  <c r="N384" i="8"/>
  <c r="N333" i="8"/>
  <c r="M384" i="8"/>
  <c r="M333" i="8"/>
  <c r="L384" i="8"/>
  <c r="L333" i="8"/>
  <c r="K384" i="8"/>
  <c r="K333" i="8"/>
  <c r="J384" i="8"/>
  <c r="J333" i="8"/>
  <c r="H384" i="8"/>
  <c r="H333" i="8"/>
  <c r="G384" i="8"/>
  <c r="G333" i="8"/>
  <c r="I384" i="8"/>
  <c r="I333" i="8"/>
  <c r="P707" i="8"/>
  <c r="L71" i="8"/>
  <c r="L72" i="8"/>
  <c r="L63" i="8"/>
  <c r="L66" i="8"/>
  <c r="L62" i="8"/>
  <c r="L61" i="8"/>
  <c r="L64" i="8"/>
  <c r="L69" i="8"/>
  <c r="L67" i="8"/>
  <c r="L68" i="8"/>
  <c r="P375" i="8"/>
  <c r="Q375" i="8" s="1"/>
  <c r="T375" i="8" s="1"/>
  <c r="F326" i="8"/>
  <c r="F329" i="8"/>
  <c r="F328" i="8"/>
  <c r="F327" i="8"/>
  <c r="E326" i="8"/>
  <c r="E327" i="8"/>
  <c r="E328" i="8"/>
  <c r="E329" i="8"/>
  <c r="D327" i="8"/>
  <c r="D326" i="8"/>
  <c r="D329" i="8"/>
  <c r="D328" i="8"/>
  <c r="T59" i="8"/>
  <c r="O328" i="8"/>
  <c r="O326" i="8"/>
  <c r="O327" i="8"/>
  <c r="O329" i="8"/>
  <c r="P324" i="8"/>
  <c r="J477" i="8"/>
  <c r="K627" i="8"/>
  <c r="T65" i="8"/>
  <c r="T67" i="8"/>
  <c r="T62" i="8"/>
  <c r="T69" i="8"/>
  <c r="T61" i="8"/>
  <c r="T88" i="8"/>
  <c r="T71" i="8"/>
  <c r="T60" i="8"/>
  <c r="T72" i="8"/>
  <c r="T66" i="8"/>
  <c r="T64" i="8"/>
  <c r="T83" i="8"/>
  <c r="T63" i="8"/>
  <c r="T68" i="8"/>
  <c r="T78" i="8"/>
  <c r="T79" i="8"/>
  <c r="G29" i="8" s="1"/>
  <c r="T82" i="8"/>
  <c r="T84" i="8"/>
  <c r="H29" i="8" s="1"/>
  <c r="T87" i="8"/>
  <c r="L700" i="8"/>
  <c r="K702" i="8"/>
  <c r="J552" i="8"/>
  <c r="K475" i="8"/>
  <c r="K550" i="8"/>
  <c r="O312" i="8"/>
  <c r="O310" i="8"/>
  <c r="O311" i="8"/>
  <c r="L625" i="8"/>
  <c r="M330" i="8" l="1"/>
  <c r="N330" i="8"/>
  <c r="L330" i="8"/>
  <c r="K330" i="8"/>
  <c r="J330" i="8"/>
  <c r="H310" i="8"/>
  <c r="H311" i="8"/>
  <c r="H312" i="8"/>
  <c r="I330" i="8"/>
  <c r="H330" i="8"/>
  <c r="G330" i="8"/>
  <c r="R61" i="8"/>
  <c r="N28" i="8"/>
  <c r="D336" i="8"/>
  <c r="D338" i="8"/>
  <c r="D335" i="8"/>
  <c r="D337" i="8"/>
  <c r="E337" i="8"/>
  <c r="E338" i="8"/>
  <c r="E336" i="8"/>
  <c r="E335" i="8"/>
  <c r="F336" i="8"/>
  <c r="F337" i="8"/>
  <c r="F335" i="8"/>
  <c r="F338" i="8"/>
  <c r="O336" i="8"/>
  <c r="O337" i="8"/>
  <c r="O338" i="8"/>
  <c r="O335" i="8"/>
  <c r="N336" i="8"/>
  <c r="N337" i="8"/>
  <c r="N338" i="8"/>
  <c r="N335" i="8"/>
  <c r="M337" i="8"/>
  <c r="M338" i="8"/>
  <c r="M335" i="8"/>
  <c r="M336" i="8"/>
  <c r="L336" i="8"/>
  <c r="L337" i="8"/>
  <c r="L335" i="8"/>
  <c r="L338" i="8"/>
  <c r="K338" i="8"/>
  <c r="K337" i="8"/>
  <c r="K335" i="8"/>
  <c r="K336" i="8"/>
  <c r="J338" i="8"/>
  <c r="J336" i="8"/>
  <c r="J337" i="8"/>
  <c r="J335" i="8"/>
  <c r="P384" i="8"/>
  <c r="Q384" i="8" s="1"/>
  <c r="T384" i="8" s="1"/>
  <c r="N29" i="8" s="1"/>
  <c r="H335" i="8"/>
  <c r="H338" i="8"/>
  <c r="H336" i="8"/>
  <c r="H337" i="8"/>
  <c r="G337" i="8"/>
  <c r="G336" i="8"/>
  <c r="G335" i="8"/>
  <c r="G338" i="8"/>
  <c r="I335" i="8"/>
  <c r="I337" i="8"/>
  <c r="I338" i="8"/>
  <c r="I336" i="8"/>
  <c r="P333" i="8"/>
  <c r="C708" i="8"/>
  <c r="R64" i="8"/>
  <c r="R69" i="8"/>
  <c r="R68" i="8"/>
  <c r="R66" i="8"/>
  <c r="R65" i="8"/>
  <c r="R62" i="8"/>
  <c r="R63" i="8"/>
  <c r="R67" i="8"/>
  <c r="P326" i="8"/>
  <c r="R82" i="8"/>
  <c r="R60" i="8"/>
  <c r="R59" i="8"/>
  <c r="R78" i="8"/>
  <c r="R79" i="8"/>
  <c r="J28" i="8" s="1"/>
  <c r="F330" i="8"/>
  <c r="R83" i="8"/>
  <c r="R84" i="8"/>
  <c r="K28" i="8" s="1"/>
  <c r="R87" i="8"/>
  <c r="R72" i="8"/>
  <c r="E330" i="8"/>
  <c r="P329" i="8"/>
  <c r="D330" i="8"/>
  <c r="K477" i="8"/>
  <c r="L702" i="8"/>
  <c r="P328" i="8"/>
  <c r="L475" i="8"/>
  <c r="M625" i="8"/>
  <c r="K552" i="8"/>
  <c r="K555" i="8" s="1"/>
  <c r="K556" i="8" s="1"/>
  <c r="O313" i="8"/>
  <c r="M700" i="8"/>
  <c r="L627" i="8"/>
  <c r="L550" i="8"/>
  <c r="O330" i="8"/>
  <c r="P327" i="8"/>
  <c r="C634" i="8"/>
  <c r="Q324" i="8"/>
  <c r="T324" i="8" s="1"/>
  <c r="M28" i="8" s="1"/>
  <c r="G18" i="11" s="1"/>
  <c r="H313" i="8" l="1"/>
  <c r="K339" i="8"/>
  <c r="M339" i="8"/>
  <c r="E339" i="8"/>
  <c r="D339" i="8"/>
  <c r="F339" i="8"/>
  <c r="O339" i="8"/>
  <c r="N339" i="8"/>
  <c r="L339" i="8"/>
  <c r="P338" i="8"/>
  <c r="H339" i="8"/>
  <c r="J339" i="8"/>
  <c r="P337" i="8"/>
  <c r="G339" i="8"/>
  <c r="P335" i="8"/>
  <c r="I339" i="8"/>
  <c r="P336" i="8"/>
  <c r="Q333" i="8"/>
  <c r="T333" i="8" s="1"/>
  <c r="M29" i="8" s="1"/>
  <c r="C709" i="8"/>
  <c r="P330" i="8"/>
  <c r="P556" i="8"/>
  <c r="P555" i="8" s="1"/>
  <c r="Q59" i="8"/>
  <c r="K72" i="8"/>
  <c r="K83" i="8"/>
  <c r="K71" i="8"/>
  <c r="M627" i="8"/>
  <c r="L552" i="8"/>
  <c r="M702" i="8"/>
  <c r="M550" i="8"/>
  <c r="M475" i="8"/>
  <c r="L477" i="8"/>
  <c r="Q65" i="8"/>
  <c r="Q66" i="8"/>
  <c r="Q67" i="8"/>
  <c r="Q72" i="8"/>
  <c r="Q60" i="8"/>
  <c r="Q63" i="8"/>
  <c r="Q71" i="8"/>
  <c r="Q61" i="8"/>
  <c r="Q69" i="8"/>
  <c r="Q64" i="8"/>
  <c r="Q91" i="8"/>
  <c r="Q83" i="8"/>
  <c r="Q62" i="8"/>
  <c r="Q88" i="8"/>
  <c r="Q68" i="8"/>
  <c r="Q78" i="8"/>
  <c r="Q79" i="8"/>
  <c r="G28" i="8" s="1"/>
  <c r="Q82" i="8"/>
  <c r="Q84" i="8"/>
  <c r="H28" i="8" s="1"/>
  <c r="Q87" i="8"/>
  <c r="N700" i="8"/>
  <c r="N625" i="8"/>
  <c r="K91" i="8"/>
  <c r="K67" i="8"/>
  <c r="K62" i="8"/>
  <c r="K63" i="8"/>
  <c r="K88" i="8"/>
  <c r="K66" i="8"/>
  <c r="K65" i="8"/>
  <c r="K61" i="8"/>
  <c r="K69" i="8"/>
  <c r="K64" i="8"/>
  <c r="K68" i="8"/>
  <c r="G19" i="11" l="1"/>
  <c r="K557" i="8"/>
  <c r="K316" i="8" s="1"/>
  <c r="J17" i="8"/>
  <c r="P339" i="8"/>
  <c r="M557" i="8"/>
  <c r="N557" i="8"/>
  <c r="I557" i="8"/>
  <c r="J557" i="8"/>
  <c r="L557" i="8"/>
  <c r="E557" i="8"/>
  <c r="D557" i="8"/>
  <c r="F557" i="8"/>
  <c r="G557" i="8"/>
  <c r="H557" i="8"/>
  <c r="O557" i="8"/>
  <c r="K367" i="8"/>
  <c r="O700" i="8"/>
  <c r="O625" i="8"/>
  <c r="M477" i="8"/>
  <c r="M480" i="8" s="1"/>
  <c r="M481" i="8" s="1"/>
  <c r="N475" i="8"/>
  <c r="N627" i="8"/>
  <c r="M552" i="8"/>
  <c r="N550" i="8"/>
  <c r="N702" i="8"/>
  <c r="P481" i="8" l="1"/>
  <c r="P480" i="8" s="1"/>
  <c r="M482" i="8" s="1"/>
  <c r="N367" i="8"/>
  <c r="N316" i="8"/>
  <c r="M367" i="8"/>
  <c r="M316" i="8"/>
  <c r="L367" i="8"/>
  <c r="L316" i="8"/>
  <c r="J367" i="8"/>
  <c r="J316" i="8"/>
  <c r="I367" i="8"/>
  <c r="I316" i="8"/>
  <c r="H316" i="8"/>
  <c r="H367" i="8"/>
  <c r="G316" i="8"/>
  <c r="G367" i="8"/>
  <c r="F367" i="8"/>
  <c r="F316" i="8"/>
  <c r="E367" i="8"/>
  <c r="E316" i="8"/>
  <c r="D367" i="8"/>
  <c r="D316" i="8"/>
  <c r="P557" i="8"/>
  <c r="K318" i="8"/>
  <c r="K319" i="8"/>
  <c r="K320" i="8"/>
  <c r="O367" i="8"/>
  <c r="O316" i="8"/>
  <c r="N552" i="8"/>
  <c r="N477" i="8"/>
  <c r="O550" i="8"/>
  <c r="O702" i="8"/>
  <c r="O627" i="8"/>
  <c r="O475" i="8"/>
  <c r="J16" i="8" l="1"/>
  <c r="J21" i="8" s="1"/>
  <c r="O482" i="8"/>
  <c r="O359" i="8" s="1"/>
  <c r="G482" i="8"/>
  <c r="G359" i="8" s="1"/>
  <c r="F482" i="8"/>
  <c r="F359" i="8" s="1"/>
  <c r="L482" i="8"/>
  <c r="L359" i="8" s="1"/>
  <c r="I482" i="8"/>
  <c r="I359" i="8" s="1"/>
  <c r="H482" i="8"/>
  <c r="E482" i="8"/>
  <c r="E359" i="8" s="1"/>
  <c r="J482" i="8"/>
  <c r="J359" i="8" s="1"/>
  <c r="D482" i="8"/>
  <c r="D359" i="8" s="1"/>
  <c r="N482" i="8"/>
  <c r="N359" i="8" s="1"/>
  <c r="K482" i="8"/>
  <c r="K359" i="8" s="1"/>
  <c r="M359" i="8"/>
  <c r="M308" i="8"/>
  <c r="N320" i="8"/>
  <c r="N318" i="8"/>
  <c r="N319" i="8"/>
  <c r="M320" i="8"/>
  <c r="M318" i="8"/>
  <c r="M319" i="8"/>
  <c r="L318" i="8"/>
  <c r="L320" i="8"/>
  <c r="L319" i="8"/>
  <c r="P316" i="8"/>
  <c r="C559" i="8" s="1"/>
  <c r="J318" i="8"/>
  <c r="J319" i="8"/>
  <c r="J320" i="8"/>
  <c r="I318" i="8"/>
  <c r="I320" i="8"/>
  <c r="I319" i="8"/>
  <c r="H318" i="8"/>
  <c r="H319" i="8"/>
  <c r="H320" i="8"/>
  <c r="G318" i="8"/>
  <c r="G320" i="8"/>
  <c r="G319" i="8"/>
  <c r="F319" i="8"/>
  <c r="F320" i="8"/>
  <c r="F318" i="8"/>
  <c r="E318" i="8"/>
  <c r="E319" i="8"/>
  <c r="E320" i="8"/>
  <c r="P367" i="8"/>
  <c r="Q367" i="8" s="1"/>
  <c r="T367" i="8" s="1"/>
  <c r="D318" i="8"/>
  <c r="D320" i="8"/>
  <c r="D319" i="8"/>
  <c r="N27" i="8"/>
  <c r="Q316" i="8"/>
  <c r="T316" i="8" s="1"/>
  <c r="M27" i="8" s="1"/>
  <c r="N77" i="8" s="1"/>
  <c r="O319" i="8"/>
  <c r="C558" i="8"/>
  <c r="O320" i="8"/>
  <c r="O318" i="8"/>
  <c r="K321" i="8"/>
  <c r="O552" i="8"/>
  <c r="O477" i="8"/>
  <c r="O77" i="8" l="1"/>
  <c r="N321" i="8"/>
  <c r="P359" i="8"/>
  <c r="Q359" i="8" s="1"/>
  <c r="T359" i="8" s="1"/>
  <c r="N26" i="8" s="1"/>
  <c r="M321" i="8"/>
  <c r="P482" i="8"/>
  <c r="M311" i="8"/>
  <c r="M312" i="8"/>
  <c r="P312" i="8" s="1"/>
  <c r="M310" i="8"/>
  <c r="P310" i="8" s="1"/>
  <c r="C483" i="8"/>
  <c r="P308" i="8"/>
  <c r="P319" i="8"/>
  <c r="L321" i="8"/>
  <c r="G321" i="8"/>
  <c r="I321" i="8"/>
  <c r="J321" i="8"/>
  <c r="H321" i="8"/>
  <c r="E321" i="8"/>
  <c r="F321" i="8"/>
  <c r="P320" i="8"/>
  <c r="P318" i="8"/>
  <c r="D321" i="8"/>
  <c r="G17" i="11"/>
  <c r="O321" i="8"/>
  <c r="N71" i="8"/>
  <c r="N65" i="8"/>
  <c r="O65" i="8" s="1"/>
  <c r="N66" i="8"/>
  <c r="O66" i="8" s="1"/>
  <c r="N91" i="8"/>
  <c r="O91" i="8" s="1"/>
  <c r="N59" i="8"/>
  <c r="N68" i="8"/>
  <c r="O68" i="8" s="1"/>
  <c r="N63" i="8"/>
  <c r="O63" i="8" s="1"/>
  <c r="N79" i="8"/>
  <c r="N62" i="8"/>
  <c r="O62" i="8" s="1"/>
  <c r="N87" i="8"/>
  <c r="N67" i="8"/>
  <c r="O67" i="8" s="1"/>
  <c r="N60" i="8"/>
  <c r="O60" i="8" s="1"/>
  <c r="N88" i="8"/>
  <c r="O88" i="8" s="1"/>
  <c r="N84" i="8"/>
  <c r="O84" i="8" s="1"/>
  <c r="N72" i="8"/>
  <c r="O72" i="8" s="1"/>
  <c r="N61" i="8"/>
  <c r="O61" i="8" s="1"/>
  <c r="N83" i="8"/>
  <c r="N78" i="8"/>
  <c r="O78" i="8" s="1"/>
  <c r="N82" i="8"/>
  <c r="O82" i="8" s="1"/>
  <c r="N69" i="8"/>
  <c r="O69" i="8" s="1"/>
  <c r="N64" i="8"/>
  <c r="O64" i="8" s="1"/>
  <c r="N30" i="8" l="1"/>
  <c r="F50" i="8" s="1"/>
  <c r="G83" i="8" s="1"/>
  <c r="Y52" i="8" s="1"/>
  <c r="L59" i="8"/>
  <c r="L84" i="8"/>
  <c r="K26" i="8" s="1"/>
  <c r="L60" i="8"/>
  <c r="L87" i="8"/>
  <c r="L82" i="8"/>
  <c r="L79" i="8"/>
  <c r="J26" i="8" s="1"/>
  <c r="L78" i="8"/>
  <c r="C484" i="8"/>
  <c r="Q308" i="8"/>
  <c r="T308" i="8" s="1"/>
  <c r="M26" i="8" s="1"/>
  <c r="M313" i="8"/>
  <c r="P313" i="8" s="1"/>
  <c r="P311" i="8"/>
  <c r="P321" i="8"/>
  <c r="H27" i="8"/>
  <c r="O87" i="8"/>
  <c r="K27" i="8" s="1"/>
  <c r="O83" i="8"/>
  <c r="O59" i="8"/>
  <c r="O71" i="8"/>
  <c r="O79" i="8"/>
  <c r="J27" i="8" s="1"/>
  <c r="G27" i="8"/>
  <c r="G74" i="8" l="1"/>
  <c r="G65" i="8"/>
  <c r="G66" i="8"/>
  <c r="G72" i="8"/>
  <c r="G52" i="8"/>
  <c r="G59" i="8"/>
  <c r="G68" i="8"/>
  <c r="G67" i="8"/>
  <c r="G63" i="8"/>
  <c r="G78" i="8"/>
  <c r="G62" i="8"/>
  <c r="G84" i="8"/>
  <c r="G95" i="8"/>
  <c r="G79" i="8"/>
  <c r="G82" i="8"/>
  <c r="G54" i="8"/>
  <c r="G71" i="8"/>
  <c r="Y50" i="8" s="1"/>
  <c r="G75" i="8"/>
  <c r="G99" i="8"/>
  <c r="G91" i="8"/>
  <c r="G98" i="8"/>
  <c r="G69" i="8"/>
  <c r="G61" i="8"/>
  <c r="G100" i="8"/>
  <c r="G60" i="8"/>
  <c r="G64" i="8"/>
  <c r="G77" i="8"/>
  <c r="G87" i="8"/>
  <c r="G96" i="8"/>
  <c r="G97" i="8"/>
  <c r="G73" i="8"/>
  <c r="K82" i="8"/>
  <c r="K84" i="8"/>
  <c r="H26" i="8" s="1"/>
  <c r="K60" i="8"/>
  <c r="K59" i="8"/>
  <c r="K87" i="8"/>
  <c r="K78" i="8"/>
  <c r="K79" i="8"/>
  <c r="G26" i="8" s="1"/>
  <c r="G16" i="11"/>
  <c r="M30" i="8"/>
  <c r="C50" i="8" s="1"/>
  <c r="C18" i="8" s="1"/>
  <c r="E34" i="8" s="1"/>
  <c r="Y51" i="8" l="1"/>
  <c r="N39" i="8"/>
  <c r="F67" i="8"/>
  <c r="F84" i="8"/>
  <c r="F69" i="8"/>
  <c r="K39" i="8"/>
  <c r="F83" i="8"/>
  <c r="F66" i="8"/>
  <c r="M39" i="8"/>
  <c r="C39" i="8"/>
  <c r="F79" i="8"/>
  <c r="F82" i="8"/>
  <c r="F68" i="8"/>
  <c r="G30" i="8"/>
  <c r="F52" i="8"/>
  <c r="F72" i="8"/>
  <c r="F97" i="8"/>
  <c r="F39" i="8"/>
  <c r="F75" i="8"/>
  <c r="F96" i="8"/>
  <c r="E39" i="8"/>
  <c r="F61" i="8"/>
  <c r="F99" i="8"/>
  <c r="H39" i="8"/>
  <c r="F71" i="8"/>
  <c r="F98" i="8"/>
  <c r="H30" i="8"/>
  <c r="D50" i="8"/>
  <c r="G39" i="8"/>
  <c r="F59" i="8"/>
  <c r="F63" i="8"/>
  <c r="F77" i="8"/>
  <c r="F91" i="8"/>
  <c r="D89" i="8"/>
  <c r="G89" i="8" s="1"/>
  <c r="J39" i="8"/>
  <c r="F60" i="8"/>
  <c r="F62" i="8"/>
  <c r="F78" i="8"/>
  <c r="F95" i="8"/>
  <c r="D90" i="8"/>
  <c r="G90" i="8" s="1"/>
  <c r="I39" i="8"/>
  <c r="F54" i="8"/>
  <c r="F65" i="8"/>
  <c r="F74" i="8"/>
  <c r="D88" i="8"/>
  <c r="G88" i="8" s="1"/>
  <c r="F100" i="8"/>
  <c r="L39" i="8"/>
  <c r="D39" i="8"/>
  <c r="F64" i="8"/>
  <c r="F73" i="8"/>
  <c r="F87" i="8"/>
  <c r="J30" i="8"/>
  <c r="K30" i="8"/>
  <c r="C17" i="8"/>
  <c r="H34" i="8"/>
  <c r="C34" i="8"/>
  <c r="K34" i="8"/>
  <c r="J34" i="8"/>
  <c r="I34" i="8"/>
  <c r="L34" i="8"/>
  <c r="G34" i="8"/>
  <c r="N34" i="8"/>
  <c r="F34" i="8"/>
  <c r="M34" i="8"/>
  <c r="F88" i="8"/>
  <c r="G35" i="8"/>
  <c r="K35" i="8"/>
  <c r="C35" i="8"/>
  <c r="H35" i="8"/>
  <c r="E35" i="8"/>
  <c r="I35" i="8"/>
  <c r="M35" i="8"/>
  <c r="L35" i="8"/>
  <c r="F35" i="8"/>
  <c r="J35" i="8"/>
  <c r="N35" i="8"/>
  <c r="D35" i="8"/>
  <c r="M89" i="8"/>
  <c r="S89" i="8"/>
  <c r="J89" i="8"/>
  <c r="P89" i="8"/>
  <c r="J90" i="8"/>
  <c r="P90" i="8"/>
  <c r="S90" i="8"/>
  <c r="M90" i="8"/>
  <c r="N90" i="8" s="1"/>
  <c r="O90" i="8" s="1"/>
  <c r="F89" i="8" l="1"/>
  <c r="H89" i="8"/>
  <c r="F90" i="8"/>
  <c r="H90" i="8"/>
  <c r="H88" i="8"/>
  <c r="E41" i="8"/>
  <c r="O39" i="8"/>
  <c r="D92" i="8"/>
  <c r="I30" i="8" s="1"/>
  <c r="J41" i="8"/>
  <c r="L41" i="8"/>
  <c r="H41" i="8"/>
  <c r="I41" i="8"/>
  <c r="K41" i="8"/>
  <c r="F41" i="8"/>
  <c r="G41" i="8"/>
  <c r="N41" i="8"/>
  <c r="M41" i="8"/>
  <c r="P92" i="8"/>
  <c r="R92" i="8" s="1"/>
  <c r="L28" i="8" s="1"/>
  <c r="N89" i="8"/>
  <c r="O89" i="8" s="1"/>
  <c r="M92" i="8"/>
  <c r="J92" i="8"/>
  <c r="S92" i="8"/>
  <c r="R90" i="8"/>
  <c r="Q90" i="8"/>
  <c r="U89" i="8"/>
  <c r="T89" i="8"/>
  <c r="O35" i="8"/>
  <c r="L90" i="8"/>
  <c r="K90" i="8"/>
  <c r="U90" i="8"/>
  <c r="T90" i="8"/>
  <c r="R89" i="8"/>
  <c r="Q89" i="8"/>
  <c r="L89" i="8"/>
  <c r="K89" i="8"/>
  <c r="C41" i="8"/>
  <c r="G92" i="8" l="1"/>
  <c r="E88" i="8"/>
  <c r="E89" i="8"/>
  <c r="E87" i="8"/>
  <c r="L30" i="8"/>
  <c r="E91" i="8"/>
  <c r="E90" i="8"/>
  <c r="H92" i="8"/>
  <c r="F92" i="8"/>
  <c r="Q92" i="8"/>
  <c r="I28" i="8" s="1"/>
  <c r="N92" i="8"/>
  <c r="I27" i="8" s="1"/>
  <c r="O92" i="8"/>
  <c r="L27" i="8" s="1"/>
  <c r="U92" i="8"/>
  <c r="L29" i="8" s="1"/>
  <c r="T92" i="8"/>
  <c r="I29" i="8" s="1"/>
  <c r="L92" i="8"/>
  <c r="L26" i="8" s="1"/>
  <c r="K92" i="8"/>
  <c r="I26" i="8" s="1"/>
  <c r="C44" i="8"/>
  <c r="E238" i="8" l="1"/>
  <c r="E259" i="8" s="1"/>
  <c r="P34" i="9"/>
  <c r="P33" i="9" s="1"/>
  <c r="E33" i="9"/>
  <c r="E43" i="9"/>
  <c r="E70" i="9" s="1"/>
  <c r="P70" i="9" s="1"/>
  <c r="D34" i="8" l="1"/>
  <c r="P43" i="9"/>
  <c r="D53" i="8" s="1"/>
  <c r="P238" i="8"/>
  <c r="E261" i="8"/>
  <c r="E271" i="8" s="1"/>
  <c r="E286" i="8"/>
  <c r="E263" i="8"/>
  <c r="E273" i="8" s="1"/>
  <c r="E269" i="8"/>
  <c r="E284" i="8"/>
  <c r="E294" i="8"/>
  <c r="H53" i="8" l="1"/>
  <c r="G53" i="8"/>
  <c r="F53" i="8"/>
  <c r="D55" i="8"/>
  <c r="E53" i="8" s="1"/>
  <c r="E288" i="8"/>
  <c r="E296" i="8"/>
  <c r="E298" i="8" s="1"/>
  <c r="C232" i="8"/>
  <c r="C235" i="8" s="1"/>
  <c r="P53" i="8"/>
  <c r="P55" i="8" s="1"/>
  <c r="O34" i="8"/>
  <c r="D41" i="8"/>
  <c r="F55" i="8" l="1"/>
  <c r="G55" i="8"/>
  <c r="Y54" i="8" s="1"/>
  <c r="AB51" i="8" s="1"/>
  <c r="AB52" i="8" s="1"/>
  <c r="C16" i="8"/>
  <c r="H55" i="8"/>
  <c r="E52" i="8"/>
  <c r="O41" i="8"/>
  <c r="D44" i="8"/>
  <c r="E44" i="8" s="1"/>
  <c r="F44" i="8" s="1"/>
  <c r="G44" i="8" s="1"/>
  <c r="H44" i="8" s="1"/>
  <c r="I44" i="8" s="1"/>
  <c r="J44" i="8" s="1"/>
  <c r="K44" i="8" s="1"/>
  <c r="L44" i="8" s="1"/>
  <c r="M44" i="8" s="1"/>
  <c r="N44" i="8" s="1"/>
  <c r="O44" i="8" s="1"/>
  <c r="Z58" i="8" l="1"/>
  <c r="C28" i="8" s="1"/>
  <c r="Z57" i="8"/>
  <c r="C27" i="8" s="1"/>
  <c r="C29" i="8"/>
  <c r="C30" i="8"/>
  <c r="C19" i="8"/>
  <c r="C21" i="8" s="1"/>
</calcChain>
</file>

<file path=xl/comments1.xml><?xml version="1.0" encoding="utf-8"?>
<comments xmlns="http://schemas.openxmlformats.org/spreadsheetml/2006/main">
  <authors>
    <author>User</author>
  </authors>
  <commentList>
    <comment ref="I2" authorId="0" shapeId="0">
      <text>
        <r>
          <rPr>
            <sz val="9"/>
            <color indexed="81"/>
            <rFont val="Tahoma"/>
            <family val="2"/>
          </rPr>
          <t>Ano de apuração das receitas e custos</t>
        </r>
      </text>
    </comment>
    <comment ref="Q37" authorId="0" shapeId="0">
      <text>
        <r>
          <rPr>
            <sz val="9"/>
            <color indexed="81"/>
            <rFont val="Tahoma"/>
            <family val="2"/>
          </rPr>
          <t>Cotação do valor do animal, no mercado, obtida no mês de dezembro, do ano corrente (utilizado para fins de Patrimônio)</t>
        </r>
      </text>
    </comment>
    <comment ref="B38" authorId="0" shapeId="0">
      <text>
        <r>
          <rPr>
            <sz val="9"/>
            <color indexed="81"/>
            <rFont val="Tahoma"/>
            <family val="2"/>
          </rPr>
          <t>Bezerros e bezerras até a fase de desmama.</t>
        </r>
      </text>
    </comment>
    <comment ref="D38" authorId="0" shapeId="0">
      <text>
        <r>
          <rPr>
            <sz val="9"/>
            <color indexed="81"/>
            <rFont val="Tahoma"/>
            <family val="2"/>
          </rPr>
          <t>Quantidade de animais na categoria, no último dia do mês.</t>
        </r>
      </text>
    </comment>
    <comment ref="D39" authorId="0" shapeId="0">
      <text>
        <r>
          <rPr>
            <sz val="9"/>
            <color indexed="81"/>
            <rFont val="Tahoma"/>
            <family val="2"/>
          </rPr>
          <t>Peso médio dos animais em cada categoria, no último dia do mês.</t>
        </r>
      </text>
    </comment>
    <comment ref="B43" authorId="0" shapeId="0">
      <text>
        <r>
          <rPr>
            <sz val="9"/>
            <color indexed="81"/>
            <rFont val="Tahoma"/>
            <family val="2"/>
          </rPr>
          <t>Bezerros desmamados até antes da fase de terminação.</t>
        </r>
      </text>
    </comment>
    <comment ref="B48" authorId="0" shapeId="0">
      <text>
        <r>
          <rPr>
            <sz val="9"/>
            <color indexed="81"/>
            <rFont val="Tahoma"/>
            <family val="2"/>
          </rPr>
          <t>Animais que estão na fase de terminação para o abate ou para reposição de matrizes e reprodutores no rebanho.</t>
        </r>
      </text>
    </comment>
    <comment ref="B53" authorId="0" shapeId="0">
      <text>
        <r>
          <rPr>
            <sz val="9"/>
            <color indexed="81"/>
            <rFont val="Tahoma"/>
            <family val="2"/>
          </rPr>
          <t>Fêmeas (novilhas e matrizes) e Machos (Touros), utilizados com finsalidade de reprodução.</t>
        </r>
      </text>
    </comment>
    <comment ref="B58" authorId="0" shapeId="0">
      <text>
        <r>
          <rPr>
            <sz val="9"/>
            <color indexed="81"/>
            <rFont val="Tahoma"/>
            <family val="2"/>
          </rPr>
          <t>Valores devem ser compatíveis com as informações de entradas e saídas de animais nos rebanhos. Caso haja valores discrepantes em relação ao que era esperado, a célula ficará com coloração alaranjada.</t>
        </r>
      </text>
    </comment>
    <comment ref="C63" authorId="0" shapeId="0">
      <text>
        <r>
          <rPr>
            <sz val="9"/>
            <color indexed="81"/>
            <rFont val="Tahoma"/>
            <family val="2"/>
          </rPr>
          <t>Incluir o número de animais nascidos na propriedade, independentemente dos animais incluídos no inventário.</t>
        </r>
      </text>
    </comment>
    <comment ref="D66" authorId="0" shapeId="0">
      <text>
        <r>
          <rPr>
            <sz val="9"/>
            <color indexed="81"/>
            <rFont val="Tahoma"/>
            <family val="2"/>
          </rPr>
          <t>Incluir o custo médio por animal nesta categoria multiplicado pelo número de animais, obtidos até o momento, ou no ano anterior. Caso ainda não tenha essa informação, incluir uma estimativa de valor de mercado.</t>
        </r>
      </text>
    </comment>
    <comment ref="C68" authorId="0" shapeId="0">
      <text>
        <r>
          <rPr>
            <sz val="9"/>
            <color indexed="81"/>
            <rFont val="Tahoma"/>
            <family val="2"/>
          </rPr>
          <t>Peso médio dos animais mortos no mês (Kg)</t>
        </r>
      </text>
    </comment>
    <comment ref="C70" authorId="0" shapeId="0">
      <text>
        <r>
          <rPr>
            <sz val="9"/>
            <color indexed="81"/>
            <rFont val="Tahoma"/>
            <family val="2"/>
          </rPr>
          <t>Peso médio dos animais mortos no mês (Kg)</t>
        </r>
      </text>
    </comment>
    <comment ref="C72" authorId="0" shapeId="0">
      <text>
        <r>
          <rPr>
            <sz val="9"/>
            <color indexed="81"/>
            <rFont val="Tahoma"/>
            <family val="2"/>
          </rPr>
          <t>Peso médio dos animais mortos no mês (Kg)</t>
        </r>
      </text>
    </comment>
    <comment ref="C74" authorId="0" shapeId="0">
      <text>
        <r>
          <rPr>
            <sz val="9"/>
            <color indexed="81"/>
            <rFont val="Tahoma"/>
            <family val="2"/>
          </rPr>
          <t>Peso médio dos animais mortos no mês (Kg)</t>
        </r>
      </text>
    </comment>
    <comment ref="C76" authorId="0" shapeId="0">
      <text>
        <r>
          <rPr>
            <sz val="9"/>
            <color indexed="81"/>
            <rFont val="Tahoma"/>
            <family val="2"/>
          </rPr>
          <t xml:space="preserve">
Peso médio dos animais mortos no mês (Kg)</t>
        </r>
      </text>
    </comment>
  </commentList>
</comments>
</file>

<file path=xl/comments2.xml><?xml version="1.0" encoding="utf-8"?>
<comments xmlns="http://schemas.openxmlformats.org/spreadsheetml/2006/main">
  <authors>
    <author>User</author>
  </authors>
  <commentList>
    <comment ref="B7" authorId="0" shapeId="0">
      <text>
        <r>
          <rPr>
            <sz val="9"/>
            <color indexed="81"/>
            <rFont val="Tahoma"/>
            <family val="2"/>
          </rPr>
          <t>Incluir a quantidade e o preço médio obtido pela venda de animais vivos</t>
        </r>
      </text>
    </comment>
    <comment ref="B30" authorId="0" shapeId="0">
      <text>
        <r>
          <rPr>
            <sz val="9"/>
            <color indexed="81"/>
            <rFont val="Tahoma"/>
            <family val="2"/>
          </rPr>
          <t>Incluir o valor total obtido pela venda de animais para abate e o número de animais abatidos.</t>
        </r>
      </text>
    </comment>
    <comment ref="B45" authorId="0" shapeId="0">
      <text>
        <r>
          <rPr>
            <sz val="9"/>
            <color indexed="81"/>
            <rFont val="Tahoma"/>
            <family val="2"/>
          </rPr>
          <t>Incluir receitas obtidas pela comercialização de produtos relacionados ao sistema, difinindo o número de animais e a categoria, as quais serão atribuídos os valores. O valor de receitas obtidas pela venda de animais vivos e animais para abate devem ser incluídas nos campos acima "VENDAS DE ANIMAIS VIVOS" e "VENDAS DE ANIMAIS PARA ABATE", respectivamente</t>
        </r>
      </text>
    </comment>
    <comment ref="D45" authorId="0" shapeId="0">
      <text>
        <r>
          <rPr>
            <sz val="9"/>
            <color indexed="81"/>
            <rFont val="Tahoma"/>
            <family val="2"/>
          </rPr>
          <t>Escolher o mês em que foi gerada a receita</t>
        </r>
      </text>
    </comment>
    <comment ref="E45" authorId="0" shapeId="0">
      <text>
        <r>
          <rPr>
            <sz val="9"/>
            <color indexed="81"/>
            <rFont val="Tahoma"/>
            <family val="2"/>
          </rPr>
          <t>Incluir o valor total da receita gerada</t>
        </r>
      </text>
    </comment>
    <comment ref="F45" authorId="0" shapeId="0">
      <text>
        <r>
          <rPr>
            <sz val="9"/>
            <color indexed="81"/>
            <rFont val="Tahoma"/>
            <family val="2"/>
          </rPr>
          <t>Incluir o número de animais a qual se refere a receita obtida.</t>
        </r>
      </text>
    </comment>
    <comment ref="G45" authorId="0" shapeId="0">
      <text>
        <r>
          <rPr>
            <sz val="9"/>
            <color indexed="81"/>
            <rFont val="Tahoma"/>
            <family val="2"/>
          </rPr>
          <t>Inserir o peso médio (em Kg) do(s) animal(is) que gerou(aram) receita</t>
        </r>
      </text>
    </comment>
    <comment ref="H45" authorId="0" shapeId="0">
      <text>
        <r>
          <rPr>
            <sz val="9"/>
            <color indexed="81"/>
            <rFont val="Tahoma"/>
            <family val="2"/>
          </rPr>
          <t>Escolher a categoria a qual pertencem os animais que geraram a receita.
- Cria (Bezerros e Bezerras);
- Recria;
- Terminação (animais para engorda e abate);
- Reprodutores e matrizes (animais adultos para reprodução).</t>
        </r>
      </text>
    </comment>
    <comment ref="B72" authorId="0" shapeId="0">
      <text>
        <r>
          <rPr>
            <sz val="9"/>
            <color indexed="81"/>
            <rFont val="Tahoma"/>
            <family val="2"/>
          </rPr>
          <t>Valores obtidos de outras fontes além dos produtos gerados pelo sistema de produção</t>
        </r>
      </text>
    </comment>
  </commentList>
</comments>
</file>

<file path=xl/comments3.xml><?xml version="1.0" encoding="utf-8"?>
<comments xmlns="http://schemas.openxmlformats.org/spreadsheetml/2006/main">
  <authors>
    <author>User</author>
    <author>Patricia</author>
  </authors>
  <commentList>
    <comment ref="I8" authorId="0" shapeId="0">
      <text>
        <r>
          <rPr>
            <sz val="9"/>
            <color indexed="81"/>
            <rFont val="Tahoma"/>
            <family val="2"/>
          </rPr>
          <t>Taxa de juros utilizada para cálculo da depreciação e exaustão</t>
        </r>
      </text>
    </comment>
    <comment ref="B11" authorId="0" shapeId="0">
      <text>
        <r>
          <rPr>
            <sz val="9"/>
            <color indexed="81"/>
            <rFont val="Tahoma"/>
            <family val="2"/>
          </rPr>
          <t>A vida útil considerada é de 11 anos, sendo qur o Touro é considerado reprodutor, a partir dos 3 anos de idade</t>
        </r>
      </text>
    </comment>
    <comment ref="I11" authorId="0" shapeId="0">
      <text>
        <r>
          <rPr>
            <sz val="9"/>
            <color indexed="81"/>
            <rFont val="Tahoma"/>
            <family val="2"/>
          </rPr>
          <t>Valor obtido a partir do valor do animal caso fosse vendido para abate.</t>
        </r>
      </text>
    </comment>
    <comment ref="J11" authorId="0" shapeId="0">
      <text>
        <r>
          <rPr>
            <sz val="9"/>
            <color indexed="81"/>
            <rFont val="Tahoma"/>
            <family val="2"/>
          </rPr>
          <t>Valor obtido pelo método linear, em função da idade do animal.</t>
        </r>
      </text>
    </comment>
    <comment ref="P11" authorId="1" shapeId="0">
      <text>
        <r>
          <rPr>
            <sz val="9"/>
            <color indexed="81"/>
            <rFont val="Tahoma"/>
            <family val="2"/>
          </rPr>
          <t>Valor obtido com o abate do animal</t>
        </r>
      </text>
    </comment>
    <comment ref="T11" authorId="1" shapeId="0">
      <text>
        <r>
          <rPr>
            <sz val="9"/>
            <color indexed="81"/>
            <rFont val="Tahoma"/>
            <family val="2"/>
          </rPr>
          <t>Média ponderada durante o ano</t>
        </r>
      </text>
    </comment>
    <comment ref="M24" authorId="0" shapeId="0">
      <text>
        <r>
          <rPr>
            <sz val="9"/>
            <color indexed="81"/>
            <rFont val="Tahoma"/>
            <family val="2"/>
          </rPr>
          <t>A escolha da opção de rateio permitirá atribuir curstos, receitas e investimentos para  cada categoria. Deve ser a ssinalado uma das opções.</t>
        </r>
      </text>
    </comment>
    <comment ref="H26" authorId="0" shapeId="0">
      <text>
        <r>
          <rPr>
            <sz val="9"/>
            <color indexed="81"/>
            <rFont val="Tahoma"/>
            <family val="2"/>
          </rPr>
          <t>Valor gasto na formação da forrageira</t>
        </r>
      </text>
    </comment>
    <comment ref="I26" authorId="0" shapeId="0">
      <text>
        <r>
          <rPr>
            <sz val="9"/>
            <color indexed="81"/>
            <rFont val="Tahoma"/>
            <family val="2"/>
          </rPr>
          <t>Para forrageiras, o valor residual é zero. Trata-se de Exaustão.</t>
        </r>
      </text>
    </comment>
    <comment ref="J26" authorId="0" shapeId="0">
      <text>
        <r>
          <rPr>
            <sz val="9"/>
            <color indexed="81"/>
            <rFont val="Tahoma"/>
            <family val="2"/>
          </rPr>
          <t>Valor obtido pelo método linear, em função da tempo de formação da pastagem.</t>
        </r>
      </text>
    </comment>
    <comment ref="M26" authorId="0" shapeId="0">
      <text>
        <r>
          <rPr>
            <sz val="9"/>
            <color indexed="81"/>
            <rFont val="Tahoma"/>
            <family val="2"/>
          </rPr>
          <t>Valor correspondente a % de uso da forrageira para cada categoria. Pode ser utilizada a UA, como referência.</t>
        </r>
      </text>
    </comment>
    <comment ref="N26" authorId="0" shapeId="0">
      <text>
        <r>
          <rPr>
            <sz val="9"/>
            <color indexed="81"/>
            <rFont val="Tahoma"/>
            <family val="2"/>
          </rPr>
          <t>Valor referente à % do total, atribuído à cada categoria.</t>
        </r>
      </text>
    </comment>
    <comment ref="F55" authorId="0" shapeId="0">
      <text>
        <r>
          <rPr>
            <sz val="9"/>
            <color indexed="81"/>
            <rFont val="Tahoma"/>
            <family val="2"/>
          </rPr>
          <t>Valor gasto na aquisição do bem.</t>
        </r>
      </text>
    </comment>
    <comment ref="G55" authorId="0" shapeId="0">
      <text>
        <r>
          <rPr>
            <sz val="9"/>
            <color indexed="81"/>
            <rFont val="Tahoma"/>
            <family val="2"/>
          </rPr>
          <t>% atribuída a atividade de pecuária de corte</t>
        </r>
      </text>
    </comment>
    <comment ref="H55" authorId="0" shapeId="0">
      <text>
        <r>
          <rPr>
            <sz val="9"/>
            <color indexed="81"/>
            <rFont val="Tahoma"/>
            <family val="2"/>
          </rPr>
          <t xml:space="preserve">% do valor inicial que será atribuído, como valor final do bem. </t>
        </r>
      </text>
    </comment>
    <comment ref="I55" authorId="0" shapeId="0">
      <text>
        <r>
          <rPr>
            <sz val="9"/>
            <color indexed="81"/>
            <rFont val="Tahoma"/>
            <family val="2"/>
          </rPr>
          <t xml:space="preserve">Valor obtido com base na vida útil, % de rateio para a atividade, % de valor residual e ano de aquisição do bem . </t>
        </r>
      </text>
    </comment>
    <comment ref="J55" authorId="0" shapeId="0">
      <text>
        <r>
          <rPr>
            <sz val="9"/>
            <color indexed="81"/>
            <rFont val="Tahoma"/>
            <family val="2"/>
          </rPr>
          <t>Valor obtido pelo método linear, em finção da idade do bem.</t>
        </r>
      </text>
    </comment>
    <comment ref="M55" authorId="0" shapeId="0">
      <text>
        <r>
          <rPr>
            <b/>
            <sz val="9"/>
            <color indexed="81"/>
            <rFont val="Tahoma"/>
            <family val="2"/>
          </rPr>
          <t>User:</t>
        </r>
        <r>
          <rPr>
            <sz val="9"/>
            <color indexed="81"/>
            <rFont val="Tahoma"/>
            <family val="2"/>
          </rPr>
          <t xml:space="preserve">
Valor correspondente a % de uso ddo bem para cada categoria. Pode ser utilizada a UA, como referência.</t>
        </r>
      </text>
    </comment>
    <comment ref="N55" authorId="0" shapeId="0">
      <text>
        <r>
          <rPr>
            <sz val="9"/>
            <color indexed="81"/>
            <rFont val="Tahoma"/>
            <family val="2"/>
          </rPr>
          <t>Valor referente à % do total, atribuído à cada categoria.</t>
        </r>
      </text>
    </comment>
    <comment ref="F86" authorId="0" shapeId="0">
      <text>
        <r>
          <rPr>
            <sz val="9"/>
            <color indexed="81"/>
            <rFont val="Tahoma"/>
            <family val="2"/>
          </rPr>
          <t>Valor gasto na aquisição do bem.</t>
        </r>
      </text>
    </comment>
    <comment ref="G86" authorId="0" shapeId="0">
      <text>
        <r>
          <rPr>
            <sz val="9"/>
            <color indexed="81"/>
            <rFont val="Tahoma"/>
            <family val="2"/>
          </rPr>
          <t>% atribuída a atividade de pecuária de corte</t>
        </r>
      </text>
    </comment>
    <comment ref="H86" authorId="0" shapeId="0">
      <text>
        <r>
          <rPr>
            <sz val="9"/>
            <color indexed="81"/>
            <rFont val="Tahoma"/>
            <family val="2"/>
          </rPr>
          <t xml:space="preserve">% do valor inicial que será atribuído, como valor final do bem. </t>
        </r>
      </text>
    </comment>
    <comment ref="I86" authorId="0" shapeId="0">
      <text>
        <r>
          <rPr>
            <sz val="9"/>
            <color indexed="81"/>
            <rFont val="Tahoma"/>
            <family val="2"/>
          </rPr>
          <t xml:space="preserve">Valor obtido com base na vida útil, % de rateio para a atividade, % de valor residual e ano de aquisição do bem . </t>
        </r>
      </text>
    </comment>
    <comment ref="J86" authorId="0" shapeId="0">
      <text>
        <r>
          <rPr>
            <sz val="9"/>
            <color indexed="81"/>
            <rFont val="Tahoma"/>
            <family val="2"/>
          </rPr>
          <t>Valor obtido pelo método linear, em finção da idade do bem.</t>
        </r>
      </text>
    </comment>
    <comment ref="M86" authorId="0" shapeId="0">
      <text>
        <r>
          <rPr>
            <sz val="9"/>
            <color indexed="81"/>
            <rFont val="Tahoma"/>
            <family val="2"/>
          </rPr>
          <t>Valor correspondente a % de uso ddo bem para cada categoria. Pode ser utilizada a UA, como referência.</t>
        </r>
      </text>
    </comment>
    <comment ref="N86" authorId="0" shapeId="0">
      <text>
        <r>
          <rPr>
            <sz val="9"/>
            <color indexed="81"/>
            <rFont val="Tahoma"/>
            <family val="2"/>
          </rPr>
          <t xml:space="preserve">
Valor referente à % do total, atribuído à cada categoria.</t>
        </r>
      </text>
    </comment>
    <comment ref="F115" authorId="0" shapeId="0">
      <text>
        <r>
          <rPr>
            <sz val="9"/>
            <color indexed="81"/>
            <rFont val="Tahoma"/>
            <family val="2"/>
          </rPr>
          <t>Valor gasto na aquisição do bem.</t>
        </r>
      </text>
    </comment>
    <comment ref="G115" authorId="0" shapeId="0">
      <text>
        <r>
          <rPr>
            <sz val="9"/>
            <color indexed="81"/>
            <rFont val="Tahoma"/>
            <family val="2"/>
          </rPr>
          <t>% atribuída a atividade de pecuária de corte</t>
        </r>
      </text>
    </comment>
    <comment ref="H115" authorId="0" shapeId="0">
      <text>
        <r>
          <rPr>
            <sz val="9"/>
            <color indexed="81"/>
            <rFont val="Tahoma"/>
            <family val="2"/>
          </rPr>
          <t xml:space="preserve">% do valor inicial que será atribuído, como valor final do bem. </t>
        </r>
      </text>
    </comment>
    <comment ref="I115" authorId="0" shapeId="0">
      <text>
        <r>
          <rPr>
            <sz val="9"/>
            <color indexed="81"/>
            <rFont val="Tahoma"/>
            <family val="2"/>
          </rPr>
          <t xml:space="preserve">Valor obtido com base na vida útil, % de rateio para a atividade, % de valor residual e ano de aquisição do bem . </t>
        </r>
      </text>
    </comment>
    <comment ref="J115" authorId="0" shapeId="0">
      <text>
        <r>
          <rPr>
            <sz val="9"/>
            <color indexed="81"/>
            <rFont val="Tahoma"/>
            <family val="2"/>
          </rPr>
          <t>Valor obtido pelo método linear, em finção da idade do bem.</t>
        </r>
      </text>
    </comment>
    <comment ref="M115" authorId="0" shapeId="0">
      <text>
        <r>
          <rPr>
            <sz val="9"/>
            <color indexed="81"/>
            <rFont val="Tahoma"/>
            <family val="2"/>
          </rPr>
          <t>Valor correspondente a % de uso ddo bem para cada categoria. Pode ser utilizada a UA, como referência.</t>
        </r>
      </text>
    </comment>
    <comment ref="N115" authorId="0" shapeId="0">
      <text>
        <r>
          <rPr>
            <sz val="9"/>
            <color indexed="81"/>
            <rFont val="Tahoma"/>
            <family val="2"/>
          </rPr>
          <t xml:space="preserve">
Valor referente à % do total, atribuído à cada categoria.</t>
        </r>
      </text>
    </comment>
    <comment ref="F144" authorId="0" shapeId="0">
      <text>
        <r>
          <rPr>
            <sz val="9"/>
            <color indexed="81"/>
            <rFont val="Tahoma"/>
            <family val="2"/>
          </rPr>
          <t>Valor gasto na aquisição do bem.</t>
        </r>
      </text>
    </comment>
    <comment ref="G144" authorId="0" shapeId="0">
      <text>
        <r>
          <rPr>
            <sz val="9"/>
            <color indexed="81"/>
            <rFont val="Tahoma"/>
            <family val="2"/>
          </rPr>
          <t>% atribuída a atividade de pecuária de corte</t>
        </r>
      </text>
    </comment>
    <comment ref="H144" authorId="0" shapeId="0">
      <text>
        <r>
          <rPr>
            <sz val="9"/>
            <color indexed="81"/>
            <rFont val="Tahoma"/>
            <family val="2"/>
          </rPr>
          <t xml:space="preserve">% do valor inicial que será atribuído, como valor final do bem. </t>
        </r>
      </text>
    </comment>
    <comment ref="I144" authorId="0" shapeId="0">
      <text>
        <r>
          <rPr>
            <sz val="9"/>
            <color indexed="81"/>
            <rFont val="Tahoma"/>
            <family val="2"/>
          </rPr>
          <t xml:space="preserve">Valor obtido com base na vida útil, % de rateio para a atividade, % de valor residual e ano de aquisição do bem . </t>
        </r>
      </text>
    </comment>
    <comment ref="J144" authorId="0" shapeId="0">
      <text>
        <r>
          <rPr>
            <sz val="9"/>
            <color indexed="81"/>
            <rFont val="Tahoma"/>
            <family val="2"/>
          </rPr>
          <t>Valor obtido pelo método linear, em finção da idade do bem.</t>
        </r>
      </text>
    </comment>
    <comment ref="M144" authorId="0" shapeId="0">
      <text>
        <r>
          <rPr>
            <sz val="9"/>
            <color indexed="81"/>
            <rFont val="Tahoma"/>
            <family val="2"/>
          </rPr>
          <t>Valor correspondente a % de uso ddo bem para cada categoria. Pode ser utilizada a UA, como referência.</t>
        </r>
      </text>
    </comment>
    <comment ref="N144" authorId="0" shapeId="0">
      <text>
        <r>
          <rPr>
            <sz val="9"/>
            <color indexed="81"/>
            <rFont val="Tahoma"/>
            <family val="2"/>
          </rPr>
          <t xml:space="preserve">
Valor referente à % do total, atribuído à cada categoria.</t>
        </r>
      </text>
    </comment>
  </commentList>
</comments>
</file>

<file path=xl/comments4.xml><?xml version="1.0" encoding="utf-8"?>
<comments xmlns="http://schemas.openxmlformats.org/spreadsheetml/2006/main">
  <authors>
    <author>User</author>
  </authors>
  <commentList>
    <comment ref="C5" authorId="0" shapeId="0">
      <text>
        <r>
          <rPr>
            <sz val="10"/>
            <color indexed="81"/>
            <rFont val="Tahoma"/>
            <family val="2"/>
          </rPr>
          <t xml:space="preserve">Incluir o custo médio por animal obtido no ano anterior (quadro  "CUSTO A SER ATRIBUÍDO EM " da planilha RESULTADOS FINANCEIROS). Caso ainda não possua esse valor, incluir o valor de mercado para cada categoria. </t>
        </r>
      </text>
    </comment>
    <comment ref="E9" authorId="0" shapeId="0">
      <text>
        <r>
          <rPr>
            <sz val="9"/>
            <color indexed="81"/>
            <rFont val="Tahoma"/>
            <family val="2"/>
          </rPr>
          <t>incluir o valor de aquisição médio por animal no mês corrente.</t>
        </r>
      </text>
    </comment>
    <comment ref="E13" authorId="0" shapeId="0">
      <text>
        <r>
          <rPr>
            <sz val="9"/>
            <color indexed="81"/>
            <rFont val="Tahoma"/>
            <family val="2"/>
          </rPr>
          <t xml:space="preserve">
incluir o valor de aquisição médio por animal no mês corrente.</t>
        </r>
      </text>
    </comment>
    <comment ref="E17" authorId="0" shapeId="0">
      <text>
        <r>
          <rPr>
            <sz val="9"/>
            <color indexed="81"/>
            <rFont val="Tahoma"/>
            <family val="2"/>
          </rPr>
          <t xml:space="preserve">
incluir o valor de aquisição médio por animal no mês corrente.</t>
        </r>
      </text>
    </comment>
    <comment ref="E21" authorId="0" shapeId="0">
      <text>
        <r>
          <rPr>
            <sz val="9"/>
            <color indexed="81"/>
            <rFont val="Tahoma"/>
            <family val="2"/>
          </rPr>
          <t xml:space="preserve">
incluir o valor de aquisição médio por animal no mês corrente.</t>
        </r>
      </text>
    </comment>
    <comment ref="E25" authorId="0" shapeId="0">
      <text>
        <r>
          <rPr>
            <sz val="9"/>
            <color indexed="81"/>
            <rFont val="Tahoma"/>
            <family val="2"/>
          </rPr>
          <t xml:space="preserve">
incluir o valor de aquisição médio por animal no mês corrente.</t>
        </r>
      </text>
    </comment>
    <comment ref="S29" authorId="0" shapeId="0">
      <text>
        <r>
          <rPr>
            <sz val="11"/>
            <color indexed="81"/>
            <rFont val="Tahoma"/>
            <family val="2"/>
          </rPr>
          <t>Opção de rateio assinalada na planinha INVESTIMENTOS.</t>
        </r>
      </text>
    </comment>
    <comment ref="E30" authorId="0" shapeId="0">
      <text>
        <r>
          <rPr>
            <sz val="9"/>
            <color indexed="81"/>
            <rFont val="Tahoma"/>
            <family val="2"/>
          </rPr>
          <t xml:space="preserve">
incluir o  somatória dos valores de custo de cada ítem,  no mês corrente.</t>
        </r>
      </text>
    </comment>
    <comment ref="Q31" authorId="0" shapeId="0">
      <text>
        <r>
          <rPr>
            <sz val="9"/>
            <color indexed="81"/>
            <rFont val="Tahoma"/>
            <family val="2"/>
          </rPr>
          <t xml:space="preserve">
% dos valores gastos em Custos Variáveis relativo a cada ítem</t>
        </r>
      </text>
    </comment>
    <comment ref="S31" authorId="0" shapeId="0">
      <text>
        <r>
          <rPr>
            <sz val="9"/>
            <color indexed="81"/>
            <rFont val="Tahoma"/>
            <family val="2"/>
          </rPr>
          <t>% dos valores gastos em cada categoria</t>
        </r>
      </text>
    </comment>
    <comment ref="T31" authorId="0" shapeId="0">
      <text>
        <r>
          <rPr>
            <sz val="9"/>
            <color indexed="81"/>
            <rFont val="Tahoma"/>
            <family val="2"/>
          </rPr>
          <t xml:space="preserve">
incluir o  somatória dos valores de custo de cada ítem,  no mês corrente relativo a cada categoria.</t>
        </r>
      </text>
    </comment>
    <comment ref="B69" authorId="0" shapeId="0">
      <text>
        <r>
          <rPr>
            <sz val="12"/>
            <color indexed="81"/>
            <rFont val="Tahoma"/>
            <family val="2"/>
          </rPr>
          <t>Os reprodutores são Investimento e não estão incluídos neste ítem.</t>
        </r>
      </text>
    </comment>
    <comment ref="Q73" authorId="0" shapeId="0">
      <text>
        <r>
          <rPr>
            <b/>
            <sz val="9"/>
            <color indexed="81"/>
            <rFont val="Tahoma"/>
            <family val="2"/>
          </rPr>
          <t>User:</t>
        </r>
        <r>
          <rPr>
            <sz val="9"/>
            <color indexed="81"/>
            <rFont val="Tahoma"/>
            <family val="2"/>
          </rPr>
          <t xml:space="preserve">
% dos valores gastos em Custos Fixos relativo a cada ítem</t>
        </r>
      </text>
    </comment>
  </commentList>
</comments>
</file>

<file path=xl/comments5.xml><?xml version="1.0" encoding="utf-8"?>
<comments xmlns="http://schemas.openxmlformats.org/spreadsheetml/2006/main">
  <authors>
    <author>User</author>
    <author>Patricia</author>
  </authors>
  <commentList>
    <comment ref="B15" authorId="0" shapeId="0">
      <text>
        <r>
          <rPr>
            <sz val="9"/>
            <color indexed="81"/>
            <rFont val="Tahoma"/>
            <family val="2"/>
          </rPr>
          <t xml:space="preserve">
Referente aos animais que geraram receita.</t>
        </r>
      </text>
    </comment>
    <comment ref="N16" authorId="0" shapeId="0">
      <text>
        <r>
          <rPr>
            <sz val="12"/>
            <color indexed="81"/>
            <rFont val="Tahoma"/>
            <family val="2"/>
          </rPr>
          <t>Cotação Animais em dezembro</t>
        </r>
      </text>
    </comment>
    <comment ref="B17" authorId="0" shapeId="0">
      <text>
        <r>
          <rPr>
            <sz val="9"/>
            <color indexed="81"/>
            <rFont val="Tahoma"/>
            <family val="2"/>
          </rPr>
          <t>Custo obtido para os animais que geraram receita</t>
        </r>
      </text>
    </comment>
    <comment ref="N17" authorId="0" shapeId="0">
      <text>
        <r>
          <rPr>
            <sz val="12"/>
            <color indexed="81"/>
            <rFont val="Tahoma"/>
            <family val="2"/>
          </rPr>
          <t>ÁREA TOTAL DA PROPRIEDADE</t>
        </r>
      </text>
    </comment>
    <comment ref="B18" authorId="0" shapeId="0">
      <text>
        <r>
          <rPr>
            <sz val="9"/>
            <color indexed="81"/>
            <rFont val="Tahoma"/>
            <family val="2"/>
          </rPr>
          <t>Valor obtido para os animais que geraram receita</t>
        </r>
      </text>
    </comment>
    <comment ref="N18" authorId="0" shapeId="0">
      <text>
        <r>
          <rPr>
            <sz val="12"/>
            <color indexed="81"/>
            <rFont val="Tahoma"/>
            <family val="2"/>
          </rPr>
          <t>soma dos valores atuais em Investimento</t>
        </r>
      </text>
    </comment>
    <comment ref="B20" authorId="0" shapeId="0">
      <text>
        <r>
          <rPr>
            <sz val="9"/>
            <color indexed="81"/>
            <rFont val="Tahoma"/>
            <family val="2"/>
          </rPr>
          <t>Inclui o valor total dos juros referente à financiamento contratado para a atividade pecuária</t>
        </r>
      </text>
    </comment>
    <comment ref="B27" authorId="1" shapeId="0">
      <text>
        <r>
          <rPr>
            <sz val="9"/>
            <color indexed="81"/>
            <rFont val="Tahoma"/>
            <family val="2"/>
          </rPr>
          <t>Valor referente  relação entre os custos fixos e o complementar da relação entre custos variáveis e receita bruta.  Inclui o custo operacioinal.</t>
        </r>
      </text>
    </comment>
    <comment ref="B28" authorId="1" shapeId="0">
      <text>
        <r>
          <rPr>
            <sz val="9"/>
            <color indexed="81"/>
            <rFont val="Tahoma"/>
            <family val="2"/>
          </rPr>
          <t>Valor referente  relação entre os custos fixos e o complementar da relação entre custos variáveis e receita bruta.Inclui depreciação  e custo operacional.</t>
        </r>
      </text>
    </comment>
    <comment ref="B29" authorId="1" shapeId="0">
      <text>
        <r>
          <rPr>
            <sz val="9"/>
            <color indexed="81"/>
            <rFont val="Tahoma"/>
            <family val="2"/>
          </rPr>
          <t>Relação entre Lucro Operacional  e Patrimonio (Animais + Benfeitorias e Maquinários)</t>
        </r>
      </text>
    </comment>
    <comment ref="B30" authorId="1" shapeId="0">
      <text>
        <r>
          <rPr>
            <sz val="9"/>
            <color indexed="81"/>
            <rFont val="Tahoma"/>
            <family val="2"/>
          </rPr>
          <t>Relação entre Lucro Operacional  e Patrimonio (Animais + Benfeitorias e Maquinários + Terras)</t>
        </r>
      </text>
    </comment>
    <comment ref="M30" authorId="0" shapeId="0">
      <text>
        <r>
          <rPr>
            <sz val="9"/>
            <color indexed="81"/>
            <rFont val="Tahoma"/>
            <family val="2"/>
          </rPr>
          <t>Média obtida em função das as opções de rateio e distribuição do número de animais durante o ano.</t>
        </r>
      </text>
    </comment>
    <comment ref="B33" authorId="0" shapeId="0">
      <text>
        <r>
          <rPr>
            <sz val="9"/>
            <color indexed="81"/>
            <rFont val="Tahoma"/>
            <family val="2"/>
          </rPr>
          <t>Valores referentes a todos os animais do rebanho.</t>
        </r>
      </text>
    </comment>
    <comment ref="B77" authorId="0" shapeId="0">
      <text>
        <r>
          <rPr>
            <sz val="10"/>
            <color indexed="81"/>
            <rFont val="Tahoma"/>
            <family val="2"/>
          </rPr>
          <t>Aquisição de animais com exceção dos Reprodutores, que compõem o investimento.</t>
        </r>
      </text>
    </comment>
    <comment ref="J77" authorId="0" shapeId="0">
      <text>
        <r>
          <rPr>
            <sz val="9"/>
            <color indexed="81"/>
            <rFont val="Tahoma"/>
            <family val="2"/>
          </rPr>
          <t>São consideradas compras de bezerros e bezerras.</t>
        </r>
      </text>
    </comment>
    <comment ref="M77" authorId="0" shapeId="0">
      <text>
        <r>
          <rPr>
            <sz val="9"/>
            <color indexed="81"/>
            <rFont val="Tahoma"/>
            <family val="2"/>
          </rPr>
          <t>São consideradas compras de bezerros e bezerras desmamadas.</t>
        </r>
      </text>
    </comment>
    <comment ref="P77" authorId="0" shapeId="0">
      <text>
        <r>
          <rPr>
            <sz val="9"/>
            <color indexed="81"/>
            <rFont val="Tahoma"/>
            <family val="2"/>
          </rPr>
          <t>São consideradas compras de animais para terminação</t>
        </r>
      </text>
    </comment>
    <comment ref="S77" authorId="0" shapeId="0">
      <text>
        <r>
          <rPr>
            <sz val="9"/>
            <color indexed="81"/>
            <rFont val="Tahoma"/>
            <family val="2"/>
          </rPr>
          <t>São incluídas apenas as Matrizes</t>
        </r>
      </text>
    </comment>
    <comment ref="C88" authorId="0" shapeId="0">
      <text>
        <r>
          <rPr>
            <sz val="9"/>
            <color indexed="81"/>
            <rFont val="Tahoma"/>
            <family val="2"/>
          </rPr>
          <t>Remuneração do capital em animais,  partir dos valores informados em dezembro do ano corrente.</t>
        </r>
      </text>
    </comment>
    <comment ref="C95" authorId="0" shapeId="0">
      <text>
        <r>
          <rPr>
            <sz val="9"/>
            <color indexed="81"/>
            <rFont val="Tahoma"/>
            <family val="2"/>
          </rPr>
          <t>São considerados apenas os Reprodutores.</t>
        </r>
      </text>
    </comment>
  </commentList>
</comments>
</file>

<file path=xl/comments6.xml><?xml version="1.0" encoding="utf-8"?>
<comments xmlns="http://schemas.openxmlformats.org/spreadsheetml/2006/main">
  <authors>
    <author>User</author>
  </authors>
  <commentList>
    <comment ref="B13" authorId="0" shapeId="0">
      <text>
        <r>
          <rPr>
            <sz val="9"/>
            <color indexed="81"/>
            <rFont val="Tahoma"/>
            <family val="2"/>
          </rPr>
          <t xml:space="preserve">Obtida pela divisão do somatório do número de nascimentos pelo número médio de matrizes </t>
        </r>
        <r>
          <rPr>
            <b/>
            <sz val="9"/>
            <color indexed="81"/>
            <rFont val="Tahoma"/>
            <family val="2"/>
          </rPr>
          <t>NO ANO</t>
        </r>
      </text>
    </comment>
    <comment ref="B14" authorId="0" shapeId="0">
      <text>
        <r>
          <rPr>
            <sz val="9"/>
            <color indexed="81"/>
            <rFont val="Tahoma"/>
            <family val="2"/>
          </rPr>
          <t xml:space="preserve">Obtida pela divisão do número de matrizes que entraram no rebanho (por meio de compra e mudança de categoria) pelo número de matrizes no mês de </t>
        </r>
        <r>
          <rPr>
            <b/>
            <i/>
            <sz val="9"/>
            <color indexed="81"/>
            <rFont val="Tahoma"/>
            <family val="2"/>
          </rPr>
          <t>DEZEMBRO</t>
        </r>
      </text>
    </comment>
    <comment ref="B15" authorId="0" shapeId="0">
      <text>
        <r>
          <rPr>
            <sz val="9"/>
            <color indexed="81"/>
            <rFont val="Tahoma"/>
            <family val="2"/>
          </rPr>
          <t xml:space="preserve">Obtida pela divisão do número de reprodutores que entraram no rebanho (por meio de compra e mudança de categoria) pelo número de reprodutores no mês de </t>
        </r>
        <r>
          <rPr>
            <b/>
            <i/>
            <sz val="9"/>
            <color indexed="81"/>
            <rFont val="Tahoma"/>
            <family val="2"/>
          </rPr>
          <t>DEZEMBRO</t>
        </r>
      </text>
    </comment>
    <comment ref="B16" authorId="0" shapeId="0">
      <text>
        <r>
          <rPr>
            <sz val="9"/>
            <color indexed="81"/>
            <rFont val="Tahoma"/>
            <family val="2"/>
          </rPr>
          <t>Obtida pela divisão da somatória do número de animais mortos pelo numero médio de animais em cada categoria</t>
        </r>
      </text>
    </comment>
    <comment ref="B20" authorId="0" shapeId="0">
      <text>
        <r>
          <rPr>
            <sz val="9"/>
            <color indexed="81"/>
            <rFont val="Tahoma"/>
            <family val="2"/>
          </rPr>
          <t>Obtida pela divisão do número médio de Matrizes pelo número médio de Reprodutores</t>
        </r>
      </text>
    </comment>
    <comment ref="B21" authorId="0" shapeId="0">
      <text>
        <r>
          <rPr>
            <sz val="9"/>
            <color indexed="81"/>
            <rFont val="Tahoma"/>
            <family val="2"/>
          </rPr>
          <t>Obtido pelo saldo de animais entre as fases de Cria e Recria</t>
        </r>
      </text>
    </comment>
    <comment ref="B22" authorId="0" shapeId="0">
      <text>
        <r>
          <rPr>
            <sz val="9"/>
            <color indexed="81"/>
            <rFont val="Tahoma"/>
            <family val="2"/>
          </rPr>
          <t xml:space="preserve">Obtida pela divisão do número de animais desmamados pelo número médio de matrizes </t>
        </r>
      </text>
    </comment>
    <comment ref="B23" authorId="0" shapeId="0">
      <text>
        <r>
          <rPr>
            <sz val="9"/>
            <color indexed="81"/>
            <rFont val="Tahoma"/>
            <family val="2"/>
          </rPr>
          <t>Obtida pela divisão do total de kg de animais desmamados pelo número médio de matrizes e reprodutores</t>
        </r>
      </text>
    </comment>
    <comment ref="B24" authorId="0" shapeId="0">
      <text>
        <r>
          <rPr>
            <sz val="9"/>
            <color indexed="81"/>
            <rFont val="Tahoma"/>
            <family val="2"/>
          </rPr>
          <t>Quantidade em Kg de carne de animais vendidos vivos e para abate, sobre o Valor máximo de kg carne produzida no ano (considerando os animais que saíram da categoria)</t>
        </r>
      </text>
    </comment>
    <comment ref="B33" authorId="0" shapeId="0">
      <text>
        <r>
          <rPr>
            <sz val="9"/>
            <color indexed="81"/>
            <rFont val="Tahoma"/>
            <family val="2"/>
          </rPr>
          <t>área destinada ao pasto</t>
        </r>
      </text>
    </comment>
  </commentList>
</comments>
</file>

<file path=xl/sharedStrings.xml><?xml version="1.0" encoding="utf-8"?>
<sst xmlns="http://schemas.openxmlformats.org/spreadsheetml/2006/main" count="1533" uniqueCount="539">
  <si>
    <t>JAN</t>
  </si>
  <si>
    <t>FEV</t>
  </si>
  <si>
    <t>MAR</t>
  </si>
  <si>
    <t>ABR</t>
  </si>
  <si>
    <t>MAI</t>
  </si>
  <si>
    <t>JUN</t>
  </si>
  <si>
    <t>JUL</t>
  </si>
  <si>
    <t>AGO</t>
  </si>
  <si>
    <t>SET</t>
  </si>
  <si>
    <t>OUT</t>
  </si>
  <si>
    <t>NOV</t>
  </si>
  <si>
    <t>DEZ</t>
  </si>
  <si>
    <t>CRIA</t>
  </si>
  <si>
    <t>RECRIA</t>
  </si>
  <si>
    <t>TERMINAÇÃO</t>
  </si>
  <si>
    <t>Quantidade</t>
  </si>
  <si>
    <t>R$ total</t>
  </si>
  <si>
    <t>TOTAL</t>
  </si>
  <si>
    <t>DRE</t>
  </si>
  <si>
    <t>RECEITA TOTAL da atividade</t>
  </si>
  <si>
    <t>FLUXO DE CAIXA</t>
  </si>
  <si>
    <t>Fazenda</t>
  </si>
  <si>
    <t>Município</t>
  </si>
  <si>
    <t>Estado</t>
  </si>
  <si>
    <t>Sistema de produção</t>
  </si>
  <si>
    <t>MORTES</t>
  </si>
  <si>
    <t>NASCIMENTOS</t>
  </si>
  <si>
    <t>INVENTÁRIO DE ANIMAIS</t>
  </si>
  <si>
    <t>Jan</t>
  </si>
  <si>
    <t>Fev</t>
  </si>
  <si>
    <t>Mar</t>
  </si>
  <si>
    <t>Abr</t>
  </si>
  <si>
    <t>Mai</t>
  </si>
  <si>
    <t>Jun</t>
  </si>
  <si>
    <t>Jul</t>
  </si>
  <si>
    <t>Ago</t>
  </si>
  <si>
    <t>Set</t>
  </si>
  <si>
    <t>Out</t>
  </si>
  <si>
    <t>Nov</t>
  </si>
  <si>
    <t>Dez</t>
  </si>
  <si>
    <t>Custos %</t>
  </si>
  <si>
    <t>Total (R$)</t>
  </si>
  <si>
    <t>Rateio por categoria</t>
  </si>
  <si>
    <t>Categorias</t>
  </si>
  <si>
    <t>unidade</t>
  </si>
  <si>
    <t>Mão-de-obra permanente</t>
  </si>
  <si>
    <t>Mão de Obra</t>
  </si>
  <si>
    <t>R$</t>
  </si>
  <si>
    <t>Mão-de-obra temporária</t>
  </si>
  <si>
    <t>Encargos sociais</t>
  </si>
  <si>
    <t>Serviços de terceiros</t>
  </si>
  <si>
    <t>Serviços Terceirizados</t>
  </si>
  <si>
    <t>Grãos</t>
  </si>
  <si>
    <t>Alimentação</t>
  </si>
  <si>
    <t>Farelos</t>
  </si>
  <si>
    <t>Aditivos</t>
  </si>
  <si>
    <t>Capineira</t>
  </si>
  <si>
    <t>Pastagens</t>
  </si>
  <si>
    <t>Fenos</t>
  </si>
  <si>
    <t>Silagens</t>
  </si>
  <si>
    <t>Núcleos</t>
  </si>
  <si>
    <t>Suplementos</t>
  </si>
  <si>
    <t>Uréia</t>
  </si>
  <si>
    <t>Minerais</t>
  </si>
  <si>
    <t>Calcário</t>
  </si>
  <si>
    <t>Manutenção de Forragem</t>
  </si>
  <si>
    <t>Adubos</t>
  </si>
  <si>
    <t>Defensivos</t>
  </si>
  <si>
    <t>Sementes e mudas</t>
  </si>
  <si>
    <t>Sêmen</t>
  </si>
  <si>
    <t>Reprodução</t>
  </si>
  <si>
    <t>Material para inseminação</t>
  </si>
  <si>
    <t>Medicamentos preventivos</t>
  </si>
  <si>
    <t>Sanidade</t>
  </si>
  <si>
    <t>Medicamentos curativos</t>
  </si>
  <si>
    <t>Exames sanitários</t>
  </si>
  <si>
    <t>Ferramentas e utensílios</t>
  </si>
  <si>
    <t>Manutenção de Máquinas e Instalações</t>
  </si>
  <si>
    <t>Combustíveis</t>
  </si>
  <si>
    <t>Combustível e Energia</t>
  </si>
  <si>
    <t>Mecanização terceirizada</t>
  </si>
  <si>
    <t>Manutenção de máquinas</t>
  </si>
  <si>
    <t>Manutenção de instalações</t>
  </si>
  <si>
    <t>Energia elétrica</t>
  </si>
  <si>
    <t>Seguros</t>
  </si>
  <si>
    <t>Tarifas e Impostos</t>
  </si>
  <si>
    <t>GTA</t>
  </si>
  <si>
    <t>ICMS</t>
  </si>
  <si>
    <t>Outros</t>
  </si>
  <si>
    <t>Subtotal Variáveis</t>
  </si>
  <si>
    <t>Contribuições a associações</t>
  </si>
  <si>
    <t>ITR</t>
  </si>
  <si>
    <t>IPVA</t>
  </si>
  <si>
    <t>Sindicato Rural</t>
  </si>
  <si>
    <t>CNA/Contag</t>
  </si>
  <si>
    <t>Contador</t>
  </si>
  <si>
    <t>Administrativo</t>
  </si>
  <si>
    <t>Telefone</t>
  </si>
  <si>
    <t>Mão de obra da sede</t>
  </si>
  <si>
    <t>Subtotal Fixos</t>
  </si>
  <si>
    <t>B) Custos Fixos</t>
  </si>
  <si>
    <t>A) Custos variáveis</t>
  </si>
  <si>
    <t>Terminação</t>
  </si>
  <si>
    <t>Recria</t>
  </si>
  <si>
    <t>Cria</t>
  </si>
  <si>
    <t>MATRIZES</t>
  </si>
  <si>
    <t>REPRODUTORES</t>
  </si>
  <si>
    <t>-</t>
  </si>
  <si>
    <t>CATEGORIAS</t>
  </si>
  <si>
    <t>Machos</t>
  </si>
  <si>
    <t>Fêmeas</t>
  </si>
  <si>
    <t xml:space="preserve">Quantidade </t>
  </si>
  <si>
    <t>Peso médio (kg)</t>
  </si>
  <si>
    <t>Preço médio (R$)</t>
  </si>
  <si>
    <t>Valor da terra (R$/ha)</t>
  </si>
  <si>
    <t>Área total da propriedade (ha)</t>
  </si>
  <si>
    <t>Área de pasto (ha)</t>
  </si>
  <si>
    <t>Área de reserva (ha)</t>
  </si>
  <si>
    <t>Outros (ha)</t>
  </si>
  <si>
    <t>OUTROS</t>
  </si>
  <si>
    <t>Ano</t>
  </si>
  <si>
    <t>CRIA (Bezerros)</t>
  </si>
  <si>
    <t>Proprietário</t>
  </si>
  <si>
    <t>Matrizes e Reprodutores</t>
  </si>
  <si>
    <t>CUSTOS</t>
  </si>
  <si>
    <t>RECEITAS</t>
  </si>
  <si>
    <t>Taxa de Juros Anual</t>
  </si>
  <si>
    <t>Recria e Engorda</t>
  </si>
  <si>
    <t>Terminação e Abate</t>
  </si>
  <si>
    <t>Sub Totais</t>
  </si>
  <si>
    <t>%</t>
  </si>
  <si>
    <t>Valor anual (R$)</t>
  </si>
  <si>
    <t>Total Animais</t>
  </si>
  <si>
    <t>Total Forrageiras</t>
  </si>
  <si>
    <t>Total</t>
  </si>
  <si>
    <t xml:space="preserve">REPRODUTORES </t>
  </si>
  <si>
    <t>Item</t>
  </si>
  <si>
    <t>Ano de nascimento</t>
  </si>
  <si>
    <t>vida útil   (anos)</t>
  </si>
  <si>
    <t>número de animais</t>
  </si>
  <si>
    <t>Peso Vivo Médio (Kg)</t>
  </si>
  <si>
    <t>Rendimento de carcaça (%)</t>
  </si>
  <si>
    <t>Cotação da @ em dezembro (R$)</t>
  </si>
  <si>
    <t>Valor Residual / cabeça (R$)</t>
  </si>
  <si>
    <t>Touros nascidos em</t>
  </si>
  <si>
    <t>Touros</t>
  </si>
  <si>
    <t>Ano de formação</t>
  </si>
  <si>
    <t>vida útil (anos)</t>
  </si>
  <si>
    <t>Área (ha)</t>
  </si>
  <si>
    <t>Pasto 3</t>
  </si>
  <si>
    <t>Pasto 4</t>
  </si>
  <si>
    <t>Pasto 5</t>
  </si>
  <si>
    <t>Pasto 6</t>
  </si>
  <si>
    <t>Capineira 1</t>
  </si>
  <si>
    <t>Capineira 2</t>
  </si>
  <si>
    <t>Capineira 3</t>
  </si>
  <si>
    <t>Cana 1</t>
  </si>
  <si>
    <t>Cana 2</t>
  </si>
  <si>
    <t>Cana 3</t>
  </si>
  <si>
    <t>Outros 1</t>
  </si>
  <si>
    <t>Outros 2</t>
  </si>
  <si>
    <t>Outros 3</t>
  </si>
  <si>
    <t>Ano de aquisição</t>
  </si>
  <si>
    <t>Rateio para a atividade (%)</t>
  </si>
  <si>
    <t>Valor Residual (%)</t>
  </si>
  <si>
    <t>Valor anual(R$)</t>
  </si>
  <si>
    <t>FORRAGEIRAS</t>
  </si>
  <si>
    <t>BENFEITORIAS</t>
  </si>
  <si>
    <t>IMPLEMENTOS</t>
  </si>
  <si>
    <t>MÁQUINAS E EQUIPAMENTOS</t>
  </si>
  <si>
    <t>VENDAS</t>
  </si>
  <si>
    <t>F</t>
  </si>
  <si>
    <t>M</t>
  </si>
  <si>
    <t>INVENTARIO</t>
  </si>
  <si>
    <t>REPRODUTORES E MATRIZES</t>
  </si>
  <si>
    <t>T</t>
  </si>
  <si>
    <t>MÉDIA</t>
  </si>
  <si>
    <t>CUSTO/CAB INVENTARIO</t>
  </si>
  <si>
    <t>ACUMULADO</t>
  </si>
  <si>
    <t>SOMA 1</t>
  </si>
  <si>
    <t>SOMA 2</t>
  </si>
  <si>
    <t>PAGO</t>
  </si>
  <si>
    <t>PAGO ACUMULADO</t>
  </si>
  <si>
    <t>n meses s/ animal</t>
  </si>
  <si>
    <t>quem paga a conta</t>
  </si>
  <si>
    <t>quem paga o prejuízo anterior</t>
  </si>
  <si>
    <t>prejuízo</t>
  </si>
  <si>
    <t>CUSTO MENSAL</t>
  </si>
  <si>
    <t>FINAL</t>
  </si>
  <si>
    <t>ALOCANDO O CUSTO FINAL PARA O ÚLTIMO MÊS QUE TEM ANIMAIS</t>
  </si>
  <si>
    <t>CUSTO POR ANIMAL DEZEMBRO</t>
  </si>
  <si>
    <t>CUSTO POR ANIMAL MÉDIO</t>
  </si>
  <si>
    <t>MÉDIA SIMPLES</t>
  </si>
  <si>
    <t>RECEITA/CAB INVENTARIO</t>
  </si>
  <si>
    <t>CRIA REBANHO</t>
  </si>
  <si>
    <t>CRIA VENDAS</t>
  </si>
  <si>
    <t>RECRIA REBANHO</t>
  </si>
  <si>
    <t>TERMINAÇÃO REBANHO</t>
  </si>
  <si>
    <t>RECRIA VENDAS</t>
  </si>
  <si>
    <t>TERMINAÇÃO VENDAS</t>
  </si>
  <si>
    <t>ABATE</t>
  </si>
  <si>
    <t>MR</t>
  </si>
  <si>
    <t>MÊS</t>
  </si>
  <si>
    <t>N Animais</t>
  </si>
  <si>
    <t>CRIA OUTROS</t>
  </si>
  <si>
    <t>CRIA RECEITAS</t>
  </si>
  <si>
    <t>SOMA</t>
  </si>
  <si>
    <t>TOTAL RECEITAS</t>
  </si>
  <si>
    <t>RECRIA OUTROS</t>
  </si>
  <si>
    <t>RECRIA RECEITAS</t>
  </si>
  <si>
    <t>RM REBANHO</t>
  </si>
  <si>
    <t>TERMINAÇÃO ABATE</t>
  </si>
  <si>
    <t>TERMINAÇÃO OUTROS</t>
  </si>
  <si>
    <t>TERMINAÇÃO RECEITAS</t>
  </si>
  <si>
    <t>RM VENDAS</t>
  </si>
  <si>
    <t>RM ABATES</t>
  </si>
  <si>
    <t>RM OUTROS</t>
  </si>
  <si>
    <t>RM RECEITAS</t>
  </si>
  <si>
    <t>custo/ n médio de animais</t>
  </si>
  <si>
    <t>custo/n de animais</t>
  </si>
  <si>
    <t>custo/n animias com compensação</t>
  </si>
  <si>
    <t>PREJUÍZO PARA CATEGORIA  NA SAFRA SEGUINTE...</t>
  </si>
  <si>
    <t>Média Mensal/cab</t>
  </si>
  <si>
    <t>C) Subtotal A + B</t>
  </si>
  <si>
    <t>saldo-vida útil (anos)</t>
  </si>
  <si>
    <t>CRIA (Bezerros e Bezerras)</t>
  </si>
  <si>
    <t>Valor Médio /cab (R$)</t>
  </si>
  <si>
    <t>Valor  Total   (R$)</t>
  </si>
  <si>
    <t>COMPRA DE ANIMAIS</t>
  </si>
  <si>
    <t>CÁLCULO DO VALOR DA DEPRECIAÇÃO</t>
  </si>
  <si>
    <t>CUSTO RECEITA VENDA</t>
  </si>
  <si>
    <t>CUSTO RECEITA OUTROS</t>
  </si>
  <si>
    <t>CUSTO SOMA RECEITAS</t>
  </si>
  <si>
    <t>CUSTO REBANHO</t>
  </si>
  <si>
    <t>CUSTO RECEITA ABATE</t>
  </si>
  <si>
    <t>OUTRAS RECEITAS</t>
  </si>
  <si>
    <t>Categoria</t>
  </si>
  <si>
    <t>MATRIZES E REPRODUTORES</t>
  </si>
  <si>
    <t>LUCRO LÍQUIDO DA ATIVIDADE</t>
  </si>
  <si>
    <t>DEPRECIAÇÃO</t>
  </si>
  <si>
    <t>Total Benfentorias</t>
  </si>
  <si>
    <t>Total Implementos</t>
  </si>
  <si>
    <t>Total Máquinas</t>
  </si>
  <si>
    <t>Total Outros</t>
  </si>
  <si>
    <t>valor anual (R$)</t>
  </si>
  <si>
    <t>Aquisição de Animais</t>
  </si>
  <si>
    <t>Animais</t>
  </si>
  <si>
    <t>Depreciação</t>
  </si>
  <si>
    <t>total</t>
  </si>
  <si>
    <t>UA</t>
  </si>
  <si>
    <t>CUSTO TOTAL</t>
  </si>
  <si>
    <t>CUSTO MÉDIO MENSAL</t>
  </si>
  <si>
    <t>N ANIMAIS MÉDIO</t>
  </si>
  <si>
    <t>MÉDIA*</t>
  </si>
  <si>
    <t>Média Pond. de Animais</t>
  </si>
  <si>
    <t>PATRIMÔNIO</t>
  </si>
  <si>
    <t>Terra</t>
  </si>
  <si>
    <t>GASTOS COM INVESTIMENTO</t>
  </si>
  <si>
    <t>ANIMAIS</t>
  </si>
  <si>
    <t>MÁQUINAS</t>
  </si>
  <si>
    <t>data de aquisição</t>
  </si>
  <si>
    <t>data de formação</t>
  </si>
  <si>
    <t>OCULTAR!!!!</t>
  </si>
  <si>
    <t>RECEITA BRUTA (RB)</t>
  </si>
  <si>
    <t>% do Total</t>
  </si>
  <si>
    <t>Receita / ha (R$)</t>
  </si>
  <si>
    <t>Venda de Animais</t>
  </si>
  <si>
    <t>Abate de animais</t>
  </si>
  <si>
    <t>CUSTOS DE PRODUÇÃO</t>
  </si>
  <si>
    <t>CUSTO OPERACIONAL EFETIVO (COE)</t>
  </si>
  <si>
    <t>Total / ha (R$)</t>
  </si>
  <si>
    <t>Custos Variáveis (1)</t>
  </si>
  <si>
    <t>Custos Fixos (2)</t>
  </si>
  <si>
    <t>Aquisição de animais (3)</t>
  </si>
  <si>
    <t>Custos Variáveis (1 + 3)</t>
  </si>
  <si>
    <t>Total COE (1 + 2 + 3)</t>
  </si>
  <si>
    <t>CUSTO OPERACIONAL TOTAL (COT)</t>
  </si>
  <si>
    <t>Depreciação/Exaustão (4)</t>
  </si>
  <si>
    <t>Total COT (1 + 2 + 3 + 4)</t>
  </si>
  <si>
    <t>CUSTO TOTAL (CT)</t>
  </si>
  <si>
    <t>COT</t>
  </si>
  <si>
    <t>Remuneração do Proprietário</t>
  </si>
  <si>
    <t>Gastos com Investimento</t>
  </si>
  <si>
    <t>Forrageiras (Formação)</t>
  </si>
  <si>
    <t>Instalações e benfeitorias</t>
  </si>
  <si>
    <t>Outros Investimentos</t>
  </si>
  <si>
    <t>Taxa de Juros Anual (%)</t>
  </si>
  <si>
    <t>Forrageiras</t>
  </si>
  <si>
    <t>Benfeitorias</t>
  </si>
  <si>
    <t>Implementos</t>
  </si>
  <si>
    <t>Máquinas e Equipamentos</t>
  </si>
  <si>
    <t>Implementos , Máquinas e equipamentos</t>
  </si>
  <si>
    <t>PONTO DE EQUILÍBRIO (CF)/(1-(CV/RB ))</t>
  </si>
  <si>
    <t>BEZERROS</t>
  </si>
  <si>
    <t>COE</t>
  </si>
  <si>
    <t>R$/cab</t>
  </si>
  <si>
    <t>CT</t>
  </si>
  <si>
    <t>cab</t>
  </si>
  <si>
    <t>Quantidade Total</t>
  </si>
  <si>
    <t>Touros nascidos até</t>
  </si>
  <si>
    <t>saldo vida útil   (anos)</t>
  </si>
  <si>
    <t>Valor de Mercado  / cab (R$)</t>
  </si>
  <si>
    <t>Total de animais</t>
  </si>
  <si>
    <t>cria</t>
  </si>
  <si>
    <t>recria</t>
  </si>
  <si>
    <t>entradas</t>
  </si>
  <si>
    <t>saidas</t>
  </si>
  <si>
    <t>terminação</t>
  </si>
  <si>
    <t>mr</t>
  </si>
  <si>
    <t>acumulado total</t>
  </si>
  <si>
    <t>Verificação do rebanho</t>
  </si>
  <si>
    <t>Valores médios de UA*</t>
  </si>
  <si>
    <t>* Média ponderada</t>
  </si>
  <si>
    <t>Distribuição média de UA por Categoria</t>
  </si>
  <si>
    <t>% UA</t>
  </si>
  <si>
    <t>Taxa de natalidade (%)</t>
  </si>
  <si>
    <t>INDICADORES ZOOTÉCNICOS</t>
  </si>
  <si>
    <t>Taxa de mortalidade - CRIA (%)</t>
  </si>
  <si>
    <t>Taxa de mortalidade - RECRIA (%)</t>
  </si>
  <si>
    <t>Taxa de mortalidade - TERMINAÇÃO (%)</t>
  </si>
  <si>
    <t>Taxa de mortalidade - MATRIZES E REPRODUTORES (%)</t>
  </si>
  <si>
    <t>Média Anual - Relação Vaca:Touro</t>
  </si>
  <si>
    <t>UA / ha útil</t>
  </si>
  <si>
    <t xml:space="preserve">inventário </t>
  </si>
  <si>
    <t>matrizes</t>
  </si>
  <si>
    <t>compras</t>
  </si>
  <si>
    <t>vendas</t>
  </si>
  <si>
    <t>mortes</t>
  </si>
  <si>
    <t>mudança de cat</t>
  </si>
  <si>
    <t>saldo sem mudança de categoria</t>
  </si>
  <si>
    <t>Taxa de reposição touros (%)</t>
  </si>
  <si>
    <t>Taxa de reposição matrizes (%)</t>
  </si>
  <si>
    <t>touros</t>
  </si>
  <si>
    <t>cria (verifica desmame)</t>
  </si>
  <si>
    <t>nascimentos</t>
  </si>
  <si>
    <t>num de desmamados</t>
  </si>
  <si>
    <t>num de anim para terminação</t>
  </si>
  <si>
    <t>desmamados</t>
  </si>
  <si>
    <t>num de anim para reprodutores</t>
  </si>
  <si>
    <t>Número de animais desmamados</t>
  </si>
  <si>
    <t>Taxa de desmame (%)</t>
  </si>
  <si>
    <t>kg bezerros</t>
  </si>
  <si>
    <t>kg bez desmamados</t>
  </si>
  <si>
    <t>Kg bez desmamados / (matrizes + reprodutores) (kg)</t>
  </si>
  <si>
    <t>abates</t>
  </si>
  <si>
    <t>Desfrute ponderado  (kg de carne vendida/kg estoque)</t>
  </si>
  <si>
    <t>kg matrizes</t>
  </si>
  <si>
    <t>kg touros</t>
  </si>
  <si>
    <t>kg recria</t>
  </si>
  <si>
    <t>kg terminação</t>
  </si>
  <si>
    <t>kg abatidos</t>
  </si>
  <si>
    <t>Maior kg</t>
  </si>
  <si>
    <t>kg vendidos</t>
  </si>
  <si>
    <t>kg mortes</t>
  </si>
  <si>
    <t>kg mudança</t>
  </si>
  <si>
    <t>kg total saídas</t>
  </si>
  <si>
    <t>kg saídas acumulado</t>
  </si>
  <si>
    <t>kg bezerros rebanho</t>
  </si>
  <si>
    <t>kg terminação rebanho</t>
  </si>
  <si>
    <t>kg touros rebanho</t>
  </si>
  <si>
    <t>kg matrizes rebanho</t>
  </si>
  <si>
    <t>kg recria rebanho</t>
  </si>
  <si>
    <t>total reposições</t>
  </si>
  <si>
    <t>Kg de carne prod / ha / ano (kg)</t>
  </si>
  <si>
    <t>kg total saídas - mudancas</t>
  </si>
  <si>
    <t>kg saídas acumulado - mudancas</t>
  </si>
  <si>
    <t>Maior kg - mudanças</t>
  </si>
  <si>
    <t>VENDAS DE ANIMAIS VIVOS</t>
  </si>
  <si>
    <t>VENDA DE ANIMAIS PARA ABATE</t>
  </si>
  <si>
    <t>COMPRAS</t>
  </si>
  <si>
    <t>Mão de obra administrativa</t>
  </si>
  <si>
    <t>FUNRURAL</t>
  </si>
  <si>
    <t>valor de aquisição médio por animal (R$)</t>
  </si>
  <si>
    <t>Cálculo do valor residual de revenda dos reprodutores</t>
  </si>
  <si>
    <t>valor residual de revenda (R$)</t>
  </si>
  <si>
    <t>valor de depreciação anual (R$)</t>
  </si>
  <si>
    <t>Valor Atual para fins de PATRIMÔNIO (R$)</t>
  </si>
  <si>
    <t>Valor Inicial (R$)</t>
  </si>
  <si>
    <t>Valor Residual (R$)</t>
  </si>
  <si>
    <t>Valor de Depreciação Anual (R$)</t>
  </si>
  <si>
    <t>(+) VENDAS DE ATIVOS</t>
  </si>
  <si>
    <t>(=) GERAÇÃO DE CAIXA NO MÊS</t>
  </si>
  <si>
    <t>(=) FLUXO LÍQUIDO DE CAIXA ACUMULADO</t>
  </si>
  <si>
    <t>(-) depreciação</t>
  </si>
  <si>
    <t>(=) Lucro bruto</t>
  </si>
  <si>
    <t>(=) Lucro líquido da atividade</t>
  </si>
  <si>
    <t>(-) GASTOS COM INVESTIMENTO</t>
  </si>
  <si>
    <t>(+) RECURSO PRÓPRIO</t>
  </si>
  <si>
    <t>(-) GASTOS NÃO OPERACIONAIS</t>
  </si>
  <si>
    <t>(+) EMPRÉSTIMOS E FINANCIAMENTOS</t>
  </si>
  <si>
    <t>(-) AMORTIZAÇÃO DO PRINCIPAL FINANCIADO</t>
  </si>
  <si>
    <t>OUTRAS ENTRADAS</t>
  </si>
  <si>
    <t>JUROS SOBRE EMPRÉSTIMOS E FINANCIAMENTOS</t>
  </si>
  <si>
    <t>OUTRAS SAÍDAS</t>
  </si>
  <si>
    <t>Rentabilidade Operacional (%)</t>
  </si>
  <si>
    <t>AMORTIZAÇÃO DO PRINCIPAL FINANCIADO</t>
  </si>
  <si>
    <t>GASTOS NÃO OPERACIONAIS</t>
  </si>
  <si>
    <t>INDICADORES</t>
  </si>
  <si>
    <t>(-) Custo Operacional Efetivo - COE</t>
  </si>
  <si>
    <t>Total CT</t>
  </si>
  <si>
    <t>DETALHAMENTO DA DRE E FLUXO DE CAIXA</t>
  </si>
  <si>
    <t>D) Subtotal OUTRAS SAÍDAS</t>
  </si>
  <si>
    <t>TOTAL RECEITAS (R$)</t>
  </si>
  <si>
    <t>TOTAL OUTRAS RECEITAS (R$)</t>
  </si>
  <si>
    <t>TOTAL OUTRAS ENTRADAS (R$)</t>
  </si>
  <si>
    <t>EMPRÉSTIMOS E FINANCIAMENTOS (R$)</t>
  </si>
  <si>
    <t>RECURSOS PRÓPRIOS (R$)</t>
  </si>
  <si>
    <t>VENDAS DE ATIVOS (R$)</t>
  </si>
  <si>
    <t>CV/RB</t>
  </si>
  <si>
    <t>1- (CV/RB)</t>
  </si>
  <si>
    <t>Benf. e Máquinas</t>
  </si>
  <si>
    <t>Aquisição de animais</t>
  </si>
  <si>
    <t>* sem aquisição de animais</t>
  </si>
  <si>
    <t>Módulo - GESTÃO</t>
  </si>
  <si>
    <t>- Controle do Inventário de Animais da Propriedade;</t>
  </si>
  <si>
    <t>- Valor de mercado dos animais, para fins de iInventário;</t>
  </si>
  <si>
    <t>- Nascimentos e Morte de animais.</t>
  </si>
  <si>
    <t>Planilha REBANHO</t>
  </si>
  <si>
    <t>Planilha ENTRADAS</t>
  </si>
  <si>
    <t>- Recursos obtidos com Receitas geradas a partir da venda de animais vivos, abate de animais e outras receitas obtidas relativas ao sistema produtivo;</t>
  </si>
  <si>
    <t>- Outras entradas de recurso obtidas com outras fontes.</t>
  </si>
  <si>
    <t>Planilha INVESTIMENTOS</t>
  </si>
  <si>
    <t>- Informações de Reprodutores, Formação de forrageiras, Bens, Máquinas e Implementos;</t>
  </si>
  <si>
    <t>Planilha SAÍDAS</t>
  </si>
  <si>
    <t>- Controle de Gastos com Compra de Animais;</t>
  </si>
  <si>
    <t>- Controle de Custos;</t>
  </si>
  <si>
    <t>- Outras saídas de recursos não relativas ao sistema de produção.</t>
  </si>
  <si>
    <t>Planilha RESULTADOS FINANCEIROS</t>
  </si>
  <si>
    <t xml:space="preserve"> - Indicadores;</t>
  </si>
  <si>
    <t>Dezembro - 2014</t>
  </si>
  <si>
    <t>BIFEQUALITT_GESTAO_2</t>
  </si>
  <si>
    <t xml:space="preserve">     Gostaríamos de agradecer a todos os colaboradores, além da equipe do Programa "Balde Cheio", pela disponibilização do material de suporte para o desenvolvimento destas planilhas.</t>
  </si>
  <si>
    <t>Planilha ÍNDICES ZOOTÉCNICOS</t>
  </si>
  <si>
    <t>- Índices Zootécnicos relacionados à gestão financeira da atividade pecuária.</t>
  </si>
  <si>
    <t xml:space="preserve"> - Resumo do Demonstrativo de Resultado do Exercício (DRE);</t>
  </si>
  <si>
    <t xml:space="preserve"> - Detalhamento do DRE e Fluxo de Caixa;</t>
  </si>
  <si>
    <t>Valor de Exaustão Anual (R$)</t>
  </si>
  <si>
    <t xml:space="preserve">   As instruções para uso das planilhas estão detalhadas no manual em formato pdf, disponibilizado em conjunto. O uso e alteração de informações contidas nestas planilhas serão permitidas apenas nos campos definidos com bordas e fundo branco. Os demais campos coloridos não poderão ser alterados, pois apresentam fórmulas e conexões entre os arquivos.</t>
  </si>
  <si>
    <t>TODOS</t>
  </si>
  <si>
    <t>total REBANHO</t>
  </si>
  <si>
    <t>total VENDAS</t>
  </si>
  <si>
    <t>total ABATES</t>
  </si>
  <si>
    <t>total OUTROS</t>
  </si>
  <si>
    <t>total RECEITAS</t>
  </si>
  <si>
    <t>SOMA1</t>
  </si>
  <si>
    <t>REBANHO</t>
  </si>
  <si>
    <t>term</t>
  </si>
  <si>
    <t>SIM</t>
  </si>
  <si>
    <t>NÃO</t>
  </si>
  <si>
    <t xml:space="preserve">     Este arquivo foi desenvolvido, como ferramenta do Módulo de Gestão, do Programa Bifequali de Transferência de Tecnologias,  para auxiliar no controle de receitas e custos, na pecuária de corte. Os resultados obtidos podem ser analisados considerando o sistema produtivo com o ciclo completo da pecuária, ou segmentado em quatro categorias: Matrizes e Reprodutores; Cria; Recria e Engorda; Terminação.</t>
  </si>
  <si>
    <t>- Cálculo de  Depreciação e Exaustão dos ítens de Investimento</t>
  </si>
  <si>
    <t xml:space="preserve"> - Custo médio geral, por categoria e por número de animais.</t>
  </si>
  <si>
    <t>(-) CUSTO DOS ANIMAIS QUE NÃO GERARAM RECEITA</t>
  </si>
  <si>
    <t>Remuneração do capital investido em Terra</t>
  </si>
  <si>
    <t xml:space="preserve">Remuneração do capital investido em outros bens de produção  </t>
  </si>
  <si>
    <t>Remuneração do capital investido em animais</t>
  </si>
  <si>
    <t>(-) juros de financiamento para pecuária*</t>
  </si>
  <si>
    <t>* Valor total pago</t>
  </si>
  <si>
    <t>(+) DEPRECIAÇÃO*</t>
  </si>
  <si>
    <t>*Valor atribuído aos animais que geraram receita</t>
  </si>
  <si>
    <t>Analise de  solo</t>
  </si>
  <si>
    <t>geral</t>
  </si>
  <si>
    <t>Total / cab (R$)</t>
  </si>
  <si>
    <t>Total / @ (R$)</t>
  </si>
  <si>
    <t>@</t>
  </si>
  <si>
    <t>R$ / @</t>
  </si>
  <si>
    <t>Peso Médio (kg)</t>
  </si>
  <si>
    <t>Custo no ano de</t>
  </si>
  <si>
    <t>CUSTO MÉDIO ANUAL POR</t>
  </si>
  <si>
    <t>ANIMAL</t>
  </si>
  <si>
    <t>PESO EM ARROBAS</t>
  </si>
  <si>
    <t>Soma das %</t>
  </si>
  <si>
    <t>TOTAL Animais</t>
  </si>
  <si>
    <t>Média</t>
  </si>
  <si>
    <t>Meses</t>
  </si>
  <si>
    <t>TOTAL @</t>
  </si>
  <si>
    <t>Kg</t>
  </si>
  <si>
    <t>alq</t>
  </si>
  <si>
    <t>Conversor de Pesos e Medidas</t>
  </si>
  <si>
    <t>animais</t>
  </si>
  <si>
    <t>Receita por @</t>
  </si>
  <si>
    <t>CUSTO/arroba INVENTARIO</t>
  </si>
  <si>
    <t>N arrobas MÉDIO</t>
  </si>
  <si>
    <t>Média Pond. de Peso (@)</t>
  </si>
  <si>
    <t>@ no Rebanho</t>
  </si>
  <si>
    <t>Ponto de Equilíbrio Financeiro (@)</t>
  </si>
  <si>
    <t>Ponto de Equilíbrio Contábil (@)</t>
  </si>
  <si>
    <t>Peso (Kg)</t>
  </si>
  <si>
    <t>N * P /15,689</t>
  </si>
  <si>
    <t>Peso Médio (Kg)</t>
  </si>
  <si>
    <t>ha</t>
  </si>
  <si>
    <t>custo fixo</t>
  </si>
  <si>
    <t>custos variáveis</t>
  </si>
  <si>
    <t>depreciaçao</t>
  </si>
  <si>
    <t>RECEITA</t>
  </si>
  <si>
    <t>CF/1- (CV/RB)</t>
  </si>
  <si>
    <t>(CF+DEPRECIAÇÃO)/1- (CV/RB)</t>
  </si>
  <si>
    <t xml:space="preserve">Animais </t>
  </si>
  <si>
    <t>x</t>
  </si>
  <si>
    <t>Rentabilidade Operacional* (%)</t>
  </si>
  <si>
    <t>* não considera Terra</t>
  </si>
  <si>
    <t xml:space="preserve">CUSTO (COE) A SER ATRIBUÍDO EM </t>
  </si>
  <si>
    <t>Bonanza</t>
  </si>
  <si>
    <t>Quatá</t>
  </si>
  <si>
    <t>SP</t>
  </si>
  <si>
    <t>Marcelo Delchiaro</t>
  </si>
  <si>
    <t>Rotacionado - Adubado</t>
  </si>
  <si>
    <t>Pastagem</t>
  </si>
  <si>
    <t>cobertura para implem.</t>
  </si>
  <si>
    <t>curral</t>
  </si>
  <si>
    <t>mangueira - centro man</t>
  </si>
  <si>
    <t>casa 1 - peao</t>
  </si>
  <si>
    <t>casa 2 - peao</t>
  </si>
  <si>
    <t>casa sede</t>
  </si>
  <si>
    <t>roçadeira trator</t>
  </si>
  <si>
    <t>pulverizador - trator</t>
  </si>
  <si>
    <t>adubadeira lanço</t>
  </si>
  <si>
    <t>concha traseira</t>
  </si>
  <si>
    <t>carreta 6ton. 4 rodas</t>
  </si>
  <si>
    <t>trator mf 5310</t>
  </si>
  <si>
    <t>picador/moedor nog.</t>
  </si>
  <si>
    <t>bomba d´agua eletrica</t>
  </si>
  <si>
    <t>bomba d´agua roda</t>
  </si>
  <si>
    <t>Milheto</t>
  </si>
  <si>
    <t>ConsultAgro</t>
  </si>
  <si>
    <t>Consultoria</t>
  </si>
  <si>
    <t>Diárias</t>
  </si>
  <si>
    <t>Consultor</t>
  </si>
  <si>
    <t>Despesas com viajens Consultor</t>
  </si>
  <si>
    <t>Comissão venda touros</t>
  </si>
  <si>
    <t>Cassio</t>
  </si>
  <si>
    <t>Material Sede</t>
  </si>
  <si>
    <t>material limpeza, vidro</t>
  </si>
  <si>
    <t>Eutrat</t>
  </si>
  <si>
    <t>madeiras manutencao</t>
  </si>
  <si>
    <t>Cambio trator</t>
  </si>
  <si>
    <t>Plaina</t>
  </si>
  <si>
    <t>frete</t>
  </si>
  <si>
    <t>Parceria em Confinamento Chaparral</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</si>
</sst>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 #,##0.00_-;_-* &quot;-&quot;??_-;_-@_-"/>
    <numFmt numFmtId="164" formatCode="#,##0.00_ ;\-#,##0.00\ "/>
    <numFmt numFmtId="165" formatCode="#,##0_ ;\-#,##0\ "/>
    <numFmt numFmtId="166" formatCode="0.0%"/>
    <numFmt numFmtId="167" formatCode="_(&quot;R$&quot;\ * #,##0.00_);_(&quot;R$&quot;\ * \(#,##0.00\);_(&quot;R$&quot;\ * &quot;-&quot;??_);_(@_)"/>
    <numFmt numFmtId="168" formatCode="_(* #,##0.00_);_(* \(#,##0.00\);_(* &quot;-&quot;??_);_(@_)"/>
    <numFmt numFmtId="169" formatCode="#,##0.000000"/>
    <numFmt numFmtId="170" formatCode="#,##0.00_ ;[Red]\-#,##0.00\ "/>
    <numFmt numFmtId="171" formatCode="0.0"/>
    <numFmt numFmtId="172" formatCode="#,##0.0"/>
  </numFmts>
  <fonts count="52"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sz val="11"/>
      <color theme="0"/>
      <name val="Calibri"/>
      <family val="2"/>
      <scheme val="minor"/>
    </font>
    <font>
      <b/>
      <sz val="10"/>
      <color theme="1"/>
      <name val="Calibri"/>
      <family val="2"/>
      <scheme val="minor"/>
    </font>
    <font>
      <sz val="10"/>
      <color theme="1"/>
      <name val="Calibri"/>
      <family val="2"/>
      <scheme val="minor"/>
    </font>
    <font>
      <b/>
      <sz val="18"/>
      <color theme="1"/>
      <name val="Calibri"/>
      <family val="2"/>
      <scheme val="minor"/>
    </font>
    <font>
      <b/>
      <i/>
      <sz val="11"/>
      <color theme="1"/>
      <name val="Calibri"/>
      <family val="2"/>
      <scheme val="minor"/>
    </font>
    <font>
      <sz val="11"/>
      <color theme="0"/>
      <name val="Calibri"/>
      <family val="2"/>
      <scheme val="minor"/>
    </font>
    <font>
      <sz val="11"/>
      <color theme="1" tint="0.499984740745262"/>
      <name val="Calibri"/>
      <family val="2"/>
      <scheme val="minor"/>
    </font>
    <font>
      <sz val="11"/>
      <name val="Calibri"/>
      <family val="2"/>
      <scheme val="minor"/>
    </font>
    <font>
      <b/>
      <i/>
      <sz val="11"/>
      <name val="Calibri"/>
      <family val="2"/>
      <scheme val="minor"/>
    </font>
    <font>
      <b/>
      <i/>
      <sz val="11"/>
      <color theme="4" tint="-0.249977111117893"/>
      <name val="Calibri"/>
      <family val="2"/>
      <scheme val="minor"/>
    </font>
    <font>
      <b/>
      <sz val="16"/>
      <color theme="1"/>
      <name val="Calibri"/>
      <family val="2"/>
      <scheme val="minor"/>
    </font>
    <font>
      <b/>
      <sz val="11"/>
      <name val="Calibri"/>
      <family val="2"/>
      <scheme val="minor"/>
    </font>
    <font>
      <b/>
      <sz val="12"/>
      <name val="Calibri"/>
      <family val="2"/>
      <scheme val="minor"/>
    </font>
    <font>
      <b/>
      <sz val="11"/>
      <color theme="3" tint="0.39997558519241921"/>
      <name val="Calibri"/>
      <family val="2"/>
      <scheme val="minor"/>
    </font>
    <font>
      <b/>
      <sz val="10"/>
      <color rgb="FFFF0000"/>
      <name val="Calibri"/>
      <family val="2"/>
      <scheme val="minor"/>
    </font>
    <font>
      <b/>
      <sz val="10"/>
      <name val="Calibri"/>
      <family val="2"/>
      <scheme val="minor"/>
    </font>
    <font>
      <b/>
      <i/>
      <sz val="10"/>
      <name val="Calibri"/>
      <family val="2"/>
      <scheme val="minor"/>
    </font>
    <font>
      <sz val="11"/>
      <color theme="3"/>
      <name val="Calibri"/>
      <family val="2"/>
      <scheme val="minor"/>
    </font>
    <font>
      <b/>
      <i/>
      <sz val="11"/>
      <color theme="3"/>
      <name val="Calibri"/>
      <family val="2"/>
      <scheme val="minor"/>
    </font>
    <font>
      <sz val="10"/>
      <name val="Calibri"/>
      <family val="2"/>
      <scheme val="minor"/>
    </font>
    <font>
      <sz val="10"/>
      <color theme="0"/>
      <name val="Calibri"/>
      <family val="2"/>
      <scheme val="minor"/>
    </font>
    <font>
      <sz val="10"/>
      <name val="Arial"/>
      <family val="2"/>
    </font>
    <font>
      <b/>
      <sz val="10"/>
      <color theme="3" tint="-0.249977111117893"/>
      <name val="Calibri"/>
      <family val="2"/>
      <scheme val="minor"/>
    </font>
    <font>
      <b/>
      <sz val="11"/>
      <color rgb="FFFF0000"/>
      <name val="Calibri"/>
      <family val="2"/>
      <scheme val="minor"/>
    </font>
    <font>
      <b/>
      <sz val="20"/>
      <color theme="1"/>
      <name val="Calibri"/>
      <family val="2"/>
      <scheme val="minor"/>
    </font>
    <font>
      <sz val="20"/>
      <name val="Calibri"/>
      <family val="2"/>
      <scheme val="minor"/>
    </font>
    <font>
      <sz val="11"/>
      <color theme="6" tint="-0.499984740745262"/>
      <name val="Calibri"/>
      <family val="2"/>
      <scheme val="minor"/>
    </font>
    <font>
      <sz val="10"/>
      <color theme="3"/>
      <name val="Calibri"/>
      <family val="2"/>
      <scheme val="minor"/>
    </font>
    <font>
      <b/>
      <sz val="11"/>
      <name val="Calibri"/>
      <family val="2"/>
    </font>
    <font>
      <sz val="11"/>
      <name val="Calibri"/>
      <family val="2"/>
    </font>
    <font>
      <sz val="9"/>
      <color indexed="81"/>
      <name val="Tahoma"/>
      <family val="2"/>
    </font>
    <font>
      <b/>
      <sz val="10"/>
      <color theme="0"/>
      <name val="Calibri"/>
      <family val="2"/>
      <scheme val="minor"/>
    </font>
    <font>
      <sz val="12"/>
      <color indexed="81"/>
      <name val="Tahoma"/>
      <family val="2"/>
    </font>
    <font>
      <sz val="10"/>
      <color indexed="81"/>
      <name val="Tahoma"/>
      <family val="2"/>
    </font>
    <font>
      <b/>
      <i/>
      <sz val="9"/>
      <color indexed="81"/>
      <name val="Tahoma"/>
      <family val="2"/>
    </font>
    <font>
      <sz val="8"/>
      <color rgb="FFFF0000"/>
      <name val="Calibri"/>
      <family val="2"/>
      <scheme val="minor"/>
    </font>
    <font>
      <b/>
      <sz val="11"/>
      <color theme="3"/>
      <name val="Calibri"/>
      <family val="2"/>
      <scheme val="minor"/>
    </font>
    <font>
      <b/>
      <sz val="9"/>
      <color indexed="81"/>
      <name val="Tahoma"/>
      <family val="2"/>
    </font>
    <font>
      <sz val="14"/>
      <name val="Calibri"/>
      <family val="2"/>
      <scheme val="minor"/>
    </font>
    <font>
      <sz val="11"/>
      <color theme="0" tint="-0.499984740745262"/>
      <name val="Calibri"/>
      <family val="2"/>
      <scheme val="minor"/>
    </font>
    <font>
      <sz val="12"/>
      <name val="Calibri"/>
      <family val="2"/>
      <scheme val="minor"/>
    </font>
    <font>
      <sz val="8"/>
      <color theme="1"/>
      <name val="Calibri"/>
      <family val="2"/>
      <scheme val="minor"/>
    </font>
    <font>
      <sz val="6"/>
      <color theme="1"/>
      <name val="Calibri"/>
      <family val="2"/>
      <scheme val="minor"/>
    </font>
    <font>
      <sz val="11"/>
      <color indexed="81"/>
      <name val="Tahoma"/>
      <family val="2"/>
    </font>
    <font>
      <sz val="9"/>
      <color theme="1"/>
      <name val="Calibri"/>
      <family val="2"/>
      <scheme val="minor"/>
    </font>
    <font>
      <b/>
      <sz val="20"/>
      <name val="Calibri"/>
      <family val="2"/>
      <scheme val="minor"/>
    </font>
    <font>
      <b/>
      <sz val="18"/>
      <name val="Calibri"/>
      <family val="2"/>
      <scheme val="minor"/>
    </font>
    <font>
      <sz val="11"/>
      <color theme="0" tint="-4.9989318521683403E-2"/>
      <name val="Calibri"/>
      <family val="2"/>
      <scheme val="minor"/>
    </font>
  </fonts>
  <fills count="23">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0" tint="-4.9989318521683403E-2"/>
        <bgColor rgb="FF000000"/>
      </patternFill>
    </fill>
    <fill>
      <patternFill patternType="solid">
        <fgColor theme="7" tint="0.79998168889431442"/>
        <bgColor indexed="64"/>
      </patternFill>
    </fill>
  </fills>
  <borders count="3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theme="0" tint="-0.24994659260841701"/>
      </left>
      <right style="thin">
        <color theme="0" tint="-0.24994659260841701"/>
      </right>
      <top style="double">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double">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double">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double">
        <color theme="0" tint="-0.24994659260841701"/>
      </right>
      <top/>
      <bottom style="thin">
        <color theme="0" tint="-0.24994659260841701"/>
      </bottom>
      <diagonal/>
    </border>
    <border>
      <left style="double">
        <color theme="0" tint="-0.24994659260841701"/>
      </left>
      <right style="thin">
        <color theme="0" tint="-0.24994659260841701"/>
      </right>
      <top style="double">
        <color theme="0" tint="-0.24994659260841701"/>
      </top>
      <bottom/>
      <diagonal/>
    </border>
    <border>
      <left style="double">
        <color theme="0" tint="-0.24994659260841701"/>
      </left>
      <right style="thin">
        <color theme="0" tint="-0.24994659260841701"/>
      </right>
      <top/>
      <bottom style="double">
        <color theme="0" tint="-0.24994659260841701"/>
      </bottom>
      <diagonal/>
    </border>
    <border>
      <left style="thin">
        <color theme="0" tint="-0.24994659260841701"/>
      </left>
      <right style="thin">
        <color theme="0" tint="-0.24994659260841701"/>
      </right>
      <top/>
      <bottom style="double">
        <color theme="0" tint="-0.24994659260841701"/>
      </bottom>
      <diagonal/>
    </border>
    <border>
      <left style="thin">
        <color theme="0" tint="-0.24994659260841701"/>
      </left>
      <right style="double">
        <color theme="0" tint="-0.24994659260841701"/>
      </right>
      <top/>
      <bottom style="double">
        <color theme="0" tint="-0.24994659260841701"/>
      </bottom>
      <diagonal/>
    </border>
    <border>
      <left style="double">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double">
        <color theme="0" tint="-0.14996795556505021"/>
      </right>
      <top style="thin">
        <color theme="0" tint="-0.14996795556505021"/>
      </top>
      <bottom style="thin">
        <color theme="0" tint="-0.14996795556505021"/>
      </bottom>
      <diagonal/>
    </border>
    <border>
      <left style="double">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double">
        <color theme="0" tint="-0.14996795556505021"/>
      </right>
      <top style="thin">
        <color theme="0" tint="-0.14996795556505021"/>
      </top>
      <bottom/>
      <diagonal/>
    </border>
    <border>
      <left style="double">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double">
        <color theme="0" tint="-0.14996795556505021"/>
      </right>
      <top/>
      <bottom style="thin">
        <color theme="0" tint="-0.14996795556505021"/>
      </bottom>
      <diagonal/>
    </border>
    <border>
      <left style="double">
        <color theme="0" tint="-0.14993743705557422"/>
      </left>
      <right style="thin">
        <color theme="0" tint="-0.14996795556505021"/>
      </right>
      <top style="double">
        <color theme="0" tint="-0.14993743705557422"/>
      </top>
      <bottom style="thin">
        <color theme="0" tint="-0.14996795556505021"/>
      </bottom>
      <diagonal/>
    </border>
    <border>
      <left style="thin">
        <color theme="0" tint="-0.14996795556505021"/>
      </left>
      <right style="thin">
        <color theme="0" tint="-0.14996795556505021"/>
      </right>
      <top style="double">
        <color theme="0" tint="-0.14993743705557422"/>
      </top>
      <bottom style="thin">
        <color theme="0" tint="-0.14996795556505021"/>
      </bottom>
      <diagonal/>
    </border>
    <border>
      <left style="thin">
        <color theme="0" tint="-0.14996795556505021"/>
      </left>
      <right style="double">
        <color theme="0" tint="-0.14993743705557422"/>
      </right>
      <top style="double">
        <color theme="0" tint="-0.14993743705557422"/>
      </top>
      <bottom style="thin">
        <color theme="0" tint="-0.14996795556505021"/>
      </bottom>
      <diagonal/>
    </border>
    <border>
      <left style="double">
        <color theme="0" tint="-0.14993743705557422"/>
      </left>
      <right style="thin">
        <color theme="0" tint="-0.14996795556505021"/>
      </right>
      <top style="thin">
        <color theme="0" tint="-0.14996795556505021"/>
      </top>
      <bottom style="double">
        <color theme="0" tint="-0.14993743705557422"/>
      </bottom>
      <diagonal/>
    </border>
    <border>
      <left style="thin">
        <color theme="0" tint="-0.14996795556505021"/>
      </left>
      <right style="thin">
        <color theme="0" tint="-0.14996795556505021"/>
      </right>
      <top style="thin">
        <color theme="0" tint="-0.14996795556505021"/>
      </top>
      <bottom style="double">
        <color theme="0" tint="-0.14993743705557422"/>
      </bottom>
      <diagonal/>
    </border>
    <border>
      <left style="thin">
        <color theme="0" tint="-0.14996795556505021"/>
      </left>
      <right style="double">
        <color theme="0" tint="-0.14993743705557422"/>
      </right>
      <top style="thin">
        <color theme="0" tint="-0.14996795556505021"/>
      </top>
      <bottom style="double">
        <color theme="0" tint="-0.14993743705557422"/>
      </bottom>
      <diagonal/>
    </border>
    <border>
      <left style="thin">
        <color theme="0" tint="-0.24994659260841701"/>
      </left>
      <right style="thin">
        <color theme="0" tint="-0.24994659260841701"/>
      </right>
      <top style="thin">
        <color theme="0" tint="-0.24994659260841701"/>
      </top>
      <bottom/>
      <diagonal/>
    </border>
    <border>
      <left style="double">
        <color theme="0" tint="-0.14993743705557422"/>
      </left>
      <right style="thin">
        <color theme="0" tint="-0.14996795556505021"/>
      </right>
      <top style="thin">
        <color theme="0" tint="-0.14996795556505021"/>
      </top>
      <bottom style="thin">
        <color theme="0" tint="-0.14996795556505021"/>
      </bottom>
      <diagonal/>
    </border>
    <border>
      <left style="thin">
        <color theme="0" tint="-0.14996795556505021"/>
      </left>
      <right style="double">
        <color theme="0" tint="-0.14993743705557422"/>
      </right>
      <top style="thin">
        <color theme="0" tint="-0.14996795556505021"/>
      </top>
      <bottom style="thin">
        <color theme="0" tint="-0.14996795556505021"/>
      </bottom>
      <diagonal/>
    </border>
    <border>
      <left style="double">
        <color theme="0" tint="-0.24994659260841701"/>
      </left>
      <right style="thin">
        <color theme="0" tint="-0.24994659260841701"/>
      </right>
      <top/>
      <bottom/>
      <diagonal/>
    </border>
    <border>
      <left style="double">
        <color theme="0" tint="-0.14993743705557422"/>
      </left>
      <right/>
      <top style="double">
        <color theme="0" tint="-0.14993743705557422"/>
      </top>
      <bottom/>
      <diagonal/>
    </border>
    <border>
      <left style="double">
        <color theme="0" tint="-0.14993743705557422"/>
      </left>
      <right/>
      <top/>
      <bottom/>
      <diagonal/>
    </border>
    <border>
      <left/>
      <right style="double">
        <color theme="0" tint="-0.14993743705557422"/>
      </right>
      <top/>
      <bottom/>
      <diagonal/>
    </border>
    <border>
      <left style="double">
        <color theme="0" tint="-0.14993743705557422"/>
      </left>
      <right/>
      <top/>
      <bottom style="double">
        <color theme="0" tint="-0.14993743705557422"/>
      </bottom>
      <diagonal/>
    </border>
    <border>
      <left/>
      <right/>
      <top/>
      <bottom style="double">
        <color theme="0" tint="-0.14993743705557422"/>
      </bottom>
      <diagonal/>
    </border>
    <border>
      <left/>
      <right style="double">
        <color theme="0" tint="-0.14993743705557422"/>
      </right>
      <top/>
      <bottom style="double">
        <color theme="0" tint="-0.14993743705557422"/>
      </bottom>
      <diagonal/>
    </border>
    <border>
      <left style="double">
        <color theme="0" tint="-0.1498764000366222"/>
      </left>
      <right/>
      <top style="thin">
        <color theme="0" tint="-0.1498764000366222"/>
      </top>
      <bottom style="thin">
        <color theme="0" tint="-0.1498764000366222"/>
      </bottom>
      <diagonal/>
    </border>
    <border>
      <left/>
      <right/>
      <top style="thin">
        <color theme="0" tint="-0.1498764000366222"/>
      </top>
      <bottom style="thin">
        <color theme="0" tint="-0.1498764000366222"/>
      </bottom>
      <diagonal/>
    </border>
    <border>
      <left/>
      <right style="double">
        <color theme="0" tint="-0.1498764000366222"/>
      </right>
      <top style="thin">
        <color theme="0" tint="-0.1498764000366222"/>
      </top>
      <bottom style="thin">
        <color theme="0" tint="-0.1498764000366222"/>
      </bottom>
      <diagonal/>
    </border>
    <border>
      <left style="thin">
        <color theme="0" tint="-0.14996795556505021"/>
      </left>
      <right/>
      <top style="double">
        <color theme="0" tint="-0.14993743705557422"/>
      </top>
      <bottom style="thin">
        <color theme="0" tint="-0.14996795556505021"/>
      </bottom>
      <diagonal/>
    </border>
    <border>
      <left/>
      <right/>
      <top style="double">
        <color theme="0" tint="-0.14993743705557422"/>
      </top>
      <bottom style="thin">
        <color theme="0" tint="-0.14996795556505021"/>
      </bottom>
      <diagonal/>
    </border>
    <border>
      <left/>
      <right style="double">
        <color theme="0" tint="-0.14993743705557422"/>
      </right>
      <top style="double">
        <color theme="0" tint="-0.14993743705557422"/>
      </top>
      <bottom style="thin">
        <color theme="0" tint="-0.14996795556505021"/>
      </bottom>
      <diagonal/>
    </border>
    <border>
      <left style="thin">
        <color theme="0" tint="-0.14996795556505021"/>
      </left>
      <right/>
      <top style="thin">
        <color theme="0" tint="-0.14996795556505021"/>
      </top>
      <bottom style="double">
        <color theme="0" tint="-0.14993743705557422"/>
      </bottom>
      <diagonal/>
    </border>
    <border>
      <left/>
      <right style="thin">
        <color theme="0" tint="-0.14996795556505021"/>
      </right>
      <top style="thin">
        <color theme="0" tint="-0.14996795556505021"/>
      </top>
      <bottom style="double">
        <color theme="0" tint="-0.14993743705557422"/>
      </bottom>
      <diagonal/>
    </border>
    <border>
      <left style="thin">
        <color theme="0" tint="-0.14990691854609822"/>
      </left>
      <right style="thin">
        <color theme="0" tint="-0.14996795556505021"/>
      </right>
      <top style="double">
        <color theme="0" tint="-0.14993743705557422"/>
      </top>
      <bottom style="thin">
        <color theme="0" tint="-0.14996795556505021"/>
      </bottom>
      <diagonal/>
    </border>
    <border>
      <left style="thin">
        <color indexed="64"/>
      </left>
      <right/>
      <top style="thin">
        <color indexed="64"/>
      </top>
      <bottom/>
      <diagonal/>
    </border>
    <border>
      <left/>
      <right/>
      <top style="thin">
        <color indexed="64"/>
      </top>
      <bottom/>
      <diagonal/>
    </border>
    <border>
      <left style="double">
        <color theme="0" tint="-0.24994659260841701"/>
      </left>
      <right/>
      <top style="double">
        <color theme="0" tint="-0.24994659260841701"/>
      </top>
      <bottom/>
      <diagonal/>
    </border>
    <border>
      <left/>
      <right/>
      <top style="double">
        <color theme="0" tint="-0.24994659260841701"/>
      </top>
      <bottom/>
      <diagonal/>
    </border>
    <border>
      <left/>
      <right style="double">
        <color theme="0" tint="-0.24994659260841701"/>
      </right>
      <top style="double">
        <color theme="0" tint="-0.24994659260841701"/>
      </top>
      <bottom/>
      <diagonal/>
    </border>
    <border>
      <left/>
      <right/>
      <top style="double">
        <color theme="0" tint="-0.14990691854609822"/>
      </top>
      <bottom style="thin">
        <color theme="0" tint="-0.14996795556505021"/>
      </bottom>
      <diagonal/>
    </border>
    <border>
      <left/>
      <right style="double">
        <color theme="0" tint="-0.14990691854609822"/>
      </right>
      <top style="double">
        <color theme="0" tint="-0.14990691854609822"/>
      </top>
      <bottom style="thin">
        <color theme="0" tint="-0.14996795556505021"/>
      </bottom>
      <diagonal/>
    </border>
    <border>
      <left style="double">
        <color theme="0" tint="-0.1498764000366222"/>
      </left>
      <right/>
      <top style="double">
        <color theme="0" tint="-0.1498764000366222"/>
      </top>
      <bottom style="thin">
        <color theme="0" tint="-0.1498764000366222"/>
      </bottom>
      <diagonal/>
    </border>
    <border>
      <left/>
      <right/>
      <top style="double">
        <color theme="0" tint="-0.1498764000366222"/>
      </top>
      <bottom style="thin">
        <color theme="0" tint="-0.1498764000366222"/>
      </bottom>
      <diagonal/>
    </border>
    <border>
      <left style="double">
        <color theme="0" tint="-0.1498764000366222"/>
      </left>
      <right/>
      <top style="thin">
        <color theme="0" tint="-0.1498764000366222"/>
      </top>
      <bottom style="double">
        <color theme="0" tint="-0.1498764000366222"/>
      </bottom>
      <diagonal/>
    </border>
    <border>
      <left/>
      <right/>
      <top style="thin">
        <color theme="0" tint="-0.1498764000366222"/>
      </top>
      <bottom style="double">
        <color theme="0" tint="-0.1498764000366222"/>
      </bottom>
      <diagonal/>
    </border>
    <border>
      <left/>
      <right style="double">
        <color theme="0" tint="-0.1498764000366222"/>
      </right>
      <top style="thin">
        <color theme="0" tint="-0.1498764000366222"/>
      </top>
      <bottom style="double">
        <color theme="0" tint="-0.1498764000366222"/>
      </bottom>
      <diagonal/>
    </border>
    <border>
      <left style="double">
        <color theme="0" tint="-0.24994659260841701"/>
      </left>
      <right/>
      <top style="double">
        <color theme="0" tint="-0.24994659260841701"/>
      </top>
      <bottom style="double">
        <color theme="0" tint="-0.24994659260841701"/>
      </bottom>
      <diagonal/>
    </border>
    <border>
      <left/>
      <right/>
      <top style="double">
        <color theme="0" tint="-0.24994659260841701"/>
      </top>
      <bottom style="double">
        <color theme="0" tint="-0.24994659260841701"/>
      </bottom>
      <diagonal/>
    </border>
    <border>
      <left/>
      <right style="double">
        <color theme="0" tint="-0.24994659260841701"/>
      </right>
      <top style="double">
        <color theme="0" tint="-0.24994659260841701"/>
      </top>
      <bottom style="double">
        <color theme="0" tint="-0.24994659260841701"/>
      </bottom>
      <diagonal/>
    </border>
    <border>
      <left style="double">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double">
        <color theme="0" tint="-0.14996795556505021"/>
      </left>
      <right style="thin">
        <color theme="0" tint="-0.14993743705557422"/>
      </right>
      <top style="thin">
        <color theme="0" tint="-0.14993743705557422"/>
      </top>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style="double">
        <color theme="0" tint="-0.14996795556505021"/>
      </right>
      <top style="thin">
        <color theme="0" tint="-0.14993743705557422"/>
      </top>
      <bottom/>
      <diagonal/>
    </border>
    <border>
      <left style="double">
        <color theme="0" tint="-0.14993743705557422"/>
      </left>
      <right style="thin">
        <color theme="0" tint="-0.14993743705557422"/>
      </right>
      <top style="double">
        <color theme="0" tint="-0.14993743705557422"/>
      </top>
      <bottom style="double">
        <color theme="0" tint="-0.14993743705557422"/>
      </bottom>
      <diagonal/>
    </border>
    <border>
      <left style="thin">
        <color theme="0" tint="-0.14993743705557422"/>
      </left>
      <right style="thin">
        <color theme="0" tint="-0.14993743705557422"/>
      </right>
      <top style="double">
        <color theme="0" tint="-0.14993743705557422"/>
      </top>
      <bottom style="double">
        <color theme="0" tint="-0.14993743705557422"/>
      </bottom>
      <diagonal/>
    </border>
    <border>
      <left style="thin">
        <color theme="0" tint="-0.14993743705557422"/>
      </left>
      <right style="double">
        <color theme="0" tint="-0.14993743705557422"/>
      </right>
      <top style="double">
        <color theme="0" tint="-0.14993743705557422"/>
      </top>
      <bottom style="double">
        <color theme="0" tint="-0.14993743705557422"/>
      </bottom>
      <diagonal/>
    </border>
    <border>
      <left style="double">
        <color theme="0" tint="-0.14996795556505021"/>
      </left>
      <right style="thin">
        <color theme="0" tint="-0.14993743705557422"/>
      </right>
      <top/>
      <bottom style="thin">
        <color theme="0" tint="-0.14993743705557422"/>
      </bottom>
      <diagonal/>
    </border>
    <border>
      <left style="thin">
        <color theme="0" tint="-0.14993743705557422"/>
      </left>
      <right style="thin">
        <color theme="0" tint="-0.14993743705557422"/>
      </right>
      <top/>
      <bottom style="thin">
        <color theme="0" tint="-0.14993743705557422"/>
      </bottom>
      <diagonal/>
    </border>
    <border>
      <left style="thin">
        <color theme="0" tint="-0.14993743705557422"/>
      </left>
      <right style="double">
        <color theme="0" tint="-0.14996795556505021"/>
      </right>
      <top/>
      <bottom style="thin">
        <color theme="0" tint="-0.14993743705557422"/>
      </bottom>
      <diagonal/>
    </border>
    <border>
      <left style="thin">
        <color theme="0" tint="-0.14993743705557422"/>
      </left>
      <right style="thin">
        <color theme="0" tint="-0.14993743705557422"/>
      </right>
      <top style="double">
        <color theme="0" tint="-0.14993743705557422"/>
      </top>
      <bottom style="thin">
        <color theme="0" tint="-0.14993743705557422"/>
      </bottom>
      <diagonal/>
    </border>
    <border>
      <left style="thin">
        <color theme="0" tint="-0.14993743705557422"/>
      </left>
      <right style="double">
        <color theme="0" tint="-0.14993743705557422"/>
      </right>
      <top style="double">
        <color theme="0" tint="-0.14993743705557422"/>
      </top>
      <bottom style="thin">
        <color theme="0" tint="-0.14993743705557422"/>
      </bottom>
      <diagonal/>
    </border>
    <border>
      <left style="double">
        <color theme="0" tint="-0.14993743705557422"/>
      </left>
      <right style="thin">
        <color theme="0" tint="-0.14993743705557422"/>
      </right>
      <top style="thin">
        <color theme="0" tint="-0.14993743705557422"/>
      </top>
      <bottom style="double">
        <color theme="0" tint="-0.14993743705557422"/>
      </bottom>
      <diagonal/>
    </border>
    <border>
      <left style="thin">
        <color theme="0" tint="-0.14993743705557422"/>
      </left>
      <right style="thin">
        <color theme="0" tint="-0.14993743705557422"/>
      </right>
      <top style="thin">
        <color theme="0" tint="-0.14993743705557422"/>
      </top>
      <bottom style="double">
        <color theme="0" tint="-0.14993743705557422"/>
      </bottom>
      <diagonal/>
    </border>
    <border>
      <left style="thin">
        <color theme="0" tint="-0.14993743705557422"/>
      </left>
      <right style="double">
        <color theme="0" tint="-0.14993743705557422"/>
      </right>
      <top style="thin">
        <color theme="0" tint="-0.14993743705557422"/>
      </top>
      <bottom style="double">
        <color theme="0" tint="-0.14993743705557422"/>
      </bottom>
      <diagonal/>
    </border>
    <border>
      <left style="double">
        <color theme="0" tint="-0.14996795556505021"/>
      </left>
      <right style="thin">
        <color theme="0" tint="-0.14996795556505021"/>
      </right>
      <top style="double">
        <color theme="0" tint="-0.14996795556505021"/>
      </top>
      <bottom/>
      <diagonal/>
    </border>
    <border>
      <left style="thin">
        <color theme="0" tint="-0.14996795556505021"/>
      </left>
      <right style="thin">
        <color theme="0" tint="-0.14996795556505021"/>
      </right>
      <top style="double">
        <color theme="0" tint="-0.14996795556505021"/>
      </top>
      <bottom/>
      <diagonal/>
    </border>
    <border>
      <left style="thin">
        <color theme="0" tint="-0.14996795556505021"/>
      </left>
      <right style="double">
        <color theme="0" tint="-0.14996795556505021"/>
      </right>
      <top style="double">
        <color theme="0" tint="-0.14996795556505021"/>
      </top>
      <bottom/>
      <diagonal/>
    </border>
    <border>
      <left style="double">
        <color theme="0" tint="-0.14996795556505021"/>
      </left>
      <right style="thin">
        <color theme="0" tint="-0.14996795556505021"/>
      </right>
      <top/>
      <bottom style="double">
        <color theme="0" tint="-0.14996795556505021"/>
      </bottom>
      <diagonal/>
    </border>
    <border>
      <left style="thin">
        <color theme="0" tint="-0.14996795556505021"/>
      </left>
      <right style="thin">
        <color theme="0" tint="-0.14996795556505021"/>
      </right>
      <top/>
      <bottom style="double">
        <color theme="0" tint="-0.14996795556505021"/>
      </bottom>
      <diagonal/>
    </border>
    <border>
      <left style="thin">
        <color theme="0" tint="-0.34998626667073579"/>
      </left>
      <right style="thin">
        <color theme="0" tint="-0.34998626667073579"/>
      </right>
      <top style="double">
        <color theme="0" tint="-0.24994659260841701"/>
      </top>
      <bottom style="double">
        <color theme="0" tint="-0.24994659260841701"/>
      </bottom>
      <diagonal/>
    </border>
    <border>
      <left style="thin">
        <color theme="0" tint="-0.34998626667073579"/>
      </left>
      <right style="double">
        <color theme="0" tint="-0.24994659260841701"/>
      </right>
      <top style="double">
        <color theme="0" tint="-0.24994659260841701"/>
      </top>
      <bottom style="double">
        <color theme="0" tint="-0.24994659260841701"/>
      </bottom>
      <diagonal/>
    </border>
    <border>
      <left style="double">
        <color theme="0" tint="-0.499984740745262"/>
      </left>
      <right/>
      <top style="double">
        <color theme="0" tint="-0.499984740745262"/>
      </top>
      <bottom style="double">
        <color theme="0" tint="-0.499984740745262"/>
      </bottom>
      <diagonal/>
    </border>
    <border>
      <left/>
      <right style="double">
        <color theme="0" tint="-0.499984740745262"/>
      </right>
      <top style="double">
        <color theme="0" tint="-0.499984740745262"/>
      </top>
      <bottom style="double">
        <color theme="0" tint="-0.499984740745262"/>
      </bottom>
      <diagonal/>
    </border>
    <border>
      <left style="double">
        <color theme="0" tint="-0.499984740745262"/>
      </left>
      <right style="thin">
        <color theme="0" tint="-0.24994659260841701"/>
      </right>
      <top style="double">
        <color theme="0" tint="-0.499984740745262"/>
      </top>
      <bottom style="double">
        <color theme="0" tint="-0.499984740745262"/>
      </bottom>
      <diagonal/>
    </border>
    <border>
      <left style="thin">
        <color theme="0" tint="-0.24994659260841701"/>
      </left>
      <right style="thin">
        <color theme="0" tint="-0.24994659260841701"/>
      </right>
      <top style="double">
        <color theme="0" tint="-0.499984740745262"/>
      </top>
      <bottom style="double">
        <color theme="0" tint="-0.499984740745262"/>
      </bottom>
      <diagonal/>
    </border>
    <border>
      <left style="thin">
        <color theme="0" tint="-0.24994659260841701"/>
      </left>
      <right style="double">
        <color theme="0" tint="-0.499984740745262"/>
      </right>
      <top style="double">
        <color theme="0" tint="-0.499984740745262"/>
      </top>
      <bottom style="double">
        <color theme="0" tint="-0.499984740745262"/>
      </bottom>
      <diagonal/>
    </border>
    <border>
      <left style="thin">
        <color theme="0" tint="-0.24994659260841701"/>
      </left>
      <right/>
      <top style="double">
        <color theme="0" tint="-0.499984740745262"/>
      </top>
      <bottom style="double">
        <color theme="0" tint="-0.499984740745262"/>
      </bottom>
      <diagonal/>
    </border>
    <border>
      <left style="thin">
        <color theme="0" tint="-0.24994659260841701"/>
      </left>
      <right style="double">
        <color theme="0" tint="-0.499984740745262"/>
      </right>
      <top/>
      <bottom style="double">
        <color theme="0" tint="-0.499984740745262"/>
      </bottom>
      <diagonal/>
    </border>
    <border>
      <left/>
      <right style="thin">
        <color theme="0" tint="-0.24994659260841701"/>
      </right>
      <top style="double">
        <color theme="0" tint="-0.499984740745262"/>
      </top>
      <bottom style="double">
        <color theme="0" tint="-0.499984740745262"/>
      </bottom>
      <diagonal/>
    </border>
    <border>
      <left style="double">
        <color theme="0" tint="-0.499984740745262"/>
      </left>
      <right style="thin">
        <color theme="0" tint="-0.24994659260841701"/>
      </right>
      <top style="double">
        <color theme="0" tint="-0.499984740745262"/>
      </top>
      <bottom style="thin">
        <color theme="0" tint="-0.24994659260841701"/>
      </bottom>
      <diagonal/>
    </border>
    <border>
      <left style="thin">
        <color theme="0" tint="-0.24994659260841701"/>
      </left>
      <right style="thin">
        <color theme="0" tint="-0.24994659260841701"/>
      </right>
      <top style="double">
        <color theme="0" tint="-0.499984740745262"/>
      </top>
      <bottom style="thin">
        <color theme="0" tint="-0.24994659260841701"/>
      </bottom>
      <diagonal/>
    </border>
    <border>
      <left style="thin">
        <color theme="0" tint="-0.24994659260841701"/>
      </left>
      <right style="double">
        <color theme="0" tint="-0.499984740745262"/>
      </right>
      <top style="double">
        <color theme="0" tint="-0.499984740745262"/>
      </top>
      <bottom style="thin">
        <color theme="0" tint="-0.24994659260841701"/>
      </bottom>
      <diagonal/>
    </border>
    <border>
      <left style="double">
        <color theme="0" tint="-0.499984740745262"/>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double">
        <color theme="0" tint="-0.499984740745262"/>
      </right>
      <top style="thin">
        <color theme="0" tint="-0.24994659260841701"/>
      </top>
      <bottom style="thin">
        <color theme="0" tint="-0.24994659260841701"/>
      </bottom>
      <diagonal/>
    </border>
    <border>
      <left style="double">
        <color theme="0" tint="-0.499984740745262"/>
      </left>
      <right style="thin">
        <color theme="0" tint="-0.24994659260841701"/>
      </right>
      <top style="thin">
        <color theme="0" tint="-0.24994659260841701"/>
      </top>
      <bottom style="double">
        <color theme="0" tint="-0.499984740745262"/>
      </bottom>
      <diagonal/>
    </border>
    <border>
      <left style="thin">
        <color theme="0" tint="-0.24994659260841701"/>
      </left>
      <right style="thin">
        <color theme="0" tint="-0.24994659260841701"/>
      </right>
      <top style="thin">
        <color theme="0" tint="-0.24994659260841701"/>
      </top>
      <bottom style="double">
        <color theme="0" tint="-0.499984740745262"/>
      </bottom>
      <diagonal/>
    </border>
    <border>
      <left style="thin">
        <color theme="0" tint="-0.24994659260841701"/>
      </left>
      <right style="double">
        <color theme="0" tint="-0.499984740745262"/>
      </right>
      <top style="thin">
        <color theme="0" tint="-0.24994659260841701"/>
      </top>
      <bottom style="double">
        <color theme="0" tint="-0.499984740745262"/>
      </bottom>
      <diagonal/>
    </border>
    <border>
      <left style="double">
        <color theme="0" tint="-0.499984740745262"/>
      </left>
      <right style="thin">
        <color theme="0" tint="-0.24994659260841701"/>
      </right>
      <top/>
      <bottom style="double">
        <color theme="0" tint="-0.499984740745262"/>
      </bottom>
      <diagonal/>
    </border>
    <border>
      <left style="thin">
        <color theme="0" tint="-0.24994659260841701"/>
      </left>
      <right style="double">
        <color theme="0" tint="-0.499984740745262"/>
      </right>
      <top style="thin">
        <color theme="0" tint="-0.24994659260841701"/>
      </top>
      <bottom/>
      <diagonal/>
    </border>
    <border>
      <left style="medium">
        <color indexed="64"/>
      </left>
      <right/>
      <top/>
      <bottom/>
      <diagonal/>
    </border>
    <border>
      <left style="thin">
        <color theme="0" tint="-0.24994659260841701"/>
      </left>
      <right/>
      <top style="double">
        <color theme="0" tint="-0.24994659260841701"/>
      </top>
      <bottom style="thin">
        <color theme="0" tint="-0.24994659260841701"/>
      </bottom>
      <diagonal/>
    </border>
    <border>
      <left style="thin">
        <color theme="0" tint="-0.24994659260841701"/>
      </left>
      <right style="thin">
        <color theme="0" tint="-0.24994659260841701"/>
      </right>
      <top style="double">
        <color theme="0" tint="-0.24994659260841701"/>
      </top>
      <bottom style="double">
        <color theme="0" tint="-0.24994659260841701"/>
      </bottom>
      <diagonal/>
    </border>
    <border>
      <left style="double">
        <color theme="0" tint="-0.24994659260841701"/>
      </left>
      <right/>
      <top style="thin">
        <color theme="0" tint="-0.24994659260841701"/>
      </top>
      <bottom style="thin">
        <color theme="0" tint="-0.24994659260841701"/>
      </bottom>
      <diagonal/>
    </border>
    <border>
      <left style="double">
        <color theme="0" tint="-0.24994659260841701"/>
      </left>
      <right/>
      <top style="double">
        <color theme="0" tint="-0.24994659260841701"/>
      </top>
      <bottom style="thin">
        <color theme="0" tint="-0.24994659260841701"/>
      </bottom>
      <diagonal/>
    </border>
    <border>
      <left style="double">
        <color theme="6" tint="-0.499984740745262"/>
      </left>
      <right style="double">
        <color theme="6" tint="-0.499984740745262"/>
      </right>
      <top style="double">
        <color theme="6" tint="-0.499984740745262"/>
      </top>
      <bottom style="double">
        <color theme="6" tint="-0.499984740745262"/>
      </bottom>
      <diagonal/>
    </border>
    <border>
      <left/>
      <right style="double">
        <color theme="0" tint="-0.1498764000366222"/>
      </right>
      <top/>
      <bottom style="thin">
        <color theme="0" tint="-0.149876400036622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auto="1"/>
      </left>
      <right style="double">
        <color auto="1"/>
      </right>
      <top style="double">
        <color auto="1"/>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bottom style="double">
        <color theme="0" tint="-0.24994659260841701"/>
      </bottom>
      <diagonal/>
    </border>
    <border>
      <left style="double">
        <color theme="0" tint="-0.24994659260841701"/>
      </left>
      <right/>
      <top/>
      <bottom style="double">
        <color theme="0" tint="-0.24994659260841701"/>
      </bottom>
      <diagonal/>
    </border>
    <border>
      <left style="double">
        <color theme="0" tint="-0.24994659260841701"/>
      </left>
      <right/>
      <top/>
      <bottom/>
      <diagonal/>
    </border>
    <border>
      <left style="double">
        <color theme="0" tint="-0.24994659260841701"/>
      </left>
      <right/>
      <top style="thin">
        <color theme="0" tint="-0.24994659260841701"/>
      </top>
      <bottom/>
      <diagonal/>
    </border>
    <border>
      <left style="double">
        <color theme="0" tint="-0.24994659260841701"/>
      </left>
      <right/>
      <top/>
      <bottom style="thin">
        <color theme="0" tint="-0.2499465926084170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theme="0" tint="-0.24994659260841701"/>
      </left>
      <right style="thin">
        <color theme="0" tint="-0.24994659260841701"/>
      </right>
      <top style="double">
        <color theme="0" tint="-0.24994659260841701"/>
      </top>
      <bottom style="double">
        <color theme="0" tint="-0.24994659260841701"/>
      </bottom>
      <diagonal/>
    </border>
    <border>
      <left style="thin">
        <color theme="0" tint="-0.24994659260841701"/>
      </left>
      <right style="double">
        <color theme="0" tint="-0.24994659260841701"/>
      </right>
      <top style="double">
        <color theme="0" tint="-0.24994659260841701"/>
      </top>
      <bottom style="double">
        <color theme="0" tint="-0.24994659260841701"/>
      </bottom>
      <diagonal/>
    </border>
    <border>
      <left style="double">
        <color theme="0" tint="-0.14990691854609822"/>
      </left>
      <right/>
      <top style="double">
        <color theme="0" tint="-0.14990691854609822"/>
      </top>
      <bottom style="thin">
        <color theme="0" tint="-0.14996795556505021"/>
      </bottom>
      <diagonal/>
    </border>
    <border>
      <left style="double">
        <color theme="0" tint="-0.14993743705557422"/>
      </left>
      <right/>
      <top style="double">
        <color theme="0" tint="-0.14993743705557422"/>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24994659260841701"/>
      </left>
      <right/>
      <top style="double">
        <color theme="0" tint="-0.24994659260841701"/>
      </top>
      <bottom style="double">
        <color theme="0" tint="-0.24994659260841701"/>
      </bottom>
      <diagonal/>
    </border>
    <border>
      <left style="thin">
        <color theme="0" tint="-0.14996795556505021"/>
      </left>
      <right/>
      <top style="thin">
        <color theme="0" tint="-0.14996795556505021"/>
      </top>
      <bottom style="double">
        <color theme="0" tint="-0.24994659260841701"/>
      </bottom>
      <diagonal/>
    </border>
    <border>
      <left style="double">
        <color theme="0" tint="-0.24994659260841701"/>
      </left>
      <right/>
      <top style="thin">
        <color theme="0" tint="-0.1498764000366222"/>
      </top>
      <bottom style="double">
        <color theme="0" tint="-0.24994659260841701"/>
      </bottom>
      <diagonal/>
    </border>
    <border>
      <left style="double">
        <color theme="0" tint="-0.14996795556505021"/>
      </left>
      <right style="thin">
        <color theme="0" tint="-0.14996795556505021"/>
      </right>
      <top style="double">
        <color theme="0" tint="-0.14993743705557422"/>
      </top>
      <bottom style="thin">
        <color theme="0" tint="-0.14996795556505021"/>
      </bottom>
      <diagonal/>
    </border>
    <border>
      <left style="thin">
        <color theme="0" tint="-0.14996795556505021"/>
      </left>
      <right style="double">
        <color theme="0" tint="-0.14996795556505021"/>
      </right>
      <top style="double">
        <color theme="0" tint="-0.14993743705557422"/>
      </top>
      <bottom style="thin">
        <color theme="0" tint="-0.14996795556505021"/>
      </bottom>
      <diagonal/>
    </border>
    <border>
      <left style="double">
        <color theme="0" tint="-0.14996795556505021"/>
      </left>
      <right style="thin">
        <color theme="0" tint="-0.14996795556505021"/>
      </right>
      <top style="thin">
        <color theme="0" tint="-0.14996795556505021"/>
      </top>
      <bottom style="double">
        <color theme="0" tint="-0.14993743705557422"/>
      </bottom>
      <diagonal/>
    </border>
    <border>
      <left style="thin">
        <color theme="0" tint="-0.14996795556505021"/>
      </left>
      <right style="double">
        <color theme="0" tint="-0.14996795556505021"/>
      </right>
      <top style="thin">
        <color theme="0" tint="-0.14996795556505021"/>
      </top>
      <bottom style="double">
        <color theme="0" tint="-0.14993743705557422"/>
      </bottom>
      <diagonal/>
    </border>
    <border>
      <left style="double">
        <color theme="0" tint="-0.14996795556505021"/>
      </left>
      <right style="thin">
        <color theme="0" tint="-0.24994659260841701"/>
      </right>
      <top style="double">
        <color theme="0" tint="-0.24994659260841701"/>
      </top>
      <bottom style="double">
        <color theme="0" tint="-0.14996795556505021"/>
      </bottom>
      <diagonal/>
    </border>
    <border>
      <left style="thin">
        <color theme="0" tint="-0.24994659260841701"/>
      </left>
      <right/>
      <top style="double">
        <color theme="0" tint="-0.24994659260841701"/>
      </top>
      <bottom style="double">
        <color theme="0" tint="-0.14996795556505021"/>
      </bottom>
      <diagonal/>
    </border>
    <border>
      <left style="thin">
        <color theme="0" tint="-0.24994659260841701"/>
      </left>
      <right style="thin">
        <color theme="0" tint="-0.24994659260841701"/>
      </right>
      <top style="double">
        <color theme="0" tint="-0.24994659260841701"/>
      </top>
      <bottom style="double">
        <color theme="0" tint="-0.14996795556505021"/>
      </bottom>
      <diagonal/>
    </border>
    <border>
      <left style="thin">
        <color theme="0" tint="-0.24994659260841701"/>
      </left>
      <right style="double">
        <color theme="0" tint="-0.14996795556505021"/>
      </right>
      <top style="double">
        <color theme="0" tint="-0.24994659260841701"/>
      </top>
      <bottom style="double">
        <color theme="0" tint="-0.14996795556505021"/>
      </bottom>
      <diagonal/>
    </border>
    <border>
      <left style="double">
        <color theme="0" tint="-0.24994659260841701"/>
      </left>
      <right/>
      <top style="thin">
        <color theme="0" tint="-0.24994659260841701"/>
      </top>
      <bottom style="double">
        <color theme="0" tint="-0.24994659260841701"/>
      </bottom>
      <diagonal/>
    </border>
    <border>
      <left style="thin">
        <color theme="0" tint="-0.14996795556505021"/>
      </left>
      <right/>
      <top/>
      <bottom style="thin">
        <color theme="0" tint="-0.14996795556505021"/>
      </bottom>
      <diagonal/>
    </border>
    <border>
      <left/>
      <right style="thin">
        <color theme="0" tint="-0.14996795556505021"/>
      </right>
      <top style="double">
        <color theme="0" tint="-0.24994659260841701"/>
      </top>
      <bottom style="double">
        <color theme="0" tint="-0.24994659260841701"/>
      </bottom>
      <diagonal/>
    </border>
    <border>
      <left style="thin">
        <color theme="0" tint="-0.14996795556505021"/>
      </left>
      <right style="thin">
        <color theme="0" tint="-0.14996795556505021"/>
      </right>
      <top style="double">
        <color theme="0" tint="-0.24994659260841701"/>
      </top>
      <bottom style="double">
        <color theme="0" tint="-0.24994659260841701"/>
      </bottom>
      <diagonal/>
    </border>
    <border>
      <left style="thin">
        <color theme="0" tint="-0.14996795556505021"/>
      </left>
      <right style="double">
        <color theme="0" tint="-0.24994659260841701"/>
      </right>
      <top style="double">
        <color theme="0" tint="-0.24994659260841701"/>
      </top>
      <bottom style="double">
        <color theme="0" tint="-0.24994659260841701"/>
      </bottom>
      <diagonal/>
    </border>
    <border>
      <left style="thin">
        <color theme="0" tint="-0.1498764000366222"/>
      </left>
      <right style="double">
        <color theme="0" tint="-0.34998626667073579"/>
      </right>
      <top style="double">
        <color theme="0" tint="-0.34998626667073579"/>
      </top>
      <bottom style="double">
        <color theme="0" tint="-0.34998626667073579"/>
      </bottom>
      <diagonal/>
    </border>
    <border>
      <left style="double">
        <color theme="0" tint="-0.34998626667073579"/>
      </left>
      <right/>
      <top style="double">
        <color theme="0" tint="-0.34998626667073579"/>
      </top>
      <bottom style="double">
        <color theme="0" tint="-0.34998626667073579"/>
      </bottom>
      <diagonal/>
    </border>
    <border>
      <left/>
      <right style="thin">
        <color theme="0" tint="-0.1498764000366222"/>
      </right>
      <top style="double">
        <color theme="0" tint="-0.34998626667073579"/>
      </top>
      <bottom style="double">
        <color theme="0" tint="-0.34998626667073579"/>
      </bottom>
      <diagonal/>
    </border>
    <border>
      <left style="thin">
        <color theme="0" tint="-0.1498764000366222"/>
      </left>
      <right style="thin">
        <color theme="0" tint="-0.1498764000366222"/>
      </right>
      <top style="double">
        <color theme="0" tint="-0.34998626667073579"/>
      </top>
      <bottom style="double">
        <color theme="0" tint="-0.34998626667073579"/>
      </bottom>
      <diagonal/>
    </border>
    <border>
      <left/>
      <right style="double">
        <color theme="0" tint="-0.24994659260841701"/>
      </right>
      <top/>
      <bottom/>
      <diagonal/>
    </border>
    <border>
      <left/>
      <right style="double">
        <color theme="0" tint="-0.24994659260841701"/>
      </right>
      <top/>
      <bottom style="double">
        <color theme="0" tint="-0.24994659260841701"/>
      </bottom>
      <diagonal/>
    </border>
    <border>
      <left/>
      <right style="thin">
        <color theme="0" tint="-0.14993743705557422"/>
      </right>
      <top style="double">
        <color theme="0" tint="-0.14993743705557422"/>
      </top>
      <bottom style="thin">
        <color theme="0" tint="-0.14993743705557422"/>
      </bottom>
      <diagonal/>
    </border>
    <border>
      <left style="double">
        <color theme="0" tint="-0.14993743705557422"/>
      </left>
      <right/>
      <top style="double">
        <color theme="0" tint="-0.14993743705557422"/>
      </top>
      <bottom style="thin">
        <color theme="0" tint="-0.14993743705557422"/>
      </bottom>
      <diagonal/>
    </border>
    <border>
      <left/>
      <right/>
      <top style="double">
        <color theme="0" tint="-0.14993743705557422"/>
      </top>
      <bottom style="thin">
        <color theme="0" tint="-0.14993743705557422"/>
      </bottom>
      <diagonal/>
    </border>
    <border>
      <left style="double">
        <color theme="0" tint="-0.499984740745262"/>
      </left>
      <right/>
      <top style="double">
        <color theme="0" tint="-0.499984740745262"/>
      </top>
      <bottom style="thin">
        <color theme="0" tint="-0.24994659260841701"/>
      </bottom>
      <diagonal/>
    </border>
    <border>
      <left style="double">
        <color theme="0" tint="-0.499984740745262"/>
      </left>
      <right/>
      <top style="thin">
        <color theme="0" tint="-0.24994659260841701"/>
      </top>
      <bottom style="thin">
        <color theme="0" tint="-0.24994659260841701"/>
      </bottom>
      <diagonal/>
    </border>
    <border>
      <left style="double">
        <color theme="0" tint="-0.499984740745262"/>
      </left>
      <right/>
      <top style="thin">
        <color theme="0" tint="-0.24994659260841701"/>
      </top>
      <bottom style="double">
        <color theme="0" tint="-0.499984740745262"/>
      </bottom>
      <diagonal/>
    </border>
    <border>
      <left style="thin">
        <color theme="0" tint="-0.24994659260841701"/>
      </left>
      <right style="double">
        <color theme="0" tint="-0.24994659260841701"/>
      </right>
      <top style="double">
        <color theme="0" tint="-0.24994659260841701"/>
      </top>
      <bottom style="thin">
        <color theme="0" tint="-0.24994659260841701"/>
      </bottom>
      <diagonal/>
    </border>
    <border>
      <left style="thin">
        <color theme="0" tint="-0.24994659260841701"/>
      </left>
      <right/>
      <top style="thin">
        <color theme="0" tint="-0.24994659260841701"/>
      </top>
      <bottom style="double">
        <color theme="0" tint="-0.24994659260841701"/>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0" tint="-0.1498764000366222"/>
      </right>
      <top style="double">
        <color theme="0" tint="-0.24994659260841701"/>
      </top>
      <bottom style="double">
        <color theme="0" tint="-0.24994659260841701"/>
      </bottom>
      <diagonal/>
    </border>
    <border>
      <left style="thin">
        <color theme="0" tint="-0.1498764000366222"/>
      </left>
      <right style="thin">
        <color theme="0" tint="-0.1498764000366222"/>
      </right>
      <top style="double">
        <color theme="0" tint="-0.24994659260841701"/>
      </top>
      <bottom style="double">
        <color theme="0" tint="-0.24994659260841701"/>
      </bottom>
      <diagonal/>
    </border>
    <border>
      <left style="thin">
        <color theme="0" tint="-0.1498764000366222"/>
      </left>
      <right style="double">
        <color theme="0" tint="-0.24994659260841701"/>
      </right>
      <top style="double">
        <color theme="0" tint="-0.24994659260841701"/>
      </top>
      <bottom style="double">
        <color theme="0" tint="-0.24994659260841701"/>
      </bottom>
      <diagonal/>
    </border>
    <border>
      <left/>
      <right style="double">
        <color theme="0" tint="-0.24994659260841701"/>
      </right>
      <top style="thin">
        <color theme="0" tint="-0.24994659260841701"/>
      </top>
      <bottom style="thin">
        <color theme="0" tint="-0.24994659260841701"/>
      </bottom>
      <diagonal/>
    </border>
    <border>
      <left/>
      <right style="double">
        <color theme="0" tint="-0.24994659260841701"/>
      </right>
      <top style="thin">
        <color theme="0" tint="-0.24994659260841701"/>
      </top>
      <bottom style="double">
        <color theme="0" tint="-0.24994659260841701"/>
      </bottom>
      <diagonal/>
    </border>
    <border>
      <left style="thin">
        <color theme="0" tint="-0.24994659260841701"/>
      </left>
      <right style="thin">
        <color theme="0" tint="-0.14996795556505021"/>
      </right>
      <top style="double">
        <color theme="0" tint="-0.24994659260841701"/>
      </top>
      <bottom style="double">
        <color theme="0" tint="-0.24994659260841701"/>
      </bottom>
      <diagonal/>
    </border>
    <border>
      <left style="thin">
        <color theme="0" tint="-0.14996795556505021"/>
      </left>
      <right style="thin">
        <color theme="0" tint="-0.24994659260841701"/>
      </right>
      <top style="double">
        <color theme="0" tint="-0.24994659260841701"/>
      </top>
      <bottom style="double">
        <color theme="0" tint="-0.24994659260841701"/>
      </bottom>
      <diagonal/>
    </border>
    <border>
      <left style="double">
        <color theme="0" tint="-0.14996795556505021"/>
      </left>
      <right/>
      <top style="double">
        <color theme="0" tint="-0.14996795556505021"/>
      </top>
      <bottom/>
      <diagonal/>
    </border>
    <border>
      <left/>
      <right/>
      <top style="double">
        <color theme="0" tint="-0.14996795556505021"/>
      </top>
      <bottom/>
      <diagonal/>
    </border>
    <border>
      <left/>
      <right style="double">
        <color theme="0" tint="-0.14996795556505021"/>
      </right>
      <top style="double">
        <color theme="0" tint="-0.14996795556505021"/>
      </top>
      <bottom/>
      <diagonal/>
    </border>
    <border>
      <left style="double">
        <color theme="0" tint="-0.14996795556505021"/>
      </left>
      <right/>
      <top/>
      <bottom/>
      <diagonal/>
    </border>
    <border>
      <left/>
      <right style="double">
        <color theme="0" tint="-0.14996795556505021"/>
      </right>
      <top/>
      <bottom/>
      <diagonal/>
    </border>
    <border>
      <left style="double">
        <color theme="0" tint="-0.14996795556505021"/>
      </left>
      <right/>
      <top/>
      <bottom style="double">
        <color theme="0" tint="-0.14996795556505021"/>
      </bottom>
      <diagonal/>
    </border>
    <border>
      <left/>
      <right/>
      <top/>
      <bottom style="double">
        <color theme="0" tint="-0.14996795556505021"/>
      </bottom>
      <diagonal/>
    </border>
    <border>
      <left/>
      <right style="double">
        <color theme="0" tint="-0.14996795556505021"/>
      </right>
      <top/>
      <bottom style="double">
        <color theme="0" tint="-0.14996795556505021"/>
      </bottom>
      <diagonal/>
    </border>
    <border>
      <left style="double">
        <color theme="0" tint="-0.34998626667073579"/>
      </left>
      <right/>
      <top style="thin">
        <color theme="0" tint="-0.34998626667073579"/>
      </top>
      <bottom style="thin">
        <color theme="0" tint="-0.34998626667073579"/>
      </bottom>
      <diagonal/>
    </border>
    <border>
      <left style="double">
        <color theme="0" tint="-0.34998626667073579"/>
      </left>
      <right/>
      <top style="thin">
        <color theme="0" tint="-0.34998626667073579"/>
      </top>
      <bottom style="double">
        <color theme="0" tint="-0.34998626667073579"/>
      </bottom>
      <diagonal/>
    </border>
    <border>
      <left style="double">
        <color theme="0" tint="-0.499984740745262"/>
      </left>
      <right/>
      <top style="thin">
        <color theme="0" tint="-0.24994659260841701"/>
      </top>
      <bottom/>
      <diagonal/>
    </border>
    <border>
      <left style="thin">
        <color theme="0" tint="-0.1498764000366222"/>
      </left>
      <right style="double">
        <color theme="0" tint="-0.24994659260841701"/>
      </right>
      <top style="thin">
        <color theme="0" tint="-0.1498458815271462"/>
      </top>
      <bottom style="thin">
        <color theme="0" tint="-0.1498458815271462"/>
      </bottom>
      <diagonal/>
    </border>
    <border>
      <left style="thin">
        <color theme="0" tint="-0.1498764000366222"/>
      </left>
      <right style="double">
        <color theme="0" tint="-0.24994659260841701"/>
      </right>
      <top/>
      <bottom style="thin">
        <color theme="0" tint="-0.1498458815271462"/>
      </bottom>
      <diagonal/>
    </border>
    <border>
      <left style="double">
        <color theme="0" tint="-0.499984740745262"/>
      </left>
      <right/>
      <top/>
      <bottom/>
      <diagonal/>
    </border>
    <border>
      <left style="thin">
        <color theme="0" tint="-0.24994659260841701"/>
      </left>
      <right style="thin">
        <color theme="0" tint="-0.24994659260841701"/>
      </right>
      <top/>
      <bottom/>
      <diagonal/>
    </border>
    <border>
      <left style="double">
        <color theme="0" tint="-0.34998626667073579"/>
      </left>
      <right/>
      <top style="double">
        <color theme="0" tint="-0.34998626667073579"/>
      </top>
      <bottom style="thin">
        <color theme="0" tint="-0.34998626667073579"/>
      </bottom>
      <diagonal/>
    </border>
    <border>
      <left style="thin">
        <color theme="0" tint="-0.1498764000366222"/>
      </left>
      <right style="thin">
        <color theme="0" tint="-0.1498764000366222"/>
      </right>
      <top style="double">
        <color theme="0" tint="-0.34998626667073579"/>
      </top>
      <bottom style="thin">
        <color theme="0" tint="-0.34998626667073579"/>
      </bottom>
      <diagonal/>
    </border>
    <border>
      <left style="thin">
        <color theme="0" tint="-0.1498764000366222"/>
      </left>
      <right style="double">
        <color theme="0" tint="-0.34998626667073579"/>
      </right>
      <top style="double">
        <color theme="0" tint="-0.34998626667073579"/>
      </top>
      <bottom style="thin">
        <color theme="0" tint="-0.34998626667073579"/>
      </bottom>
      <diagonal/>
    </border>
    <border>
      <left style="thin">
        <color theme="0" tint="-0.1498764000366222"/>
      </left>
      <right style="thin">
        <color theme="0" tint="-0.1498764000366222"/>
      </right>
      <top style="thin">
        <color theme="0" tint="-0.34998626667073579"/>
      </top>
      <bottom style="thin">
        <color theme="0" tint="-0.34998626667073579"/>
      </bottom>
      <diagonal/>
    </border>
    <border>
      <left style="thin">
        <color theme="0" tint="-0.1498764000366222"/>
      </left>
      <right style="double">
        <color theme="0" tint="-0.34998626667073579"/>
      </right>
      <top style="thin">
        <color theme="0" tint="-0.34998626667073579"/>
      </top>
      <bottom style="thin">
        <color theme="0" tint="-0.34998626667073579"/>
      </bottom>
      <diagonal/>
    </border>
    <border>
      <left style="thin">
        <color theme="0" tint="-0.1498764000366222"/>
      </left>
      <right style="thin">
        <color theme="0" tint="-0.1498764000366222"/>
      </right>
      <top style="thin">
        <color theme="0" tint="-0.34998626667073579"/>
      </top>
      <bottom style="double">
        <color theme="0" tint="-0.34998626667073579"/>
      </bottom>
      <diagonal/>
    </border>
    <border>
      <left style="thin">
        <color theme="0" tint="-0.1498764000366222"/>
      </left>
      <right style="double">
        <color theme="0" tint="-0.34998626667073579"/>
      </right>
      <top style="thin">
        <color theme="0" tint="-0.34998626667073579"/>
      </top>
      <bottom style="double">
        <color theme="0" tint="-0.34998626667073579"/>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double">
        <color theme="0" tint="-0.14990691854609822"/>
      </right>
      <top style="double">
        <color theme="0" tint="-0.14990691854609822"/>
      </top>
      <bottom/>
      <diagonal/>
    </border>
    <border>
      <left/>
      <right/>
      <top style="double">
        <color theme="0" tint="-0.14990691854609822"/>
      </top>
      <bottom style="double">
        <color theme="0" tint="-0.14993743705557422"/>
      </bottom>
      <diagonal/>
    </border>
    <border>
      <left style="double">
        <color theme="0" tint="-0.34998626667073579"/>
      </left>
      <right/>
      <top style="thin">
        <color theme="0" tint="-0.34998626667073579"/>
      </top>
      <bottom/>
      <diagonal/>
    </border>
    <border>
      <left style="thin">
        <color theme="0" tint="-0.1498764000366222"/>
      </left>
      <right style="thin">
        <color theme="0" tint="-0.1498764000366222"/>
      </right>
      <top style="thin">
        <color theme="0" tint="-0.34998626667073579"/>
      </top>
      <bottom/>
      <diagonal/>
    </border>
    <border>
      <left/>
      <right/>
      <top style="thin">
        <color theme="0" tint="-0.24994659260841701"/>
      </top>
      <bottom/>
      <diagonal/>
    </border>
    <border>
      <left/>
      <right style="double">
        <color theme="0" tint="-0.24994659260841701"/>
      </right>
      <top style="thin">
        <color theme="0" tint="-0.24994659260841701"/>
      </top>
      <bottom/>
      <diagonal/>
    </border>
    <border>
      <left/>
      <right/>
      <top style="thin">
        <color theme="0" tint="-0.24994659260841701"/>
      </top>
      <bottom style="thin">
        <color theme="0" tint="-0.24994659260841701"/>
      </bottom>
      <diagonal/>
    </border>
    <border>
      <left/>
      <right style="double">
        <color theme="0" tint="-0.24994659260841701"/>
      </right>
      <top/>
      <bottom style="thin">
        <color theme="0" tint="-0.24994659260841701"/>
      </bottom>
      <diagonal/>
    </border>
    <border>
      <left/>
      <right style="thin">
        <color theme="0" tint="-0.24994659260841701"/>
      </right>
      <top style="double">
        <color theme="0" tint="-0.24994659260841701"/>
      </top>
      <bottom style="double">
        <color theme="0" tint="-0.24994659260841701"/>
      </bottom>
      <diagonal/>
    </border>
    <border>
      <left/>
      <right style="thin">
        <color theme="0" tint="-0.24994659260841701"/>
      </right>
      <top style="thin">
        <color theme="0" tint="-0.24994659260841701"/>
      </top>
      <bottom style="double">
        <color theme="0" tint="-0.24994659260841701"/>
      </bottom>
      <diagonal/>
    </border>
    <border>
      <left style="double">
        <color theme="0" tint="-0.24994659260841701"/>
      </left>
      <right style="double">
        <color theme="0" tint="-0.24994659260841701"/>
      </right>
      <top style="thin">
        <color theme="0" tint="-0.24994659260841701"/>
      </top>
      <bottom style="double">
        <color theme="0" tint="-0.24994659260841701"/>
      </bottom>
      <diagonal/>
    </border>
    <border>
      <left style="double">
        <color theme="0" tint="-0.24994659260841701"/>
      </left>
      <right style="double">
        <color theme="0" tint="-0.24994659260841701"/>
      </right>
      <top style="double">
        <color theme="0" tint="-0.24994659260841701"/>
      </top>
      <bottom style="double">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top style="double">
        <color theme="0" tint="-0.24994659260841701"/>
      </top>
      <bottom style="thin">
        <color theme="0" tint="-0.24994659260841701"/>
      </bottom>
      <diagonal/>
    </border>
    <border>
      <left/>
      <right/>
      <top style="thin">
        <color theme="0" tint="-0.24994659260841701"/>
      </top>
      <bottom style="double">
        <color theme="0" tint="-0.24994659260841701"/>
      </bottom>
      <diagonal/>
    </border>
    <border>
      <left style="thin">
        <color theme="0" tint="-0.14990691854609822"/>
      </left>
      <right style="thin">
        <color theme="0" tint="-0.14996795556505021"/>
      </right>
      <top style="double">
        <color theme="0" tint="-0.14993743705557422"/>
      </top>
      <bottom/>
      <diagonal/>
    </border>
    <border>
      <left style="thin">
        <color theme="0" tint="-0.14990691854609822"/>
      </left>
      <right style="thin">
        <color theme="0" tint="-0.14996795556505021"/>
      </right>
      <top/>
      <bottom style="double">
        <color theme="0" tint="-0.14993743705557422"/>
      </bottom>
      <diagonal/>
    </border>
    <border>
      <left style="double">
        <color theme="0" tint="-0.499984740745262"/>
      </left>
      <right style="double">
        <color theme="0" tint="-0.499984740745262"/>
      </right>
      <top style="double">
        <color theme="0" tint="-0.499984740745262"/>
      </top>
      <bottom style="double">
        <color theme="0" tint="-0.499984740745262"/>
      </bottom>
      <diagonal/>
    </border>
    <border>
      <left style="double">
        <color theme="0" tint="-0.14990691854609822"/>
      </left>
      <right/>
      <top style="double">
        <color theme="0" tint="-0.14990691854609822"/>
      </top>
      <bottom style="double">
        <color theme="0" tint="-0.14993743705557422"/>
      </bottom>
      <diagonal/>
    </border>
    <border>
      <left style="thin">
        <color theme="0" tint="-0.1498764000366222"/>
      </left>
      <right style="double">
        <color theme="0" tint="-0.24994659260841701"/>
      </right>
      <top style="thin">
        <color theme="0" tint="-0.1498458815271462"/>
      </top>
      <bottom/>
      <diagonal/>
    </border>
    <border>
      <left style="double">
        <color theme="0" tint="-0.24994659260841701"/>
      </left>
      <right style="thin">
        <color theme="0" tint="-0.24994659260841701"/>
      </right>
      <top/>
      <bottom style="thin">
        <color theme="0" tint="-0.24994659260841701"/>
      </bottom>
      <diagonal/>
    </border>
    <border>
      <left style="double">
        <color theme="0" tint="-0.24994659260841701"/>
      </left>
      <right style="thin">
        <color theme="0" tint="-0.24994659260841701"/>
      </right>
      <top style="thin">
        <color theme="0" tint="-0.24994659260841701"/>
      </top>
      <bottom style="thin">
        <color theme="0" tint="-0.24994659260841701"/>
      </bottom>
      <diagonal/>
    </border>
    <border>
      <left style="double">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style="double">
        <color theme="0" tint="-0.24994659260841701"/>
      </top>
      <bottom/>
      <diagonal/>
    </border>
    <border>
      <left style="thin">
        <color theme="0" tint="-0.24994659260841701"/>
      </left>
      <right style="double">
        <color theme="0" tint="-0.24994659260841701"/>
      </right>
      <top style="double">
        <color theme="0" tint="-0.24994659260841701"/>
      </top>
      <bottom/>
      <diagonal/>
    </border>
    <border>
      <left style="double">
        <color theme="0" tint="-0.24994659260841701"/>
      </left>
      <right style="thin">
        <color theme="0" tint="-0.24994659260841701"/>
      </right>
      <top style="double">
        <color theme="0" tint="-0.24994659260841701"/>
      </top>
      <bottom style="thin">
        <color theme="0" tint="-0.24994659260841701"/>
      </bottom>
      <diagonal/>
    </border>
    <border>
      <left/>
      <right style="thin">
        <color theme="0" tint="-0.24994659260841701"/>
      </right>
      <top/>
      <bottom style="thin">
        <color theme="0" tint="-0.24994659260841701"/>
      </bottom>
      <diagonal/>
    </border>
    <border>
      <left/>
      <right style="thin">
        <color theme="0" tint="-0.24994659260841701"/>
      </right>
      <top style="double">
        <color theme="0" tint="-0.24994659260841701"/>
      </top>
      <bottom style="thin">
        <color theme="0" tint="-0.24994659260841701"/>
      </bottom>
      <diagonal/>
    </border>
    <border>
      <left/>
      <right/>
      <top style="double">
        <color theme="0" tint="-0.14996795556505021"/>
      </top>
      <bottom style="double">
        <color theme="0" tint="-0.14993743705557422"/>
      </bottom>
      <diagonal/>
    </border>
    <border>
      <left style="double">
        <color theme="0" tint="-0.14996795556505021"/>
      </left>
      <right/>
      <top style="double">
        <color theme="0" tint="-0.14996795556505021"/>
      </top>
      <bottom style="double">
        <color theme="0" tint="-0.14993743705557422"/>
      </bottom>
      <diagonal/>
    </border>
    <border>
      <left style="thin">
        <color theme="0" tint="-0.14996795556505021"/>
      </left>
      <right style="thin">
        <color theme="0" tint="-0.14996795556505021"/>
      </right>
      <top style="double">
        <color theme="0" tint="-0.14993743705557422"/>
      </top>
      <bottom style="thin">
        <color theme="0" tint="-0.14990691854609822"/>
      </bottom>
      <diagonal/>
    </border>
    <border>
      <left style="thin">
        <color theme="0" tint="-0.14996795556505021"/>
      </left>
      <right style="thin">
        <color theme="0" tint="-0.14996795556505021"/>
      </right>
      <top style="thin">
        <color theme="0" tint="-0.14990691854609822"/>
      </top>
      <bottom style="thin">
        <color theme="0" tint="-0.14990691854609822"/>
      </bottom>
      <diagonal/>
    </border>
    <border>
      <left style="double">
        <color theme="0" tint="-0.14993743705557422"/>
      </left>
      <right/>
      <top style="double">
        <color theme="0" tint="-0.14993743705557422"/>
      </top>
      <bottom style="thin">
        <color theme="0" tint="-0.14990691854609822"/>
      </bottom>
      <diagonal/>
    </border>
    <border>
      <left/>
      <right style="thin">
        <color theme="0" tint="-0.14996795556505021"/>
      </right>
      <top style="double">
        <color theme="0" tint="-0.14993743705557422"/>
      </top>
      <bottom style="thin">
        <color theme="0" tint="-0.14990691854609822"/>
      </bottom>
      <diagonal/>
    </border>
    <border>
      <left style="double">
        <color theme="0" tint="-0.14993743705557422"/>
      </left>
      <right/>
      <top style="thin">
        <color theme="0" tint="-0.14990691854609822"/>
      </top>
      <bottom style="thin">
        <color theme="0" tint="-0.14990691854609822"/>
      </bottom>
      <diagonal/>
    </border>
    <border>
      <left/>
      <right style="thin">
        <color theme="0" tint="-0.14996795556505021"/>
      </right>
      <top style="thin">
        <color theme="0" tint="-0.14990691854609822"/>
      </top>
      <bottom style="thin">
        <color theme="0" tint="-0.14990691854609822"/>
      </bottom>
      <diagonal/>
    </border>
    <border>
      <left/>
      <right style="thin">
        <color theme="0" tint="-0.34998626667073579"/>
      </right>
      <top style="double">
        <color theme="0" tint="-0.24994659260841701"/>
      </top>
      <bottom style="double">
        <color theme="0" tint="-0.24994659260841701"/>
      </bottom>
      <diagonal/>
    </border>
    <border>
      <left style="double">
        <color theme="0" tint="-0.14993743705557422"/>
      </left>
      <right/>
      <top style="thin">
        <color theme="0" tint="-0.14990691854609822"/>
      </top>
      <bottom style="double">
        <color theme="0" tint="-0.14990691854609822"/>
      </bottom>
      <diagonal/>
    </border>
    <border>
      <left/>
      <right style="thin">
        <color theme="0" tint="-0.14996795556505021"/>
      </right>
      <top style="thin">
        <color theme="0" tint="-0.14990691854609822"/>
      </top>
      <bottom style="double">
        <color theme="0" tint="-0.14990691854609822"/>
      </bottom>
      <diagonal/>
    </border>
    <border>
      <left style="thin">
        <color theme="0" tint="-0.14996795556505021"/>
      </left>
      <right style="thin">
        <color theme="0" tint="-0.14996795556505021"/>
      </right>
      <top style="thin">
        <color theme="0" tint="-0.14990691854609822"/>
      </top>
      <bottom style="double">
        <color theme="0" tint="-0.14990691854609822"/>
      </bottom>
      <diagonal/>
    </border>
    <border>
      <left style="thin">
        <color theme="0" tint="-0.14993743705557422"/>
      </left>
      <right style="double">
        <color theme="0" tint="-0.14996795556505021"/>
      </right>
      <top style="double">
        <color theme="0" tint="-0.14996795556505021"/>
      </top>
      <bottom style="double">
        <color theme="0" tint="-0.14993743705557422"/>
      </bottom>
      <diagonal/>
    </border>
    <border>
      <left style="thin">
        <color theme="0" tint="-0.14993743705557422"/>
      </left>
      <right style="thin">
        <color theme="0" tint="-0.14993743705557422"/>
      </right>
      <top style="double">
        <color theme="0" tint="-0.14996795556505021"/>
      </top>
      <bottom style="double">
        <color theme="0" tint="-0.14993743705557422"/>
      </bottom>
      <diagonal/>
    </border>
    <border>
      <left style="double">
        <color theme="0" tint="-0.14996795556505021"/>
      </left>
      <right/>
      <top style="double">
        <color theme="0" tint="-0.14996795556505021"/>
      </top>
      <bottom style="double">
        <color theme="0" tint="-0.14996795556505021"/>
      </bottom>
      <diagonal/>
    </border>
    <border>
      <left/>
      <right style="double">
        <color theme="0" tint="-0.14996795556505021"/>
      </right>
      <top style="double">
        <color theme="0" tint="-0.14996795556505021"/>
      </top>
      <bottom style="double">
        <color theme="0" tint="-0.14996795556505021"/>
      </bottom>
      <diagonal/>
    </border>
    <border>
      <left style="thin">
        <color theme="0" tint="-0.14996795556505021"/>
      </left>
      <right style="thin">
        <color theme="0" tint="-0.14993743705557422"/>
      </right>
      <top style="double">
        <color theme="0" tint="-0.14993743705557422"/>
      </top>
      <bottom style="thin">
        <color theme="0" tint="-0.14993743705557422"/>
      </bottom>
      <diagonal/>
    </border>
    <border>
      <left style="thin">
        <color theme="0" tint="-0.14993743705557422"/>
      </left>
      <right style="double">
        <color theme="0" tint="-0.14993743705557422"/>
      </right>
      <top style="thin">
        <color theme="0" tint="-0.14993743705557422"/>
      </top>
      <bottom style="double">
        <color theme="0" tint="-0.14990691854609822"/>
      </bottom>
      <diagonal/>
    </border>
    <border>
      <left style="double">
        <color theme="0" tint="-0.24994659260841701"/>
      </left>
      <right style="thin">
        <color theme="0" tint="-0.14996795556505021"/>
      </right>
      <top style="double">
        <color theme="0" tint="-0.24994659260841701"/>
      </top>
      <bottom style="thin">
        <color theme="0" tint="-0.14996795556505021"/>
      </bottom>
      <diagonal/>
    </border>
    <border>
      <left style="thin">
        <color theme="0" tint="-0.14996795556505021"/>
      </left>
      <right style="thin">
        <color theme="0" tint="-0.1498764000366222"/>
      </right>
      <top style="double">
        <color theme="0" tint="-0.24994659260841701"/>
      </top>
      <bottom style="thin">
        <color theme="0" tint="-0.14996795556505021"/>
      </bottom>
      <diagonal/>
    </border>
    <border>
      <left style="double">
        <color theme="0" tint="-0.2499465926084170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8764000366222"/>
      </right>
      <top style="thin">
        <color theme="0" tint="-0.14996795556505021"/>
      </top>
      <bottom style="thin">
        <color theme="0" tint="-0.14996795556505021"/>
      </bottom>
      <diagonal/>
    </border>
    <border>
      <left style="double">
        <color theme="0" tint="-0.24994659260841701"/>
      </left>
      <right style="thin">
        <color theme="0" tint="-0.14996795556505021"/>
      </right>
      <top style="thin">
        <color theme="0" tint="-0.14996795556505021"/>
      </top>
      <bottom style="double">
        <color theme="0" tint="-0.24994659260841701"/>
      </bottom>
      <diagonal/>
    </border>
    <border>
      <left style="thin">
        <color theme="0" tint="-0.14996795556505021"/>
      </left>
      <right style="thin">
        <color theme="0" tint="-0.1498764000366222"/>
      </right>
      <top style="thin">
        <color theme="0" tint="-0.14996795556505021"/>
      </top>
      <bottom style="double">
        <color theme="0" tint="-0.24994659260841701"/>
      </bottom>
      <diagonal/>
    </border>
    <border>
      <left style="double">
        <color theme="0" tint="-0.24994659260841701"/>
      </left>
      <right style="thin">
        <color theme="0" tint="-0.14996795556505021"/>
      </right>
      <top style="double">
        <color theme="0" tint="-0.24994659260841701"/>
      </top>
      <bottom style="double">
        <color theme="0" tint="-0.24994659260841701"/>
      </bottom>
      <diagonal/>
    </border>
    <border>
      <left style="double">
        <color theme="0" tint="-0.34998626667073579"/>
      </left>
      <right/>
      <top style="double">
        <color theme="0" tint="-0.34998626667073579"/>
      </top>
      <bottom/>
      <diagonal/>
    </border>
    <border>
      <left/>
      <right/>
      <top style="double">
        <color theme="0" tint="-0.34998626667073579"/>
      </top>
      <bottom/>
      <diagonal/>
    </border>
    <border>
      <left/>
      <right style="double">
        <color theme="0" tint="-0.34998626667073579"/>
      </right>
      <top style="double">
        <color theme="0" tint="-0.34998626667073579"/>
      </top>
      <bottom/>
      <diagonal/>
    </border>
    <border>
      <left style="double">
        <color theme="0" tint="-0.34998626667073579"/>
      </left>
      <right/>
      <top style="double">
        <color theme="0" tint="-0.14993743705557422"/>
      </top>
      <bottom style="thin">
        <color theme="0" tint="-0.14990691854609822"/>
      </bottom>
      <diagonal/>
    </border>
    <border>
      <left style="thin">
        <color theme="0" tint="-0.14996795556505021"/>
      </left>
      <right style="double">
        <color theme="0" tint="-0.34998626667073579"/>
      </right>
      <top style="double">
        <color theme="0" tint="-0.24994659260841701"/>
      </top>
      <bottom style="thin">
        <color theme="0" tint="-0.14993743705557422"/>
      </bottom>
      <diagonal/>
    </border>
    <border>
      <left style="double">
        <color theme="0" tint="-0.34998626667073579"/>
      </left>
      <right/>
      <top style="thin">
        <color theme="0" tint="-0.14990691854609822"/>
      </top>
      <bottom style="thin">
        <color theme="0" tint="-0.14990691854609822"/>
      </bottom>
      <diagonal/>
    </border>
    <border>
      <left style="thin">
        <color theme="0" tint="-0.14996795556505021"/>
      </left>
      <right style="double">
        <color theme="0" tint="-0.34998626667073579"/>
      </right>
      <top style="thin">
        <color theme="0" tint="-0.14993743705557422"/>
      </top>
      <bottom style="thin">
        <color theme="0" tint="-0.14993743705557422"/>
      </bottom>
      <diagonal/>
    </border>
    <border>
      <left style="double">
        <color theme="0" tint="-0.34998626667073579"/>
      </left>
      <right/>
      <top style="thin">
        <color theme="0" tint="-0.14990691854609822"/>
      </top>
      <bottom style="double">
        <color theme="0" tint="-0.14990691854609822"/>
      </bottom>
      <diagonal/>
    </border>
    <border>
      <left style="thin">
        <color theme="0" tint="-0.14996795556505021"/>
      </left>
      <right style="double">
        <color theme="0" tint="-0.34998626667073579"/>
      </right>
      <top style="thin">
        <color theme="0" tint="-0.14993743705557422"/>
      </top>
      <bottom style="double">
        <color theme="0" tint="-0.24994659260841701"/>
      </bottom>
      <diagonal/>
    </border>
    <border>
      <left style="double">
        <color theme="0" tint="-0.34998626667073579"/>
      </left>
      <right/>
      <top style="double">
        <color theme="0" tint="-0.24994659260841701"/>
      </top>
      <bottom style="double">
        <color theme="0" tint="-0.34998626667073579"/>
      </bottom>
      <diagonal/>
    </border>
    <border>
      <left/>
      <right style="thin">
        <color theme="0" tint="-0.34998626667073579"/>
      </right>
      <top style="double">
        <color theme="0" tint="-0.24994659260841701"/>
      </top>
      <bottom style="double">
        <color theme="0" tint="-0.34998626667073579"/>
      </bottom>
      <diagonal/>
    </border>
    <border>
      <left style="thin">
        <color theme="0" tint="-0.34998626667073579"/>
      </left>
      <right style="thin">
        <color theme="0" tint="-0.34998626667073579"/>
      </right>
      <top style="double">
        <color theme="0" tint="-0.24994659260841701"/>
      </top>
      <bottom style="double">
        <color theme="0" tint="-0.34998626667073579"/>
      </bottom>
      <diagonal/>
    </border>
    <border>
      <left style="thin">
        <color theme="0" tint="-0.1498764000366222"/>
      </left>
      <right style="double">
        <color theme="0" tint="-0.34998626667073579"/>
      </right>
      <top style="double">
        <color theme="0" tint="-0.24994659260841701"/>
      </top>
      <bottom style="double">
        <color theme="0" tint="-0.34998626667073579"/>
      </bottom>
      <diagonal/>
    </border>
    <border>
      <left style="double">
        <color theme="0" tint="-0.24994659260841701"/>
      </left>
      <right style="thin">
        <color theme="0" tint="-0.24994659260841701"/>
      </right>
      <top style="thin">
        <color theme="0" tint="-0.24994659260841701"/>
      </top>
      <bottom/>
      <diagonal/>
    </border>
    <border>
      <left style="double">
        <color theme="0" tint="-0.24994659260841701"/>
      </left>
      <right style="double">
        <color theme="0" tint="-0.24994659260841701"/>
      </right>
      <top/>
      <bottom style="thin">
        <color theme="0" tint="-0.24994659260841701"/>
      </bottom>
      <diagonal/>
    </border>
    <border>
      <left style="double">
        <color theme="0" tint="-0.24994659260841701"/>
      </left>
      <right style="double">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style="double">
        <color theme="0" tint="-0.24994659260841701"/>
      </left>
      <right style="double">
        <color theme="0" tint="-0.24994659260841701"/>
      </right>
      <top style="thin">
        <color theme="0" tint="-0.24994659260841701"/>
      </top>
      <bottom/>
      <diagonal/>
    </border>
    <border>
      <left style="thin">
        <color theme="0" tint="-0.24994659260841701"/>
      </left>
      <right style="double">
        <color theme="0" tint="-0.24994659260841701"/>
      </right>
      <top style="thin">
        <color theme="0" tint="-0.24994659260841701"/>
      </top>
      <bottom/>
      <diagonal/>
    </border>
    <border>
      <left style="thin">
        <color theme="0" tint="-0.24994659260841701"/>
      </left>
      <right/>
      <top/>
      <bottom style="double">
        <color theme="0" tint="-0.24994659260841701"/>
      </bottom>
      <diagonal/>
    </border>
    <border>
      <left style="thin">
        <color theme="0" tint="-0.24994659260841701"/>
      </left>
      <right/>
      <top style="double">
        <color theme="0" tint="-0.24994659260841701"/>
      </top>
      <bottom/>
      <diagonal/>
    </border>
    <border>
      <left style="double">
        <color theme="0" tint="-0.24994659260841701"/>
      </left>
      <right style="double">
        <color theme="0" tint="-0.24994659260841701"/>
      </right>
      <top style="double">
        <color theme="0" tint="-0.24994659260841701"/>
      </top>
      <bottom/>
      <diagonal/>
    </border>
    <border>
      <left style="double">
        <color theme="0" tint="-0.24994659260841701"/>
      </left>
      <right style="double">
        <color theme="0" tint="-0.24994659260841701"/>
      </right>
      <top style="double">
        <color theme="0" tint="-0.24994659260841701"/>
      </top>
      <bottom style="thin">
        <color theme="0" tint="-0.24994659260841701"/>
      </bottom>
      <diagonal/>
    </border>
    <border>
      <left style="double">
        <color theme="0" tint="-0.24994659260841701"/>
      </left>
      <right style="double">
        <color theme="0" tint="-0.24994659260841701"/>
      </right>
      <top/>
      <bottom style="double">
        <color theme="0" tint="-0.24994659260841701"/>
      </bottom>
      <diagonal/>
    </border>
    <border>
      <left/>
      <right style="thin">
        <color theme="0" tint="-0.24994659260841701"/>
      </right>
      <top style="double">
        <color theme="0" tint="-0.24994659260841701"/>
      </top>
      <bottom/>
      <diagonal/>
    </border>
    <border>
      <left style="thin">
        <color theme="0" tint="-0.14996795556505021"/>
      </left>
      <right style="double">
        <color theme="0" tint="-0.14996795556505021"/>
      </right>
      <top style="double">
        <color theme="0" tint="-0.14993743705557422"/>
      </top>
      <bottom style="double">
        <color theme="0" tint="-0.14996795556505021"/>
      </bottom>
      <diagonal/>
    </border>
    <border>
      <left style="thin">
        <color theme="0" tint="-0.14996795556505021"/>
      </left>
      <right style="thin">
        <color theme="0" tint="-0.14996795556505021"/>
      </right>
      <top style="double">
        <color theme="0" tint="-0.14993743705557422"/>
      </top>
      <bottom style="double">
        <color theme="0" tint="-0.14996795556505021"/>
      </bottom>
      <diagonal/>
    </border>
    <border>
      <left style="double">
        <color theme="0" tint="-0.14990691854609822"/>
      </left>
      <right/>
      <top style="double">
        <color theme="0" tint="-0.14990691854609822"/>
      </top>
      <bottom/>
      <diagonal/>
    </border>
    <border>
      <left/>
      <right/>
      <top style="double">
        <color theme="0" tint="-0.14990691854609822"/>
      </top>
      <bottom/>
      <diagonal/>
    </border>
    <border>
      <left style="double">
        <color theme="0" tint="-0.14990691854609822"/>
      </left>
      <right/>
      <top/>
      <bottom/>
      <diagonal/>
    </border>
    <border>
      <left/>
      <right style="double">
        <color theme="0" tint="-0.14990691854609822"/>
      </right>
      <top/>
      <bottom/>
      <diagonal/>
    </border>
    <border>
      <left/>
      <right style="double">
        <color theme="0" tint="-0.24994659260841701"/>
      </right>
      <top style="double">
        <color theme="0" tint="-0.24994659260841701"/>
      </top>
      <bottom style="thin">
        <color theme="0" tint="-0.24994659260841701"/>
      </bottom>
      <diagonal/>
    </border>
    <border>
      <left/>
      <right style="double">
        <color theme="0" tint="-0.14996795556505021"/>
      </right>
      <top/>
      <bottom style="double">
        <color theme="0" tint="-0.14993743705557422"/>
      </bottom>
      <diagonal/>
    </border>
    <border>
      <left style="double">
        <color theme="0" tint="-0.1498764000366222"/>
      </left>
      <right/>
      <top style="double">
        <color theme="0" tint="-0.1498458815271462"/>
      </top>
      <bottom/>
      <diagonal/>
    </border>
    <border>
      <left/>
      <right/>
      <top style="double">
        <color theme="0" tint="-0.1498458815271462"/>
      </top>
      <bottom/>
      <diagonal/>
    </border>
    <border>
      <left style="double">
        <color theme="0" tint="-0.1498764000366222"/>
      </left>
      <right/>
      <top/>
      <bottom/>
      <diagonal/>
    </border>
    <border>
      <left style="double">
        <color theme="0" tint="-0.1498764000366222"/>
      </left>
      <right/>
      <top/>
      <bottom style="double">
        <color theme="0" tint="-0.1498458815271462"/>
      </bottom>
      <diagonal/>
    </border>
    <border>
      <left/>
      <right/>
      <top/>
      <bottom style="double">
        <color theme="0" tint="-0.1498458815271462"/>
      </bottom>
      <diagonal/>
    </border>
    <border>
      <left/>
      <right style="double">
        <color theme="0" tint="-0.1498458815271462"/>
      </right>
      <top style="double">
        <color auto="1"/>
      </top>
      <bottom/>
      <diagonal/>
    </border>
    <border>
      <left/>
      <right style="double">
        <color theme="0" tint="-0.1498458815271462"/>
      </right>
      <top/>
      <bottom style="double">
        <color theme="0" tint="-0.1498458815271462"/>
      </bottom>
      <diagonal/>
    </border>
    <border>
      <left/>
      <right style="double">
        <color theme="0" tint="-0.1498458815271462"/>
      </right>
      <top/>
      <bottom/>
      <diagonal/>
    </border>
    <border>
      <left style="double">
        <color theme="0" tint="-0.14990691854609822"/>
      </left>
      <right/>
      <top/>
      <bottom style="double">
        <color theme="0" tint="-0.14993743705557422"/>
      </bottom>
      <diagonal/>
    </border>
    <border>
      <left/>
      <right style="double">
        <color theme="0" tint="-0.14990691854609822"/>
      </right>
      <top style="double">
        <color theme="0" tint="-0.14990691854609822"/>
      </top>
      <bottom style="double">
        <color theme="0" tint="-0.1498764000366222"/>
      </bottom>
      <diagonal/>
    </border>
    <border>
      <left style="thin">
        <color theme="0" tint="-0.14996795556505021"/>
      </left>
      <right style="thin">
        <color theme="0" tint="-0.14996795556505021"/>
      </right>
      <top style="double">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indexed="64"/>
      </bottom>
      <diagonal/>
    </border>
    <border>
      <left style="thin">
        <color theme="0" tint="-0.14993743705557422"/>
      </left>
      <right/>
      <top style="double">
        <color theme="0" tint="-0.14993743705557422"/>
      </top>
      <bottom style="thin">
        <color theme="0" tint="-0.14993743705557422"/>
      </bottom>
      <diagonal/>
    </border>
    <border>
      <left/>
      <right style="double">
        <color theme="0" tint="-0.14993743705557422"/>
      </right>
      <top style="double">
        <color theme="0" tint="-0.14993743705557422"/>
      </top>
      <bottom style="thin">
        <color theme="0" tint="-0.14993743705557422"/>
      </bottom>
      <diagonal/>
    </border>
    <border>
      <left style="thin">
        <color theme="0" tint="-0.14993743705557422"/>
      </left>
      <right style="thin">
        <color theme="0" tint="-0.14996795556505021"/>
      </right>
      <top style="double">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double">
        <color theme="0" tint="-0.24994659260841701"/>
      </bottom>
      <diagonal/>
    </border>
    <border>
      <left style="thin">
        <color theme="0" tint="-0.14993743705557422"/>
      </left>
      <right style="thin">
        <color theme="0" tint="-0.14993743705557422"/>
      </right>
      <top style="thin">
        <color theme="0" tint="-0.14993743705557422"/>
      </top>
      <bottom style="double">
        <color theme="0" tint="-0.24994659260841701"/>
      </bottom>
      <diagonal/>
    </border>
    <border>
      <left style="thin">
        <color theme="0" tint="-0.14993743705557422"/>
      </left>
      <right style="thin">
        <color theme="0" tint="-0.14996795556505021"/>
      </right>
      <top style="thin">
        <color theme="0" tint="-0.14993743705557422"/>
      </top>
      <bottom style="double">
        <color theme="0" tint="-0.24994659260841701"/>
      </bottom>
      <diagonal/>
    </border>
    <border>
      <left style="double">
        <color theme="0" tint="-0.14993743705557422"/>
      </left>
      <right style="thin">
        <color theme="0" tint="-0.14996795556505021"/>
      </right>
      <top/>
      <bottom style="thin">
        <color theme="0" tint="-0.14996795556505021"/>
      </bottom>
      <diagonal/>
    </border>
    <border>
      <left style="thin">
        <color theme="0" tint="-0.14996795556505021"/>
      </left>
      <right/>
      <top style="double">
        <color theme="0" tint="-0.14993743705557422"/>
      </top>
      <bottom/>
      <diagonal/>
    </border>
    <border>
      <left/>
      <right/>
      <top style="double">
        <color theme="0" tint="-0.14993743705557422"/>
      </top>
      <bottom/>
      <diagonal/>
    </border>
    <border>
      <left/>
      <right style="double">
        <color theme="0" tint="-0.14993743705557422"/>
      </right>
      <top style="double">
        <color theme="0" tint="-0.14993743705557422"/>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double">
        <color auto="1"/>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double">
        <color theme="0" tint="-0.14996795556505021"/>
      </left>
      <right/>
      <top style="double">
        <color theme="0" tint="-0.14993743705557422"/>
      </top>
      <bottom/>
      <diagonal/>
    </border>
    <border>
      <left/>
      <right style="thin">
        <color theme="0" tint="-0.14996795556505021"/>
      </right>
      <top/>
      <bottom/>
      <diagonal/>
    </border>
    <border>
      <left style="thin">
        <color theme="0" tint="-0.24994659260841701"/>
      </left>
      <right/>
      <top/>
      <bottom style="double">
        <color theme="0" tint="-0.14993743705557422"/>
      </bottom>
      <diagonal/>
    </border>
    <border>
      <left/>
      <right style="thin">
        <color theme="0" tint="-0.14996795556505021"/>
      </right>
      <top/>
      <bottom style="double">
        <color theme="0" tint="-0.14993743705557422"/>
      </bottom>
      <diagonal/>
    </border>
    <border>
      <left style="double">
        <color theme="0" tint="-0.14996795556505021"/>
      </left>
      <right/>
      <top/>
      <bottom style="double">
        <color theme="0" tint="-0.14993743705557422"/>
      </bottom>
      <diagonal/>
    </border>
    <border>
      <left style="thin">
        <color theme="0" tint="-0.24994659260841701"/>
      </left>
      <right/>
      <top style="thin">
        <color theme="0" tint="-0.14996795556505021"/>
      </top>
      <bottom style="double">
        <color theme="0" tint="-0.14993743705557422"/>
      </bottom>
      <diagonal/>
    </border>
    <border>
      <left style="thin">
        <color theme="0" tint="-0.14996795556505021"/>
      </left>
      <right style="thin">
        <color theme="0" tint="-0.14996795556505021"/>
      </right>
      <top/>
      <bottom style="double">
        <color theme="0" tint="-0.14993743705557422"/>
      </bottom>
      <diagonal/>
    </border>
    <border>
      <left style="thin">
        <color theme="0" tint="-0.14996795556505021"/>
      </left>
      <right style="double">
        <color theme="0" tint="-0.14996795556505021"/>
      </right>
      <top/>
      <bottom style="double">
        <color theme="0" tint="-0.14993743705557422"/>
      </bottom>
      <diagonal/>
    </border>
    <border>
      <left style="thin">
        <color theme="0" tint="-0.14996795556505021"/>
      </left>
      <right style="double">
        <color theme="0" tint="-0.14996795556505021"/>
      </right>
      <top/>
      <bottom/>
      <diagonal/>
    </border>
    <border>
      <left style="thin">
        <color theme="0" tint="-0.14996795556505021"/>
      </left>
      <right style="double">
        <color theme="0" tint="-0.14996795556505021"/>
      </right>
      <top/>
      <bottom style="double">
        <color theme="0" tint="-0.14996795556505021"/>
      </bottom>
      <diagonal/>
    </border>
    <border>
      <left/>
      <right style="thin">
        <color indexed="64"/>
      </right>
      <top style="thin">
        <color indexed="64"/>
      </top>
      <bottom/>
      <diagonal/>
    </border>
    <border>
      <left style="double">
        <color theme="0" tint="-0.14990691854609822"/>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style="double">
        <color theme="0" tint="-0.14990691854609822"/>
      </right>
      <top style="thin">
        <color theme="0" tint="-0.14996795556505021"/>
      </top>
      <bottom/>
      <diagonal/>
    </border>
    <border>
      <left style="thin">
        <color theme="0" tint="-0.14996795556505021"/>
      </left>
      <right style="double">
        <color theme="0" tint="-0.1498764000366222"/>
      </right>
      <top style="double">
        <color theme="0" tint="-0.1498764000366222"/>
      </top>
      <bottom style="double">
        <color theme="0" tint="-0.14993743705557422"/>
      </bottom>
      <diagonal/>
    </border>
    <border>
      <left style="thin">
        <color theme="0" tint="-0.14996795556505021"/>
      </left>
      <right style="thin">
        <color theme="0" tint="-0.14996795556505021"/>
      </right>
      <top style="double">
        <color theme="0" tint="-0.1498764000366222"/>
      </top>
      <bottom style="double">
        <color theme="0" tint="-0.14993743705557422"/>
      </bottom>
      <diagonal/>
    </border>
    <border>
      <left style="double">
        <color theme="0" tint="-0.1498764000366222"/>
      </left>
      <right style="thin">
        <color theme="0" tint="-0.14996795556505021"/>
      </right>
      <top style="double">
        <color theme="0" tint="-0.1498764000366222"/>
      </top>
      <bottom style="double">
        <color theme="0" tint="-0.1498458815271462"/>
      </bottom>
      <diagonal/>
    </border>
  </borders>
  <cellStyleXfs count="7">
    <xf numFmtId="0" fontId="0" fillId="0" borderId="0"/>
    <xf numFmtId="43" fontId="1" fillId="0" borderId="0" applyFont="0" applyFill="0" applyBorder="0" applyAlignment="0" applyProtection="0"/>
    <xf numFmtId="167" fontId="25" fillId="0" borderId="0" applyFont="0" applyFill="0" applyBorder="0" applyAlignment="0" applyProtection="0"/>
    <xf numFmtId="0" fontId="1" fillId="0" borderId="0"/>
    <xf numFmtId="0" fontId="25" fillId="0" borderId="0"/>
    <xf numFmtId="9" fontId="25" fillId="0" borderId="0" applyFont="0" applyFill="0" applyBorder="0" applyAlignment="0" applyProtection="0"/>
    <xf numFmtId="168" fontId="25" fillId="0" borderId="0" applyFont="0" applyFill="0" applyBorder="0" applyAlignment="0" applyProtection="0"/>
  </cellStyleXfs>
  <cellXfs count="1273">
    <xf numFmtId="0" fontId="0" fillId="0" borderId="0" xfId="0"/>
    <xf numFmtId="0" fontId="11" fillId="6" borderId="0" xfId="0" applyFont="1" applyFill="1" applyProtection="1">
      <protection hidden="1"/>
    </xf>
    <xf numFmtId="0" fontId="11" fillId="6" borderId="0" xfId="0" applyFont="1" applyFill="1" applyBorder="1" applyProtection="1">
      <protection hidden="1"/>
    </xf>
    <xf numFmtId="0" fontId="2" fillId="6" borderId="0" xfId="0" applyFont="1" applyFill="1" applyBorder="1" applyAlignment="1" applyProtection="1">
      <protection hidden="1"/>
    </xf>
    <xf numFmtId="4" fontId="17" fillId="6" borderId="0" xfId="0" applyNumberFormat="1" applyFont="1" applyFill="1" applyBorder="1" applyAlignment="1" applyProtection="1">
      <alignment horizontal="center"/>
      <protection hidden="1"/>
    </xf>
    <xf numFmtId="166" fontId="18" fillId="6" borderId="0" xfId="0" applyNumberFormat="1" applyFont="1" applyFill="1" applyBorder="1" applyAlignment="1" applyProtection="1">
      <alignment horizontal="center" vertical="center"/>
      <protection hidden="1"/>
    </xf>
    <xf numFmtId="0" fontId="19" fillId="11" borderId="94" xfId="0" applyFont="1" applyFill="1" applyBorder="1" applyAlignment="1" applyProtection="1">
      <alignment horizontal="center" vertical="center" wrapText="1"/>
      <protection hidden="1"/>
    </xf>
    <xf numFmtId="0" fontId="15" fillId="11" borderId="92" xfId="0" applyFont="1" applyFill="1" applyBorder="1" applyAlignment="1" applyProtection="1">
      <alignment horizontal="center" vertical="center" wrapText="1"/>
      <protection hidden="1"/>
    </xf>
    <xf numFmtId="0" fontId="15" fillId="11" borderId="93" xfId="0" applyFont="1" applyFill="1" applyBorder="1" applyAlignment="1" applyProtection="1">
      <alignment horizontal="center" vertical="center" wrapText="1"/>
      <protection hidden="1"/>
    </xf>
    <xf numFmtId="0" fontId="15" fillId="11" borderId="94" xfId="0" applyFont="1" applyFill="1" applyBorder="1" applyAlignment="1" applyProtection="1">
      <alignment horizontal="center" vertical="center" wrapText="1"/>
      <protection hidden="1"/>
    </xf>
    <xf numFmtId="4" fontId="20" fillId="7" borderId="100" xfId="0" applyNumberFormat="1" applyFont="1" applyFill="1" applyBorder="1" applyAlignment="1" applyProtection="1">
      <alignment horizontal="center" vertical="center" wrapText="1"/>
      <protection hidden="1"/>
    </xf>
    <xf numFmtId="4" fontId="20" fillId="7" borderId="104" xfId="0" applyNumberFormat="1" applyFont="1" applyFill="1" applyBorder="1" applyAlignment="1" applyProtection="1">
      <alignment horizontal="center" vertical="center" wrapText="1"/>
      <protection hidden="1"/>
    </xf>
    <xf numFmtId="4" fontId="20" fillId="7" borderId="107" xfId="0" applyNumberFormat="1" applyFont="1" applyFill="1" applyBorder="1" applyAlignment="1" applyProtection="1">
      <alignment horizontal="center" vertical="center" wrapText="1"/>
      <protection hidden="1"/>
    </xf>
    <xf numFmtId="4" fontId="20" fillId="11" borderId="96" xfId="0" applyNumberFormat="1" applyFont="1" applyFill="1" applyBorder="1" applyAlignment="1" applyProtection="1">
      <alignment horizontal="center" vertical="center" wrapText="1"/>
      <protection hidden="1"/>
    </xf>
    <xf numFmtId="0" fontId="15" fillId="6" borderId="0" xfId="0" applyFont="1" applyFill="1" applyBorder="1" applyAlignment="1" applyProtection="1">
      <alignment vertical="center"/>
      <protection hidden="1"/>
    </xf>
    <xf numFmtId="0" fontId="11" fillId="6" borderId="0" xfId="0" applyFont="1" applyFill="1" applyAlignment="1" applyProtection="1">
      <alignment wrapText="1"/>
      <protection hidden="1"/>
    </xf>
    <xf numFmtId="4" fontId="23" fillId="5" borderId="8" xfId="0" applyNumberFormat="1" applyFont="1" applyFill="1" applyBorder="1" applyAlignment="1" applyProtection="1">
      <alignment horizontal="center" vertical="center"/>
      <protection hidden="1"/>
    </xf>
    <xf numFmtId="4" fontId="11" fillId="6" borderId="8" xfId="0" applyNumberFormat="1" applyFont="1" applyFill="1" applyBorder="1" applyAlignment="1" applyProtection="1">
      <alignment horizontal="center"/>
      <protection locked="0"/>
    </xf>
    <xf numFmtId="4" fontId="23" fillId="5" borderId="33" xfId="0" applyNumberFormat="1" applyFont="1" applyFill="1" applyBorder="1" applyAlignment="1" applyProtection="1">
      <alignment horizontal="center" vertical="center"/>
      <protection hidden="1"/>
    </xf>
    <xf numFmtId="4" fontId="23" fillId="5" borderId="12" xfId="0" applyNumberFormat="1" applyFont="1" applyFill="1" applyBorder="1" applyAlignment="1" applyProtection="1">
      <alignment horizontal="center" vertical="center"/>
      <protection hidden="1"/>
    </xf>
    <xf numFmtId="4" fontId="15" fillId="6" borderId="0" xfId="0" applyNumberFormat="1" applyFont="1" applyFill="1" applyBorder="1" applyAlignment="1" applyProtection="1">
      <alignment horizontal="center"/>
      <protection hidden="1"/>
    </xf>
    <xf numFmtId="0" fontId="23" fillId="6" borderId="8" xfId="0" applyFont="1" applyFill="1" applyBorder="1" applyAlignment="1" applyProtection="1">
      <alignment horizontal="center" vertical="center"/>
      <protection locked="0"/>
    </xf>
    <xf numFmtId="0" fontId="23" fillId="6" borderId="8" xfId="0" applyFont="1" applyFill="1" applyBorder="1" applyAlignment="1" applyProtection="1">
      <alignment horizontal="center" vertical="center"/>
      <protection hidden="1"/>
    </xf>
    <xf numFmtId="4" fontId="23" fillId="6" borderId="8" xfId="0" applyNumberFormat="1" applyFont="1" applyFill="1" applyBorder="1" applyAlignment="1" applyProtection="1">
      <alignment horizontal="center" vertical="center"/>
      <protection locked="0"/>
    </xf>
    <xf numFmtId="4" fontId="23" fillId="6" borderId="102" xfId="0" applyNumberFormat="1" applyFont="1" applyFill="1" applyBorder="1" applyAlignment="1" applyProtection="1">
      <alignment horizontal="center" vertical="center"/>
      <protection locked="0"/>
    </xf>
    <xf numFmtId="4" fontId="11" fillId="4" borderId="8" xfId="0" applyNumberFormat="1" applyFont="1" applyFill="1" applyBorder="1" applyAlignment="1" applyProtection="1">
      <alignment horizontal="center"/>
      <protection hidden="1"/>
    </xf>
    <xf numFmtId="4" fontId="11" fillId="5" borderId="8" xfId="0" applyNumberFormat="1" applyFont="1" applyFill="1" applyBorder="1" applyAlignment="1" applyProtection="1">
      <alignment horizontal="center"/>
      <protection hidden="1"/>
    </xf>
    <xf numFmtId="4" fontId="23" fillId="6" borderId="33" xfId="0" applyNumberFormat="1" applyFont="1" applyFill="1" applyBorder="1" applyAlignment="1" applyProtection="1">
      <alignment horizontal="center" vertical="center"/>
      <protection locked="0"/>
    </xf>
    <xf numFmtId="4" fontId="11" fillId="4" borderId="33" xfId="0" applyNumberFormat="1" applyFont="1" applyFill="1" applyBorder="1" applyAlignment="1" applyProtection="1">
      <alignment horizontal="center"/>
      <protection hidden="1"/>
    </xf>
    <xf numFmtId="4" fontId="11" fillId="6" borderId="33" xfId="0" applyNumberFormat="1" applyFont="1" applyFill="1" applyBorder="1" applyAlignment="1" applyProtection="1">
      <alignment horizontal="center"/>
      <protection locked="0"/>
    </xf>
    <xf numFmtId="0" fontId="9" fillId="6" borderId="110" xfId="0" applyFont="1" applyFill="1" applyBorder="1" applyProtection="1">
      <protection hidden="1"/>
    </xf>
    <xf numFmtId="0" fontId="9" fillId="6" borderId="0" xfId="0" applyFont="1" applyFill="1" applyBorder="1" applyProtection="1">
      <protection hidden="1"/>
    </xf>
    <xf numFmtId="0" fontId="9" fillId="6" borderId="0" xfId="0" applyFont="1" applyFill="1" applyProtection="1">
      <protection hidden="1"/>
    </xf>
    <xf numFmtId="3" fontId="23" fillId="6" borderId="12" xfId="0" applyNumberFormat="1" applyFont="1" applyFill="1" applyBorder="1" applyAlignment="1" applyProtection="1">
      <alignment horizontal="center" vertical="center"/>
      <protection locked="0"/>
    </xf>
    <xf numFmtId="3" fontId="23" fillId="6" borderId="8" xfId="0" applyNumberFormat="1" applyFont="1" applyFill="1" applyBorder="1" applyAlignment="1" applyProtection="1">
      <alignment horizontal="center" vertical="center"/>
      <protection locked="0"/>
    </xf>
    <xf numFmtId="4" fontId="23" fillId="6" borderId="12" xfId="0" applyNumberFormat="1" applyFont="1" applyFill="1" applyBorder="1" applyAlignment="1" applyProtection="1">
      <alignment horizontal="center" vertical="center"/>
      <protection locked="0"/>
    </xf>
    <xf numFmtId="1" fontId="23" fillId="6" borderId="12" xfId="0" applyNumberFormat="1" applyFont="1" applyFill="1" applyBorder="1" applyAlignment="1" applyProtection="1">
      <alignment horizontal="center" vertical="center"/>
      <protection locked="0"/>
    </xf>
    <xf numFmtId="1" fontId="23" fillId="6" borderId="8" xfId="0" applyNumberFormat="1" applyFont="1" applyFill="1" applyBorder="1" applyAlignment="1" applyProtection="1">
      <alignment horizontal="center" vertical="center"/>
      <protection locked="0"/>
    </xf>
    <xf numFmtId="4" fontId="16" fillId="6" borderId="0" xfId="0" applyNumberFormat="1" applyFont="1" applyFill="1" applyBorder="1" applyAlignment="1" applyProtection="1">
      <alignment horizontal="center" vertical="center"/>
      <protection locked="0"/>
    </xf>
    <xf numFmtId="4" fontId="23" fillId="4" borderId="8" xfId="0" applyNumberFormat="1" applyFont="1" applyFill="1" applyBorder="1" applyAlignment="1" applyProtection="1">
      <alignment horizontal="center" vertical="center"/>
      <protection hidden="1"/>
    </xf>
    <xf numFmtId="1" fontId="11" fillId="4" borderId="8" xfId="0" applyNumberFormat="1" applyFont="1" applyFill="1" applyBorder="1" applyAlignment="1" applyProtection="1">
      <alignment horizontal="center"/>
      <protection hidden="1"/>
    </xf>
    <xf numFmtId="4" fontId="24" fillId="6" borderId="0" xfId="0" applyNumberFormat="1" applyFont="1" applyFill="1" applyBorder="1" applyAlignment="1" applyProtection="1">
      <alignment horizontal="center" vertical="center"/>
      <protection hidden="1"/>
    </xf>
    <xf numFmtId="0" fontId="24" fillId="6" borderId="0" xfId="0" applyFont="1" applyFill="1" applyBorder="1" applyAlignment="1" applyProtection="1">
      <alignment horizontal="center" vertical="center"/>
      <protection hidden="1"/>
    </xf>
    <xf numFmtId="3" fontId="24" fillId="6" borderId="0" xfId="0" applyNumberFormat="1" applyFont="1" applyFill="1" applyBorder="1" applyAlignment="1" applyProtection="1">
      <alignment horizontal="center" vertical="center"/>
      <protection hidden="1"/>
    </xf>
    <xf numFmtId="1" fontId="23" fillId="4" borderId="8" xfId="0" applyNumberFormat="1" applyFont="1" applyFill="1" applyBorder="1" applyAlignment="1" applyProtection="1">
      <alignment horizontal="center" vertical="center"/>
      <protection hidden="1"/>
    </xf>
    <xf numFmtId="3" fontId="23" fillId="4" borderId="12" xfId="0" applyNumberFormat="1" applyFont="1" applyFill="1" applyBorder="1" applyAlignment="1" applyProtection="1">
      <alignment horizontal="center" vertical="center"/>
      <protection hidden="1"/>
    </xf>
    <xf numFmtId="3" fontId="23" fillId="11" borderId="8" xfId="0" applyNumberFormat="1" applyFont="1" applyFill="1" applyBorder="1" applyAlignment="1" applyProtection="1">
      <alignment horizontal="center" vertical="center"/>
      <protection locked="0"/>
    </xf>
    <xf numFmtId="0" fontId="15" fillId="7" borderId="180" xfId="0" applyFont="1" applyFill="1" applyBorder="1" applyAlignment="1" applyProtection="1">
      <alignment vertical="center" wrapText="1"/>
      <protection hidden="1"/>
    </xf>
    <xf numFmtId="0" fontId="15" fillId="7" borderId="181" xfId="0" applyFont="1" applyFill="1" applyBorder="1" applyAlignment="1" applyProtection="1">
      <alignment vertical="center" wrapText="1"/>
      <protection hidden="1"/>
    </xf>
    <xf numFmtId="0" fontId="15" fillId="7" borderId="182" xfId="0" applyFont="1" applyFill="1" applyBorder="1" applyAlignment="1" applyProtection="1">
      <alignment vertical="center" wrapText="1"/>
      <protection hidden="1"/>
    </xf>
    <xf numFmtId="0" fontId="0" fillId="6" borderId="0" xfId="0" applyFill="1" applyAlignment="1" applyProtection="1">
      <alignment vertical="center"/>
      <protection hidden="1"/>
    </xf>
    <xf numFmtId="0" fontId="11" fillId="6" borderId="0" xfId="0" applyFont="1" applyFill="1" applyAlignment="1" applyProtection="1">
      <alignment vertical="center"/>
      <protection hidden="1"/>
    </xf>
    <xf numFmtId="0" fontId="27" fillId="6" borderId="0" xfId="0" applyFont="1" applyFill="1" applyAlignment="1" applyProtection="1">
      <alignment horizontal="center" vertical="center"/>
      <protection hidden="1"/>
    </xf>
    <xf numFmtId="0" fontId="15" fillId="7" borderId="210" xfId="0" applyFont="1" applyFill="1" applyBorder="1" applyAlignment="1" applyProtection="1">
      <alignment vertical="center" wrapText="1"/>
      <protection hidden="1"/>
    </xf>
    <xf numFmtId="4" fontId="20" fillId="7" borderId="109" xfId="0" applyNumberFormat="1" applyFont="1" applyFill="1" applyBorder="1" applyAlignment="1" applyProtection="1">
      <alignment horizontal="center" vertical="center" wrapText="1"/>
      <protection hidden="1"/>
    </xf>
    <xf numFmtId="0" fontId="15" fillId="11" borderId="108" xfId="0" applyFont="1" applyFill="1" applyBorder="1" applyAlignment="1" applyProtection="1">
      <alignment horizontal="left" vertical="center" wrapText="1"/>
      <protection hidden="1"/>
    </xf>
    <xf numFmtId="0" fontId="15" fillId="11" borderId="90" xfId="0" applyFont="1" applyFill="1" applyBorder="1" applyAlignment="1" applyProtection="1">
      <alignment vertical="center"/>
      <protection hidden="1"/>
    </xf>
    <xf numFmtId="0" fontId="15" fillId="6" borderId="0" xfId="0" applyFont="1" applyFill="1" applyBorder="1" applyAlignment="1" applyProtection="1">
      <alignment vertical="center" wrapText="1"/>
      <protection hidden="1"/>
    </xf>
    <xf numFmtId="0" fontId="15" fillId="6" borderId="0" xfId="0" applyFont="1" applyFill="1" applyBorder="1" applyAlignment="1" applyProtection="1">
      <alignment horizontal="center" vertical="center" wrapText="1"/>
      <protection hidden="1"/>
    </xf>
    <xf numFmtId="2" fontId="21" fillId="7" borderId="98" xfId="0" applyNumberFormat="1" applyFont="1" applyFill="1" applyBorder="1" applyAlignment="1" applyProtection="1">
      <alignment horizontal="center" vertical="center" wrapText="1"/>
      <protection hidden="1"/>
    </xf>
    <xf numFmtId="0" fontId="21" fillId="7" borderId="99" xfId="0" applyFont="1" applyFill="1" applyBorder="1" applyAlignment="1" applyProtection="1">
      <alignment horizontal="center" vertical="center" wrapText="1"/>
      <protection hidden="1"/>
    </xf>
    <xf numFmtId="2" fontId="22" fillId="11" borderId="105" xfId="0" applyNumberFormat="1" applyFont="1" applyFill="1" applyBorder="1" applyAlignment="1" applyProtection="1">
      <alignment horizontal="center" vertical="center" wrapText="1"/>
      <protection hidden="1"/>
    </xf>
    <xf numFmtId="4" fontId="23" fillId="7" borderId="8" xfId="0" applyNumberFormat="1" applyFont="1" applyFill="1" applyBorder="1" applyAlignment="1" applyProtection="1">
      <alignment horizontal="center" vertical="center" wrapText="1"/>
      <protection hidden="1"/>
    </xf>
    <xf numFmtId="4" fontId="31" fillId="7" borderId="8" xfId="0" applyNumberFormat="1" applyFont="1" applyFill="1" applyBorder="1" applyAlignment="1" applyProtection="1">
      <alignment horizontal="center" vertical="center" wrapText="1"/>
      <protection hidden="1"/>
    </xf>
    <xf numFmtId="4" fontId="11" fillId="7" borderId="99" xfId="0" applyNumberFormat="1" applyFont="1" applyFill="1" applyBorder="1" applyAlignment="1" applyProtection="1">
      <alignment horizontal="center" vertical="center" wrapText="1"/>
      <protection hidden="1"/>
    </xf>
    <xf numFmtId="0" fontId="11" fillId="7" borderId="99" xfId="0" applyFont="1" applyFill="1" applyBorder="1" applyAlignment="1" applyProtection="1">
      <alignment horizontal="center" vertical="center" wrapText="1"/>
      <protection hidden="1"/>
    </xf>
    <xf numFmtId="0" fontId="11" fillId="7" borderId="100" xfId="0" applyFont="1" applyFill="1" applyBorder="1" applyAlignment="1" applyProtection="1">
      <alignment horizontal="center" vertical="center" wrapText="1"/>
      <protection hidden="1"/>
    </xf>
    <xf numFmtId="4" fontId="23" fillId="7" borderId="104" xfId="0" applyNumberFormat="1" applyFont="1" applyFill="1" applyBorder="1" applyAlignment="1" applyProtection="1">
      <alignment horizontal="center" vertical="center" wrapText="1"/>
      <protection hidden="1"/>
    </xf>
    <xf numFmtId="2" fontId="21" fillId="7" borderId="101" xfId="0" applyNumberFormat="1" applyFont="1" applyFill="1" applyBorder="1" applyAlignment="1" applyProtection="1">
      <alignment horizontal="center" vertical="center" wrapText="1"/>
      <protection hidden="1"/>
    </xf>
    <xf numFmtId="14" fontId="23" fillId="6" borderId="8" xfId="0" applyNumberFormat="1" applyFont="1" applyFill="1" applyBorder="1" applyAlignment="1" applyProtection="1">
      <alignment horizontal="center" vertical="center"/>
      <protection locked="0"/>
    </xf>
    <xf numFmtId="14" fontId="23" fillId="6" borderId="12" xfId="0" applyNumberFormat="1" applyFont="1" applyFill="1" applyBorder="1" applyAlignment="1" applyProtection="1">
      <alignment horizontal="center" vertical="center"/>
      <protection locked="0"/>
    </xf>
    <xf numFmtId="0" fontId="9" fillId="6" borderId="0" xfId="0" applyFont="1" applyFill="1" applyAlignment="1" applyProtection="1">
      <alignment wrapText="1"/>
      <protection hidden="1"/>
    </xf>
    <xf numFmtId="0" fontId="4" fillId="6" borderId="0" xfId="0" applyFont="1" applyFill="1" applyBorder="1" applyAlignment="1" applyProtection="1">
      <alignment horizontal="center"/>
      <protection hidden="1"/>
    </xf>
    <xf numFmtId="4" fontId="20" fillId="6" borderId="0" xfId="0" applyNumberFormat="1" applyFont="1" applyFill="1" applyBorder="1" applyAlignment="1" applyProtection="1">
      <alignment horizontal="center" vertical="center"/>
      <protection hidden="1"/>
    </xf>
    <xf numFmtId="1" fontId="11" fillId="6" borderId="0" xfId="0" applyNumberFormat="1" applyFont="1" applyFill="1" applyBorder="1" applyAlignment="1">
      <alignment horizontal="center" vertical="center"/>
    </xf>
    <xf numFmtId="0" fontId="15" fillId="6" borderId="0" xfId="0" applyFont="1" applyFill="1" applyBorder="1" applyAlignment="1" applyProtection="1">
      <protection hidden="1"/>
    </xf>
    <xf numFmtId="0" fontId="15" fillId="6" borderId="0" xfId="0" applyFont="1" applyFill="1" applyBorder="1" applyAlignment="1" applyProtection="1">
      <alignment horizontal="left" vertical="center"/>
      <protection hidden="1"/>
    </xf>
    <xf numFmtId="0" fontId="15" fillId="7" borderId="90" xfId="0" applyFont="1" applyFill="1" applyBorder="1" applyAlignment="1" applyProtection="1">
      <alignment vertical="center"/>
      <protection hidden="1"/>
    </xf>
    <xf numFmtId="0" fontId="11" fillId="6" borderId="0" xfId="0" applyFont="1" applyFill="1" applyAlignment="1" applyProtection="1">
      <protection hidden="1"/>
    </xf>
    <xf numFmtId="0" fontId="11" fillId="6" borderId="0" xfId="0" applyFont="1" applyFill="1" applyAlignment="1" applyProtection="1">
      <alignment horizontal="center" vertical="center"/>
      <protection hidden="1"/>
    </xf>
    <xf numFmtId="0" fontId="27" fillId="6" borderId="0" xfId="0" applyFont="1" applyFill="1" applyBorder="1" applyAlignment="1" applyProtection="1">
      <alignment vertical="center"/>
      <protection hidden="1"/>
    </xf>
    <xf numFmtId="1" fontId="23" fillId="4" borderId="33" xfId="0" applyNumberFormat="1" applyFont="1" applyFill="1" applyBorder="1" applyAlignment="1" applyProtection="1">
      <alignment horizontal="center" vertical="center"/>
      <protection hidden="1"/>
    </xf>
    <xf numFmtId="0" fontId="33" fillId="21" borderId="145" xfId="0" applyFont="1" applyFill="1" applyBorder="1" applyAlignment="1" applyProtection="1">
      <alignment horizontal="left" vertical="center"/>
      <protection hidden="1"/>
    </xf>
    <xf numFmtId="43" fontId="32" fillId="21" borderId="66" xfId="1" applyFont="1" applyFill="1" applyBorder="1" applyAlignment="1" applyProtection="1">
      <alignment horizontal="center" vertical="center" wrapText="1"/>
      <protection hidden="1"/>
    </xf>
    <xf numFmtId="0" fontId="11" fillId="7" borderId="91" xfId="0" applyFont="1" applyFill="1" applyBorder="1" applyAlignment="1" applyProtection="1">
      <alignment vertical="center"/>
      <protection hidden="1"/>
    </xf>
    <xf numFmtId="0" fontId="11" fillId="6" borderId="213" xfId="0" applyFont="1" applyFill="1" applyBorder="1" applyAlignment="1" applyProtection="1">
      <alignment vertical="center"/>
      <protection hidden="1"/>
    </xf>
    <xf numFmtId="0" fontId="11" fillId="6" borderId="0" xfId="0" applyFont="1" applyFill="1" applyBorder="1" applyAlignment="1" applyProtection="1">
      <alignment vertical="center"/>
      <protection hidden="1"/>
    </xf>
    <xf numFmtId="2" fontId="11" fillId="6" borderId="0" xfId="0" applyNumberFormat="1" applyFont="1" applyFill="1" applyAlignment="1" applyProtection="1">
      <alignment vertical="center"/>
      <protection hidden="1"/>
    </xf>
    <xf numFmtId="4" fontId="19" fillId="11" borderId="106" xfId="0" applyNumberFormat="1" applyFont="1" applyFill="1" applyBorder="1" applyAlignment="1" applyProtection="1">
      <alignment horizontal="center" vertical="center" wrapText="1"/>
      <protection hidden="1"/>
    </xf>
    <xf numFmtId="2" fontId="40" fillId="11" borderId="106" xfId="0" applyNumberFormat="1" applyFont="1" applyFill="1" applyBorder="1" applyAlignment="1" applyProtection="1">
      <alignment horizontal="center" vertical="center" wrapText="1"/>
      <protection hidden="1"/>
    </xf>
    <xf numFmtId="4" fontId="19" fillId="11" borderId="107" xfId="0" applyNumberFormat="1" applyFont="1" applyFill="1" applyBorder="1" applyAlignment="1" applyProtection="1">
      <alignment horizontal="center" vertical="center" wrapText="1"/>
      <protection hidden="1"/>
    </xf>
    <xf numFmtId="170" fontId="33" fillId="21" borderId="175" xfId="1" applyNumberFormat="1" applyFont="1" applyFill="1" applyBorder="1" applyAlignment="1" applyProtection="1">
      <alignment horizontal="center" vertical="center"/>
      <protection hidden="1"/>
    </xf>
    <xf numFmtId="166" fontId="26" fillId="6" borderId="243" xfId="0" applyNumberFormat="1" applyFont="1" applyFill="1" applyBorder="1" applyAlignment="1" applyProtection="1">
      <alignment horizontal="center" vertical="center"/>
      <protection locked="0"/>
    </xf>
    <xf numFmtId="0" fontId="19" fillId="6" borderId="0" xfId="0" applyFont="1" applyFill="1" applyBorder="1" applyAlignment="1" applyProtection="1">
      <alignment horizontal="center" vertical="center"/>
      <protection hidden="1"/>
    </xf>
    <xf numFmtId="3" fontId="20" fillId="6" borderId="0" xfId="0" applyNumberFormat="1" applyFont="1" applyFill="1" applyBorder="1" applyAlignment="1" applyProtection="1">
      <alignment horizontal="center" vertical="center"/>
      <protection hidden="1"/>
    </xf>
    <xf numFmtId="0" fontId="11" fillId="4" borderId="254" xfId="0" applyFont="1" applyFill="1" applyBorder="1" applyProtection="1">
      <protection hidden="1"/>
    </xf>
    <xf numFmtId="0" fontId="11" fillId="4" borderId="299" xfId="0" applyFont="1" applyFill="1" applyBorder="1" applyProtection="1">
      <protection hidden="1"/>
    </xf>
    <xf numFmtId="0" fontId="15" fillId="7" borderId="56" xfId="0" applyFont="1" applyFill="1" applyBorder="1" applyAlignment="1" applyProtection="1">
      <alignment horizontal="left" vertical="center"/>
      <protection hidden="1"/>
    </xf>
    <xf numFmtId="0" fontId="11" fillId="4" borderId="253" xfId="0" applyFont="1" applyFill="1" applyBorder="1" applyProtection="1">
      <protection hidden="1"/>
    </xf>
    <xf numFmtId="1" fontId="23" fillId="4" borderId="12" xfId="0" applyNumberFormat="1" applyFont="1" applyFill="1" applyBorder="1" applyAlignment="1" applyProtection="1">
      <alignment horizontal="center" vertical="center"/>
      <protection hidden="1"/>
    </xf>
    <xf numFmtId="4" fontId="23" fillId="4" borderId="12" xfId="0" applyNumberFormat="1" applyFont="1" applyFill="1" applyBorder="1" applyAlignment="1" applyProtection="1">
      <alignment horizontal="center" vertical="center"/>
      <protection hidden="1"/>
    </xf>
    <xf numFmtId="0" fontId="19" fillId="11" borderId="150" xfId="0" applyFont="1" applyFill="1" applyBorder="1" applyAlignment="1" applyProtection="1">
      <alignment vertical="center" wrapText="1"/>
      <protection hidden="1"/>
    </xf>
    <xf numFmtId="0" fontId="19" fillId="11" borderId="112" xfId="0" applyFont="1" applyFill="1" applyBorder="1" applyAlignment="1" applyProtection="1">
      <alignment horizontal="center" vertical="center" wrapText="1"/>
      <protection hidden="1"/>
    </xf>
    <xf numFmtId="0" fontId="19" fillId="11" borderId="155" xfId="0" applyFont="1" applyFill="1" applyBorder="1" applyAlignment="1" applyProtection="1">
      <alignment horizontal="center" vertical="center" wrapText="1"/>
      <protection hidden="1"/>
    </xf>
    <xf numFmtId="4" fontId="23" fillId="5" borderId="244" xfId="0" applyNumberFormat="1" applyFont="1" applyFill="1" applyBorder="1" applyAlignment="1" applyProtection="1">
      <alignment horizontal="center" vertical="center"/>
      <protection hidden="1"/>
    </xf>
    <xf numFmtId="0" fontId="19" fillId="11" borderId="243" xfId="0" applyFont="1" applyFill="1" applyBorder="1" applyAlignment="1" applyProtection="1">
      <alignment horizontal="center" vertical="center" wrapText="1"/>
      <protection hidden="1"/>
    </xf>
    <xf numFmtId="3" fontId="23" fillId="4" borderId="214" xfId="0" applyNumberFormat="1" applyFont="1" applyFill="1" applyBorder="1" applyAlignment="1" applyProtection="1">
      <alignment horizontal="center" vertical="center"/>
      <protection hidden="1"/>
    </xf>
    <xf numFmtId="4" fontId="23" fillId="4" borderId="33" xfId="0" applyNumberFormat="1" applyFont="1" applyFill="1" applyBorder="1" applyAlignment="1" applyProtection="1">
      <alignment horizontal="center" vertical="center"/>
      <protection hidden="1"/>
    </xf>
    <xf numFmtId="0" fontId="15" fillId="7" borderId="150" xfId="0" applyFont="1" applyFill="1" applyBorder="1" applyProtection="1">
      <protection hidden="1"/>
    </xf>
    <xf numFmtId="0" fontId="19" fillId="7" borderId="112" xfId="0" applyFont="1" applyFill="1" applyBorder="1" applyAlignment="1" applyProtection="1">
      <alignment horizontal="center" vertical="center"/>
      <protection hidden="1"/>
    </xf>
    <xf numFmtId="3" fontId="19" fillId="7" borderId="112" xfId="0" applyNumberFormat="1" applyFont="1" applyFill="1" applyBorder="1" applyAlignment="1" applyProtection="1">
      <alignment horizontal="center" vertical="center"/>
      <protection hidden="1"/>
    </xf>
    <xf numFmtId="4" fontId="20" fillId="7" borderId="112" xfId="0" applyNumberFormat="1" applyFont="1" applyFill="1" applyBorder="1" applyAlignment="1" applyProtection="1">
      <alignment horizontal="center" vertical="center"/>
      <protection hidden="1"/>
    </xf>
    <xf numFmtId="3" fontId="20" fillId="7" borderId="112" xfId="0" applyNumberFormat="1" applyFont="1" applyFill="1" applyBorder="1" applyAlignment="1" applyProtection="1">
      <alignment horizontal="center" vertical="center"/>
      <protection hidden="1"/>
    </xf>
    <xf numFmtId="4" fontId="20" fillId="7" borderId="155" xfId="0" applyNumberFormat="1" applyFont="1" applyFill="1" applyBorder="1" applyAlignment="1" applyProtection="1">
      <alignment horizontal="center" vertical="center"/>
      <protection hidden="1"/>
    </xf>
    <xf numFmtId="4" fontId="20" fillId="7" borderId="243" xfId="0" applyNumberFormat="1" applyFont="1" applyFill="1" applyBorder="1" applyAlignment="1" applyProtection="1">
      <alignment horizontal="center" vertical="center"/>
      <protection hidden="1"/>
    </xf>
    <xf numFmtId="4" fontId="11" fillId="6" borderId="254" xfId="0" applyNumberFormat="1" applyFont="1" applyFill="1" applyBorder="1" applyAlignment="1" applyProtection="1">
      <alignment horizontal="center"/>
      <protection locked="0"/>
    </xf>
    <xf numFmtId="4" fontId="11" fillId="5" borderId="9" xfId="0" applyNumberFormat="1" applyFont="1" applyFill="1" applyBorder="1" applyAlignment="1" applyProtection="1">
      <alignment horizontal="center"/>
      <protection hidden="1"/>
    </xf>
    <xf numFmtId="4" fontId="11" fillId="6" borderId="253" xfId="0" applyNumberFormat="1" applyFont="1" applyFill="1" applyBorder="1" applyAlignment="1" applyProtection="1">
      <alignment horizontal="center"/>
      <protection locked="0"/>
    </xf>
    <xf numFmtId="4" fontId="11" fillId="6" borderId="12" xfId="0" applyNumberFormat="1" applyFont="1" applyFill="1" applyBorder="1" applyAlignment="1" applyProtection="1">
      <alignment horizontal="center"/>
      <protection locked="0"/>
    </xf>
    <xf numFmtId="4" fontId="11" fillId="5" borderId="13" xfId="0" applyNumberFormat="1" applyFont="1" applyFill="1" applyBorder="1" applyAlignment="1" applyProtection="1">
      <alignment horizontal="center"/>
      <protection hidden="1"/>
    </xf>
    <xf numFmtId="0" fontId="15" fillId="11" borderId="150" xfId="0" applyFont="1" applyFill="1" applyBorder="1" applyAlignment="1" applyProtection="1">
      <alignment horizontal="center" vertical="center" wrapText="1"/>
      <protection hidden="1"/>
    </xf>
    <xf numFmtId="0" fontId="15" fillId="11" borderId="112" xfId="0" applyFont="1" applyFill="1" applyBorder="1" applyAlignment="1" applyProtection="1">
      <alignment horizontal="center" vertical="center" wrapText="1"/>
      <protection hidden="1"/>
    </xf>
    <xf numFmtId="0" fontId="15" fillId="11" borderId="151" xfId="0" applyFont="1" applyFill="1" applyBorder="1" applyAlignment="1" applyProtection="1">
      <alignment horizontal="center" vertical="center" wrapText="1"/>
      <protection hidden="1"/>
    </xf>
    <xf numFmtId="4" fontId="11" fillId="6" borderId="299" xfId="0" applyNumberFormat="1" applyFont="1" applyFill="1" applyBorder="1" applyAlignment="1" applyProtection="1">
      <alignment horizontal="center"/>
      <protection locked="0"/>
    </xf>
    <xf numFmtId="4" fontId="11" fillId="5" borderId="304" xfId="0" applyNumberFormat="1" applyFont="1" applyFill="1" applyBorder="1" applyAlignment="1" applyProtection="1">
      <alignment horizontal="center"/>
      <protection hidden="1"/>
    </xf>
    <xf numFmtId="4" fontId="12" fillId="11" borderId="150" xfId="0" applyNumberFormat="1" applyFont="1" applyFill="1" applyBorder="1" applyAlignment="1" applyProtection="1">
      <alignment horizontal="center" vertical="center" wrapText="1"/>
      <protection hidden="1"/>
    </xf>
    <xf numFmtId="4" fontId="12" fillId="11" borderId="112" xfId="0" applyNumberFormat="1" applyFont="1" applyFill="1" applyBorder="1" applyAlignment="1" applyProtection="1">
      <alignment horizontal="center" vertical="center" wrapText="1"/>
      <protection hidden="1"/>
    </xf>
    <xf numFmtId="4" fontId="12" fillId="11" borderId="151" xfId="0" applyNumberFormat="1" applyFont="1" applyFill="1" applyBorder="1" applyAlignment="1" applyProtection="1">
      <alignment horizontal="center" vertical="center" wrapText="1"/>
      <protection hidden="1"/>
    </xf>
    <xf numFmtId="0" fontId="15" fillId="7" borderId="64" xfId="0" applyFont="1" applyFill="1" applyBorder="1" applyAlignment="1" applyProtection="1">
      <alignment vertical="center"/>
      <protection hidden="1"/>
    </xf>
    <xf numFmtId="0" fontId="15" fillId="7" borderId="65" xfId="0" applyFont="1" applyFill="1" applyBorder="1" applyAlignment="1" applyProtection="1">
      <alignment vertical="center"/>
      <protection hidden="1"/>
    </xf>
    <xf numFmtId="0" fontId="15" fillId="7" borderId="66" xfId="0" applyFont="1" applyFill="1" applyBorder="1" applyAlignment="1" applyProtection="1">
      <alignment vertical="center"/>
      <protection hidden="1"/>
    </xf>
    <xf numFmtId="0" fontId="11" fillId="11" borderId="183" xfId="0" applyFont="1" applyFill="1" applyBorder="1" applyAlignment="1" applyProtection="1">
      <alignment horizontal="center" vertical="center" wrapText="1"/>
      <protection hidden="1"/>
    </xf>
    <xf numFmtId="4" fontId="11" fillId="5" borderId="9" xfId="0" applyNumberFormat="1" applyFont="1" applyFill="1" applyBorder="1" applyAlignment="1" applyProtection="1">
      <alignment horizontal="center" vertical="center" wrapText="1"/>
      <protection hidden="1"/>
    </xf>
    <xf numFmtId="4" fontId="11" fillId="5" borderId="11" xfId="0" applyNumberFormat="1" applyFont="1" applyFill="1" applyBorder="1" applyAlignment="1" applyProtection="1">
      <alignment horizontal="center" vertical="center" wrapText="1"/>
      <protection hidden="1"/>
    </xf>
    <xf numFmtId="0" fontId="11" fillId="11" borderId="114" xfId="0" applyFont="1" applyFill="1" applyBorder="1" applyAlignment="1" applyProtection="1">
      <alignment vertical="center" wrapText="1"/>
      <protection hidden="1"/>
    </xf>
    <xf numFmtId="0" fontId="11" fillId="7" borderId="113" xfId="0" applyFont="1" applyFill="1" applyBorder="1" applyAlignment="1" applyProtection="1">
      <alignment vertical="center"/>
      <protection hidden="1"/>
    </xf>
    <xf numFmtId="0" fontId="11" fillId="7" borderId="166" xfId="0" applyFont="1" applyFill="1" applyBorder="1" applyAlignment="1" applyProtection="1">
      <alignment vertical="center"/>
      <protection hidden="1"/>
    </xf>
    <xf numFmtId="0" fontId="11" fillId="11" borderId="260" xfId="0" applyFont="1" applyFill="1" applyBorder="1" applyAlignment="1" applyProtection="1">
      <alignment wrapText="1"/>
      <protection hidden="1"/>
    </xf>
    <xf numFmtId="0" fontId="11" fillId="7" borderId="103" xfId="0" applyFont="1" applyFill="1" applyBorder="1" applyAlignment="1" applyProtection="1">
      <alignment horizontal="center" vertical="center" wrapText="1"/>
      <protection hidden="1"/>
    </xf>
    <xf numFmtId="0" fontId="11" fillId="7" borderId="103" xfId="0" applyFont="1" applyFill="1" applyBorder="1" applyAlignment="1" applyProtection="1">
      <alignment horizontal="center" vertical="center"/>
      <protection hidden="1"/>
    </xf>
    <xf numFmtId="0" fontId="11" fillId="7" borderId="241" xfId="0" applyFont="1" applyFill="1" applyBorder="1" applyAlignment="1" applyProtection="1">
      <alignment horizontal="center" vertical="center"/>
      <protection hidden="1"/>
    </xf>
    <xf numFmtId="0" fontId="15" fillId="7" borderId="64" xfId="0" applyFont="1" applyFill="1" applyBorder="1" applyAlignment="1" applyProtection="1">
      <alignment horizontal="left"/>
      <protection hidden="1"/>
    </xf>
    <xf numFmtId="0" fontId="15" fillId="7" borderId="65" xfId="0" applyFont="1" applyFill="1" applyBorder="1" applyAlignment="1" applyProtection="1">
      <alignment horizontal="center"/>
      <protection hidden="1"/>
    </xf>
    <xf numFmtId="0" fontId="15" fillId="7" borderId="66" xfId="0" applyFont="1" applyFill="1" applyBorder="1" applyAlignment="1" applyProtection="1">
      <alignment horizontal="left" vertical="center"/>
      <protection hidden="1"/>
    </xf>
    <xf numFmtId="0" fontId="15" fillId="11" borderId="15" xfId="0" applyFont="1" applyFill="1" applyBorder="1" applyAlignment="1" applyProtection="1">
      <alignment horizontal="center" vertical="center" wrapText="1"/>
      <protection hidden="1"/>
    </xf>
    <xf numFmtId="0" fontId="15" fillId="11" borderId="16" xfId="0" applyFont="1" applyFill="1" applyBorder="1" applyAlignment="1" applyProtection="1">
      <alignment horizontal="center" vertical="center" wrapText="1"/>
      <protection hidden="1"/>
    </xf>
    <xf numFmtId="0" fontId="15" fillId="11" borderId="17" xfId="0" applyFont="1" applyFill="1" applyBorder="1" applyAlignment="1" applyProtection="1">
      <alignment horizontal="center" vertical="center" wrapText="1"/>
      <protection hidden="1"/>
    </xf>
    <xf numFmtId="0" fontId="35" fillId="6" borderId="0" xfId="0" applyFont="1" applyFill="1" applyBorder="1" applyAlignment="1" applyProtection="1">
      <alignment horizontal="center" vertical="center" wrapText="1"/>
      <protection hidden="1"/>
    </xf>
    <xf numFmtId="0" fontId="11" fillId="6" borderId="254" xfId="0" applyFont="1" applyFill="1" applyBorder="1" applyProtection="1">
      <protection locked="0"/>
    </xf>
    <xf numFmtId="0" fontId="11" fillId="6" borderId="299" xfId="0" applyFont="1" applyFill="1" applyBorder="1" applyProtection="1">
      <protection locked="0"/>
    </xf>
    <xf numFmtId="0" fontId="19" fillId="11" borderId="14" xfId="0" applyFont="1" applyFill="1" applyBorder="1" applyAlignment="1" applyProtection="1">
      <alignment vertical="center" wrapText="1"/>
      <protection hidden="1"/>
    </xf>
    <xf numFmtId="0" fontId="19" fillId="11" borderId="256" xfId="0" applyFont="1" applyFill="1" applyBorder="1" applyAlignment="1" applyProtection="1">
      <alignment horizontal="center" vertical="center" wrapText="1"/>
      <protection hidden="1"/>
    </xf>
    <xf numFmtId="0" fontId="19" fillId="6" borderId="256" xfId="0" applyFont="1" applyFill="1" applyBorder="1" applyAlignment="1" applyProtection="1">
      <alignment horizontal="center" vertical="center" wrapText="1"/>
      <protection hidden="1"/>
    </xf>
    <xf numFmtId="0" fontId="15" fillId="11" borderId="15" xfId="0" applyFont="1" applyFill="1" applyBorder="1" applyAlignment="1" applyProtection="1">
      <alignment horizontal="left"/>
      <protection hidden="1"/>
    </xf>
    <xf numFmtId="3" fontId="23" fillId="11" borderId="16" xfId="0" applyNumberFormat="1" applyFont="1" applyFill="1" applyBorder="1" applyAlignment="1" applyProtection="1">
      <alignment horizontal="center" vertical="center"/>
      <protection hidden="1"/>
    </xf>
    <xf numFmtId="3" fontId="23" fillId="6" borderId="16" xfId="0" applyNumberFormat="1" applyFont="1" applyFill="1" applyBorder="1" applyAlignment="1" applyProtection="1">
      <alignment horizontal="center" vertical="center"/>
      <protection hidden="1"/>
    </xf>
    <xf numFmtId="4" fontId="19" fillId="11" borderId="16" xfId="0" applyNumberFormat="1" applyFont="1" applyFill="1" applyBorder="1" applyAlignment="1" applyProtection="1">
      <alignment horizontal="center" vertical="center"/>
      <protection hidden="1"/>
    </xf>
    <xf numFmtId="4" fontId="20" fillId="11" borderId="16" xfId="0" applyNumberFormat="1" applyFont="1" applyFill="1" applyBorder="1" applyAlignment="1" applyProtection="1">
      <alignment horizontal="center" vertical="center"/>
      <protection hidden="1"/>
    </xf>
    <xf numFmtId="4" fontId="20" fillId="11" borderId="305" xfId="0" applyNumberFormat="1" applyFont="1" applyFill="1" applyBorder="1" applyAlignment="1" applyProtection="1">
      <alignment horizontal="center" vertical="center"/>
      <protection hidden="1"/>
    </xf>
    <xf numFmtId="0" fontId="11" fillId="6" borderId="258" xfId="0" applyFont="1" applyFill="1" applyBorder="1" applyProtection="1">
      <protection locked="0"/>
    </xf>
    <xf numFmtId="14" fontId="23" fillId="6" borderId="7" xfId="0" applyNumberFormat="1" applyFont="1" applyFill="1" applyBorder="1" applyAlignment="1" applyProtection="1">
      <alignment horizontal="center" vertical="center"/>
      <protection locked="0"/>
    </xf>
    <xf numFmtId="0" fontId="23" fillId="6" borderId="7" xfId="0" applyFont="1" applyFill="1" applyBorder="1" applyAlignment="1" applyProtection="1">
      <alignment horizontal="center" vertical="center"/>
      <protection locked="0"/>
    </xf>
    <xf numFmtId="3" fontId="23" fillId="6" borderId="7" xfId="0" applyNumberFormat="1" applyFont="1" applyFill="1" applyBorder="1" applyAlignment="1" applyProtection="1">
      <alignment horizontal="center" vertical="center"/>
      <protection hidden="1"/>
    </xf>
    <xf numFmtId="1" fontId="11" fillId="4" borderId="7" xfId="0" applyNumberFormat="1" applyFont="1" applyFill="1" applyBorder="1" applyAlignment="1" applyProtection="1">
      <alignment horizontal="center"/>
      <protection hidden="1"/>
    </xf>
    <xf numFmtId="4" fontId="23" fillId="6" borderId="7" xfId="0" applyNumberFormat="1" applyFont="1" applyFill="1" applyBorder="1" applyAlignment="1" applyProtection="1">
      <alignment horizontal="center" vertical="center"/>
      <protection locked="0"/>
    </xf>
    <xf numFmtId="4" fontId="23" fillId="6" borderId="111" xfId="0" applyNumberFormat="1" applyFont="1" applyFill="1" applyBorder="1" applyAlignment="1" applyProtection="1">
      <alignment horizontal="center" vertical="center"/>
      <protection locked="0"/>
    </xf>
    <xf numFmtId="4" fontId="23" fillId="5" borderId="7" xfId="0" applyNumberFormat="1" applyFont="1" applyFill="1" applyBorder="1" applyAlignment="1" applyProtection="1">
      <alignment horizontal="center" vertical="center"/>
      <protection hidden="1"/>
    </xf>
    <xf numFmtId="0" fontId="11" fillId="6" borderId="255" xfId="0" applyFont="1" applyFill="1" applyBorder="1" applyProtection="1">
      <protection locked="0"/>
    </xf>
    <xf numFmtId="0" fontId="23" fillId="6" borderId="10" xfId="0" applyFont="1" applyFill="1" applyBorder="1" applyAlignment="1" applyProtection="1">
      <alignment horizontal="center" vertical="center"/>
      <protection locked="0"/>
    </xf>
    <xf numFmtId="0" fontId="23" fillId="6" borderId="10" xfId="0" applyFont="1" applyFill="1" applyBorder="1" applyAlignment="1" applyProtection="1">
      <alignment horizontal="center" vertical="center"/>
      <protection hidden="1"/>
    </xf>
    <xf numFmtId="1" fontId="11" fillId="4" borderId="10" xfId="0" applyNumberFormat="1" applyFont="1" applyFill="1" applyBorder="1" applyAlignment="1" applyProtection="1">
      <alignment horizontal="center"/>
      <protection hidden="1"/>
    </xf>
    <xf numFmtId="4" fontId="23" fillId="6" borderId="10" xfId="0" applyNumberFormat="1" applyFont="1" applyFill="1" applyBorder="1" applyAlignment="1" applyProtection="1">
      <alignment horizontal="center" vertical="center"/>
      <protection locked="0"/>
    </xf>
    <xf numFmtId="4" fontId="23" fillId="6" borderId="184" xfId="0" applyNumberFormat="1" applyFont="1" applyFill="1" applyBorder="1" applyAlignment="1" applyProtection="1">
      <alignment horizontal="center" vertical="center"/>
      <protection locked="0"/>
    </xf>
    <xf numFmtId="4" fontId="23" fillId="5" borderId="10" xfId="0" applyNumberFormat="1" applyFont="1" applyFill="1" applyBorder="1" applyAlignment="1" applyProtection="1">
      <alignment horizontal="center" vertical="center"/>
      <protection hidden="1"/>
    </xf>
    <xf numFmtId="0" fontId="19" fillId="11" borderId="306" xfId="0" applyFont="1" applyFill="1" applyBorder="1" applyAlignment="1" applyProtection="1">
      <alignment horizontal="center" vertical="center" wrapText="1"/>
      <protection hidden="1"/>
    </xf>
    <xf numFmtId="0" fontId="19" fillId="11" borderId="307" xfId="0" applyFont="1" applyFill="1" applyBorder="1" applyAlignment="1" applyProtection="1">
      <alignment horizontal="center" vertical="center" wrapText="1"/>
      <protection hidden="1"/>
    </xf>
    <xf numFmtId="4" fontId="20" fillId="11" borderId="309" xfId="0" applyNumberFormat="1" applyFont="1" applyFill="1" applyBorder="1" applyAlignment="1" applyProtection="1">
      <alignment horizontal="center" vertical="center"/>
      <protection hidden="1"/>
    </xf>
    <xf numFmtId="4" fontId="11" fillId="6" borderId="258" xfId="0" applyNumberFormat="1" applyFont="1" applyFill="1" applyBorder="1" applyAlignment="1" applyProtection="1">
      <alignment horizontal="center"/>
      <protection locked="0"/>
    </xf>
    <xf numFmtId="4" fontId="11" fillId="4" borderId="7" xfId="0" applyNumberFormat="1" applyFont="1" applyFill="1" applyBorder="1" applyAlignment="1" applyProtection="1">
      <alignment horizontal="center"/>
      <protection hidden="1"/>
    </xf>
    <xf numFmtId="4" fontId="11" fillId="6" borderId="7" xfId="0" applyNumberFormat="1" applyFont="1" applyFill="1" applyBorder="1" applyAlignment="1" applyProtection="1">
      <alignment horizontal="center"/>
      <protection locked="0"/>
    </xf>
    <xf numFmtId="4" fontId="11" fillId="5" borderId="7" xfId="0" applyNumberFormat="1" applyFont="1" applyFill="1" applyBorder="1" applyAlignment="1" applyProtection="1">
      <alignment horizontal="center"/>
      <protection hidden="1"/>
    </xf>
    <xf numFmtId="4" fontId="11" fillId="4" borderId="183" xfId="0" applyNumberFormat="1" applyFont="1" applyFill="1" applyBorder="1" applyAlignment="1" applyProtection="1">
      <alignment horizontal="center"/>
      <protection hidden="1"/>
    </xf>
    <xf numFmtId="4" fontId="11" fillId="4" borderId="9" xfId="0" applyNumberFormat="1" applyFont="1" applyFill="1" applyBorder="1" applyAlignment="1" applyProtection="1">
      <alignment horizontal="center"/>
      <protection hidden="1"/>
    </xf>
    <xf numFmtId="4" fontId="11" fillId="4" borderId="304" xfId="0" applyNumberFormat="1" applyFont="1" applyFill="1" applyBorder="1" applyAlignment="1" applyProtection="1">
      <alignment horizontal="center"/>
      <protection hidden="1"/>
    </xf>
    <xf numFmtId="4" fontId="22" fillId="11" borderId="150" xfId="0" applyNumberFormat="1" applyFont="1" applyFill="1" applyBorder="1" applyAlignment="1" applyProtection="1">
      <alignment horizontal="center"/>
      <protection hidden="1"/>
    </xf>
    <xf numFmtId="4" fontId="12" fillId="11" borderId="112" xfId="0" applyNumberFormat="1" applyFont="1" applyFill="1" applyBorder="1" applyAlignment="1" applyProtection="1">
      <alignment horizontal="center"/>
      <protection hidden="1"/>
    </xf>
    <xf numFmtId="4" fontId="22" fillId="11" borderId="112" xfId="0" applyNumberFormat="1" applyFont="1" applyFill="1" applyBorder="1" applyAlignment="1" applyProtection="1">
      <alignment horizontal="center"/>
      <protection hidden="1"/>
    </xf>
    <xf numFmtId="4" fontId="12" fillId="11" borderId="151" xfId="0" applyNumberFormat="1" applyFont="1" applyFill="1" applyBorder="1" applyAlignment="1" applyProtection="1">
      <alignment horizontal="center"/>
      <protection hidden="1"/>
    </xf>
    <xf numFmtId="0" fontId="11" fillId="6" borderId="253" xfId="0" applyFont="1" applyFill="1" applyBorder="1" applyProtection="1">
      <protection locked="0"/>
    </xf>
    <xf numFmtId="3" fontId="23" fillId="11" borderId="12" xfId="0" applyNumberFormat="1" applyFont="1" applyFill="1" applyBorder="1" applyAlignment="1" applyProtection="1">
      <alignment horizontal="center" vertical="center"/>
      <protection locked="0"/>
    </xf>
    <xf numFmtId="14" fontId="23" fillId="6" borderId="33" xfId="0" applyNumberFormat="1" applyFont="1" applyFill="1" applyBorder="1" applyAlignment="1" applyProtection="1">
      <alignment horizontal="center" vertical="center"/>
      <protection locked="0"/>
    </xf>
    <xf numFmtId="3" fontId="23" fillId="6" borderId="33" xfId="0" applyNumberFormat="1" applyFont="1" applyFill="1" applyBorder="1" applyAlignment="1" applyProtection="1">
      <alignment horizontal="center" vertical="center"/>
      <protection locked="0"/>
    </xf>
    <xf numFmtId="3" fontId="23" fillId="11" borderId="33" xfId="0" applyNumberFormat="1" applyFont="1" applyFill="1" applyBorder="1" applyAlignment="1" applyProtection="1">
      <alignment horizontal="center" vertical="center"/>
      <protection locked="0"/>
    </xf>
    <xf numFmtId="1" fontId="23" fillId="6" borderId="33" xfId="0" applyNumberFormat="1" applyFont="1" applyFill="1" applyBorder="1" applyAlignment="1" applyProtection="1">
      <alignment horizontal="center" vertical="center"/>
      <protection locked="0"/>
    </xf>
    <xf numFmtId="0" fontId="15" fillId="11" borderId="150" xfId="0" applyFont="1" applyFill="1" applyBorder="1" applyAlignment="1" applyProtection="1">
      <alignment horizontal="left"/>
      <protection hidden="1"/>
    </xf>
    <xf numFmtId="3" fontId="23" fillId="11" borderId="112" xfId="0" applyNumberFormat="1" applyFont="1" applyFill="1" applyBorder="1" applyAlignment="1" applyProtection="1">
      <alignment horizontal="center" vertical="center"/>
      <protection hidden="1"/>
    </xf>
    <xf numFmtId="3" fontId="23" fillId="6" borderId="112" xfId="0" applyNumberFormat="1" applyFont="1" applyFill="1" applyBorder="1" applyAlignment="1" applyProtection="1">
      <alignment horizontal="center" vertical="center"/>
      <protection hidden="1"/>
    </xf>
    <xf numFmtId="4" fontId="20" fillId="11" borderId="112" xfId="0" applyNumberFormat="1" applyFont="1" applyFill="1" applyBorder="1" applyAlignment="1" applyProtection="1">
      <alignment horizontal="center" vertical="center"/>
      <protection hidden="1"/>
    </xf>
    <xf numFmtId="4" fontId="20" fillId="11" borderId="155" xfId="0" applyNumberFormat="1" applyFont="1" applyFill="1" applyBorder="1" applyAlignment="1" applyProtection="1">
      <alignment horizontal="center" vertical="center"/>
      <protection hidden="1"/>
    </xf>
    <xf numFmtId="4" fontId="20" fillId="11" borderId="243" xfId="0" applyNumberFormat="1" applyFont="1" applyFill="1" applyBorder="1" applyAlignment="1" applyProtection="1">
      <alignment horizontal="center" vertical="center"/>
      <protection hidden="1"/>
    </xf>
    <xf numFmtId="0" fontId="15" fillId="11" borderId="14" xfId="0" applyFont="1" applyFill="1" applyBorder="1" applyAlignment="1" applyProtection="1">
      <alignment horizontal="center" vertical="center" wrapText="1"/>
      <protection hidden="1"/>
    </xf>
    <xf numFmtId="0" fontId="15" fillId="11" borderId="256" xfId="0" applyFont="1" applyFill="1" applyBorder="1" applyAlignment="1" applyProtection="1">
      <alignment horizontal="center" vertical="center" wrapText="1"/>
      <protection hidden="1"/>
    </xf>
    <xf numFmtId="0" fontId="15" fillId="11" borderId="257" xfId="0" applyFont="1" applyFill="1" applyBorder="1" applyAlignment="1" applyProtection="1">
      <alignment horizontal="center" vertical="center" wrapText="1"/>
      <protection hidden="1"/>
    </xf>
    <xf numFmtId="4" fontId="22" fillId="11" borderId="15" xfId="0" applyNumberFormat="1" applyFont="1" applyFill="1" applyBorder="1" applyAlignment="1" applyProtection="1">
      <alignment horizontal="center"/>
      <protection hidden="1"/>
    </xf>
    <xf numFmtId="4" fontId="12" fillId="11" borderId="16" xfId="0" applyNumberFormat="1" applyFont="1" applyFill="1" applyBorder="1" applyAlignment="1" applyProtection="1">
      <alignment horizontal="center"/>
      <protection hidden="1"/>
    </xf>
    <xf numFmtId="4" fontId="22" fillId="11" borderId="16" xfId="0" applyNumberFormat="1" applyFont="1" applyFill="1" applyBorder="1" applyAlignment="1" applyProtection="1">
      <alignment horizontal="center"/>
      <protection hidden="1"/>
    </xf>
    <xf numFmtId="4" fontId="12" fillId="11" borderId="17" xfId="0" applyNumberFormat="1" applyFont="1" applyFill="1" applyBorder="1" applyAlignment="1" applyProtection="1">
      <alignment horizontal="center"/>
      <protection hidden="1"/>
    </xf>
    <xf numFmtId="4" fontId="11" fillId="6" borderId="255" xfId="0" applyNumberFormat="1" applyFont="1" applyFill="1" applyBorder="1" applyAlignment="1" applyProtection="1">
      <alignment horizontal="center"/>
      <protection locked="0"/>
    </xf>
    <xf numFmtId="4" fontId="11" fillId="4" borderId="10" xfId="0" applyNumberFormat="1" applyFont="1" applyFill="1" applyBorder="1" applyAlignment="1" applyProtection="1">
      <alignment horizontal="center"/>
      <protection hidden="1"/>
    </xf>
    <xf numFmtId="4" fontId="11" fillId="6" borderId="10" xfId="0" applyNumberFormat="1" applyFont="1" applyFill="1" applyBorder="1" applyAlignment="1" applyProtection="1">
      <alignment horizontal="center"/>
      <protection locked="0"/>
    </xf>
    <xf numFmtId="4" fontId="11" fillId="5" borderId="10" xfId="0" applyNumberFormat="1" applyFont="1" applyFill="1" applyBorder="1" applyAlignment="1" applyProtection="1">
      <alignment horizontal="center"/>
      <protection hidden="1"/>
    </xf>
    <xf numFmtId="4" fontId="11" fillId="4" borderId="11" xfId="0" applyNumberFormat="1" applyFont="1" applyFill="1" applyBorder="1" applyAlignment="1" applyProtection="1">
      <alignment horizontal="center"/>
      <protection hidden="1"/>
    </xf>
    <xf numFmtId="3" fontId="23" fillId="11" borderId="112" xfId="0" applyNumberFormat="1" applyFont="1" applyFill="1" applyBorder="1" applyAlignment="1" applyProtection="1">
      <alignment horizontal="center" vertical="center"/>
      <protection locked="0"/>
    </xf>
    <xf numFmtId="3" fontId="23" fillId="6" borderId="7" xfId="0" applyNumberFormat="1" applyFont="1" applyFill="1" applyBorder="1" applyAlignment="1" applyProtection="1">
      <alignment horizontal="center" vertical="center"/>
      <protection locked="0"/>
    </xf>
    <xf numFmtId="3" fontId="23" fillId="11" borderId="7" xfId="0" applyNumberFormat="1" applyFont="1" applyFill="1" applyBorder="1" applyAlignment="1" applyProtection="1">
      <alignment horizontal="center" vertical="center"/>
      <protection locked="0"/>
    </xf>
    <xf numFmtId="1" fontId="23" fillId="6" borderId="7" xfId="0" applyNumberFormat="1" applyFont="1" applyFill="1" applyBorder="1" applyAlignment="1" applyProtection="1">
      <alignment horizontal="center" vertical="center"/>
      <protection locked="0"/>
    </xf>
    <xf numFmtId="0" fontId="9" fillId="6" borderId="145" xfId="0" applyFont="1" applyFill="1" applyBorder="1" applyProtection="1">
      <protection hidden="1"/>
    </xf>
    <xf numFmtId="0" fontId="35" fillId="6" borderId="145" xfId="0" applyFont="1" applyFill="1" applyBorder="1" applyAlignment="1" applyProtection="1">
      <alignment horizontal="center" vertical="center" wrapText="1"/>
      <protection hidden="1"/>
    </xf>
    <xf numFmtId="3" fontId="23" fillId="11" borderId="256" xfId="0" applyNumberFormat="1" applyFont="1" applyFill="1" applyBorder="1" applyAlignment="1" applyProtection="1">
      <alignment horizontal="center" vertical="center"/>
      <protection locked="0"/>
    </xf>
    <xf numFmtId="14" fontId="23" fillId="6" borderId="10" xfId="0" applyNumberFormat="1" applyFont="1" applyFill="1" applyBorder="1" applyAlignment="1" applyProtection="1">
      <alignment horizontal="center" vertical="center"/>
      <protection locked="0"/>
    </xf>
    <xf numFmtId="3" fontId="23" fillId="6" borderId="10" xfId="0" applyNumberFormat="1" applyFont="1" applyFill="1" applyBorder="1" applyAlignment="1" applyProtection="1">
      <alignment horizontal="center" vertical="center"/>
      <protection locked="0"/>
    </xf>
    <xf numFmtId="3" fontId="23" fillId="11" borderId="10" xfId="0" applyNumberFormat="1" applyFont="1" applyFill="1" applyBorder="1" applyAlignment="1" applyProtection="1">
      <alignment horizontal="center" vertical="center"/>
      <protection locked="0"/>
    </xf>
    <xf numFmtId="1" fontId="23" fillId="6" borderId="10" xfId="0" applyNumberFormat="1" applyFont="1" applyFill="1" applyBorder="1" applyAlignment="1" applyProtection="1">
      <alignment horizontal="center" vertical="center"/>
      <protection locked="0"/>
    </xf>
    <xf numFmtId="0" fontId="0" fillId="6" borderId="0" xfId="0" applyFill="1" applyAlignment="1" applyProtection="1">
      <alignment horizontal="left" vertical="center"/>
      <protection hidden="1"/>
    </xf>
    <xf numFmtId="0" fontId="0" fillId="6" borderId="0" xfId="0" applyFill="1" applyBorder="1" applyAlignment="1" applyProtection="1">
      <alignment vertical="center"/>
      <protection hidden="1"/>
    </xf>
    <xf numFmtId="0" fontId="6" fillId="6" borderId="0" xfId="0" applyFont="1" applyFill="1" applyBorder="1" applyAlignment="1" applyProtection="1">
      <alignment horizontal="center" vertical="center"/>
      <protection hidden="1"/>
    </xf>
    <xf numFmtId="0" fontId="9" fillId="6" borderId="0" xfId="0" applyFont="1" applyFill="1" applyBorder="1" applyAlignment="1" applyProtection="1">
      <alignment horizontal="center" vertical="center"/>
      <protection hidden="1"/>
    </xf>
    <xf numFmtId="0" fontId="0" fillId="6" borderId="0" xfId="0" applyFill="1" applyAlignment="1" applyProtection="1">
      <alignment horizontal="center" vertical="center"/>
      <protection hidden="1"/>
    </xf>
    <xf numFmtId="0" fontId="0" fillId="6" borderId="0" xfId="0" applyFill="1" applyBorder="1" applyAlignment="1" applyProtection="1">
      <alignment horizontal="center" vertical="center"/>
      <protection hidden="1"/>
    </xf>
    <xf numFmtId="0" fontId="0" fillId="6" borderId="0" xfId="0" applyFill="1" applyBorder="1" applyAlignment="1" applyProtection="1">
      <alignment horizontal="left" vertical="center"/>
      <protection hidden="1"/>
    </xf>
    <xf numFmtId="2" fontId="0" fillId="6" borderId="0" xfId="0" applyNumberFormat="1" applyFill="1" applyBorder="1" applyAlignment="1" applyProtection="1">
      <alignment horizontal="center" vertical="center"/>
      <protection hidden="1"/>
    </xf>
    <xf numFmtId="4" fontId="0" fillId="6" borderId="0" xfId="1" applyNumberFormat="1" applyFont="1" applyFill="1" applyBorder="1" applyAlignment="1" applyProtection="1">
      <alignment horizontal="center" vertical="center"/>
      <protection hidden="1"/>
    </xf>
    <xf numFmtId="4" fontId="15" fillId="10" borderId="242" xfId="1" applyNumberFormat="1" applyFont="1" applyFill="1" applyBorder="1" applyAlignment="1" applyProtection="1">
      <alignment horizontal="center" vertical="center"/>
      <protection hidden="1"/>
    </xf>
    <xf numFmtId="4" fontId="15" fillId="10" borderId="66" xfId="1" applyNumberFormat="1" applyFont="1" applyFill="1" applyBorder="1" applyAlignment="1" applyProtection="1">
      <alignment horizontal="center" vertical="center"/>
      <protection hidden="1"/>
    </xf>
    <xf numFmtId="4" fontId="15" fillId="6" borderId="55" xfId="1" applyNumberFormat="1" applyFont="1" applyFill="1" applyBorder="1" applyAlignment="1" applyProtection="1">
      <alignment horizontal="center" vertical="center"/>
      <protection hidden="1"/>
    </xf>
    <xf numFmtId="165" fontId="2" fillId="6" borderId="0" xfId="1" applyNumberFormat="1" applyFont="1" applyFill="1" applyBorder="1" applyAlignment="1" applyProtection="1">
      <alignment horizontal="center" vertical="center"/>
      <protection hidden="1"/>
    </xf>
    <xf numFmtId="0" fontId="9" fillId="6" borderId="0" xfId="0" applyFont="1" applyFill="1" applyAlignment="1" applyProtection="1">
      <alignment horizontal="center" vertical="center"/>
      <protection hidden="1"/>
    </xf>
    <xf numFmtId="4" fontId="1" fillId="6" borderId="0" xfId="1" applyNumberFormat="1" applyFont="1" applyFill="1" applyBorder="1" applyAlignment="1" applyProtection="1">
      <alignment horizontal="center" vertical="center"/>
      <protection hidden="1"/>
    </xf>
    <xf numFmtId="0" fontId="2" fillId="7" borderId="31" xfId="0" applyFont="1" applyFill="1" applyBorder="1" applyAlignment="1" applyProtection="1">
      <alignment horizontal="center" vertical="center"/>
      <protection hidden="1"/>
    </xf>
    <xf numFmtId="0" fontId="2" fillId="7" borderId="30" xfId="0" applyFont="1" applyFill="1" applyBorder="1" applyAlignment="1" applyProtection="1">
      <alignment horizontal="left" vertical="center"/>
      <protection hidden="1"/>
    </xf>
    <xf numFmtId="0" fontId="15" fillId="7" borderId="31" xfId="0" applyFont="1" applyFill="1" applyBorder="1" applyAlignment="1" applyProtection="1">
      <alignment horizontal="center" vertical="center" wrapText="1"/>
      <protection hidden="1"/>
    </xf>
    <xf numFmtId="0" fontId="2" fillId="7" borderId="32" xfId="0" applyFont="1" applyFill="1" applyBorder="1" applyAlignment="1" applyProtection="1">
      <alignment horizontal="center" vertical="center"/>
      <protection hidden="1"/>
    </xf>
    <xf numFmtId="4" fontId="11" fillId="4" borderId="25" xfId="0" applyNumberFormat="1" applyFont="1" applyFill="1" applyBorder="1" applyAlignment="1" applyProtection="1">
      <alignment horizontal="center" vertical="center"/>
      <protection hidden="1"/>
    </xf>
    <xf numFmtId="1" fontId="11" fillId="0" borderId="12" xfId="0" applyNumberFormat="1" applyFont="1" applyFill="1" applyBorder="1" applyAlignment="1" applyProtection="1">
      <alignment horizontal="center" vertical="center"/>
      <protection locked="0"/>
    </xf>
    <xf numFmtId="4" fontId="11" fillId="6" borderId="25" xfId="0" applyNumberFormat="1" applyFont="1" applyFill="1" applyBorder="1" applyAlignment="1" applyProtection="1">
      <alignment horizontal="center" vertical="center"/>
      <protection locked="0"/>
    </xf>
    <xf numFmtId="0" fontId="14" fillId="7" borderId="64" xfId="0" applyFont="1" applyFill="1" applyBorder="1" applyAlignment="1" applyProtection="1">
      <alignment vertical="center"/>
      <protection hidden="1"/>
    </xf>
    <xf numFmtId="0" fontId="2" fillId="7" borderId="65" xfId="0" applyFont="1" applyFill="1" applyBorder="1" applyAlignment="1" applyProtection="1">
      <alignment vertical="center"/>
      <protection hidden="1"/>
    </xf>
    <xf numFmtId="0" fontId="2" fillId="7" borderId="66" xfId="0" applyFont="1" applyFill="1" applyBorder="1" applyAlignment="1" applyProtection="1">
      <alignment vertical="center"/>
      <protection hidden="1"/>
    </xf>
    <xf numFmtId="0" fontId="2" fillId="7" borderId="169" xfId="0" applyFont="1" applyFill="1" applyBorder="1" applyAlignment="1" applyProtection="1">
      <alignment horizontal="center" vertical="center"/>
      <protection hidden="1"/>
    </xf>
    <xf numFmtId="0" fontId="2" fillId="7" borderId="170" xfId="0" applyFont="1" applyFill="1" applyBorder="1" applyAlignment="1" applyProtection="1">
      <alignment horizontal="center" vertical="center"/>
      <protection hidden="1"/>
    </xf>
    <xf numFmtId="0" fontId="6" fillId="7" borderId="167" xfId="0" applyFont="1" applyFill="1" applyBorder="1" applyAlignment="1" applyProtection="1">
      <alignment vertical="center"/>
      <protection hidden="1"/>
    </xf>
    <xf numFmtId="165" fontId="0" fillId="4" borderId="26" xfId="0" applyNumberFormat="1" applyFont="1" applyFill="1" applyBorder="1" applyAlignment="1" applyProtection="1">
      <alignment horizontal="center" vertical="center"/>
      <protection hidden="1"/>
    </xf>
    <xf numFmtId="0" fontId="6" fillId="7" borderId="154" xfId="0" applyFont="1" applyFill="1" applyBorder="1" applyAlignment="1" applyProtection="1">
      <alignment vertical="center"/>
      <protection hidden="1"/>
    </xf>
    <xf numFmtId="4" fontId="1" fillId="4" borderId="20" xfId="1" applyNumberFormat="1" applyFont="1" applyFill="1" applyBorder="1" applyAlignment="1" applyProtection="1">
      <alignment horizontal="center" vertical="center"/>
      <protection hidden="1"/>
    </xf>
    <xf numFmtId="0" fontId="6" fillId="7" borderId="49" xfId="0" applyFont="1" applyFill="1" applyBorder="1" applyAlignment="1" applyProtection="1">
      <alignment vertical="center"/>
      <protection hidden="1"/>
    </xf>
    <xf numFmtId="4" fontId="1" fillId="4" borderId="31" xfId="1" applyNumberFormat="1" applyFont="1" applyFill="1" applyBorder="1" applyAlignment="1" applyProtection="1">
      <alignment horizontal="center" vertical="center"/>
      <protection hidden="1"/>
    </xf>
    <xf numFmtId="4" fontId="1" fillId="5" borderId="161" xfId="1" applyNumberFormat="1" applyFont="1" applyFill="1" applyBorder="1" applyAlignment="1" applyProtection="1">
      <alignment horizontal="center" vertical="center"/>
      <protection hidden="1"/>
    </xf>
    <xf numFmtId="0" fontId="6" fillId="7" borderId="46" xfId="0" applyFont="1" applyFill="1" applyBorder="1" applyAlignment="1" applyProtection="1">
      <alignment vertical="center"/>
      <protection hidden="1"/>
    </xf>
    <xf numFmtId="4" fontId="1" fillId="4" borderId="22" xfId="1" applyNumberFormat="1" applyFont="1" applyFill="1" applyBorder="1" applyAlignment="1" applyProtection="1">
      <alignment horizontal="center" vertical="center"/>
      <protection hidden="1"/>
    </xf>
    <xf numFmtId="4" fontId="1" fillId="5" borderId="23" xfId="1" applyNumberFormat="1" applyFont="1" applyFill="1" applyBorder="1" applyAlignment="1" applyProtection="1">
      <alignment horizontal="center" vertical="center"/>
      <protection hidden="1"/>
    </xf>
    <xf numFmtId="165" fontId="0" fillId="4" borderId="159" xfId="0" applyNumberFormat="1" applyFont="1" applyFill="1" applyBorder="1" applyAlignment="1" applyProtection="1">
      <alignment horizontal="center" vertical="center"/>
      <protection hidden="1"/>
    </xf>
    <xf numFmtId="0" fontId="6" fillId="7" borderId="156" xfId="0" applyFont="1" applyFill="1" applyBorder="1" applyAlignment="1" applyProtection="1">
      <alignment vertical="center"/>
      <protection hidden="1"/>
    </xf>
    <xf numFmtId="0" fontId="2" fillId="11" borderId="162" xfId="0" applyFont="1" applyFill="1" applyBorder="1" applyAlignment="1" applyProtection="1">
      <alignment horizontal="left" vertical="center"/>
      <protection hidden="1"/>
    </xf>
    <xf numFmtId="0" fontId="5" fillId="11" borderId="163" xfId="0" applyFont="1" applyFill="1" applyBorder="1" applyAlignment="1" applyProtection="1">
      <alignment vertical="center"/>
      <protection hidden="1"/>
    </xf>
    <xf numFmtId="4" fontId="2" fillId="11" borderId="164" xfId="1" applyNumberFormat="1" applyFont="1" applyFill="1" applyBorder="1" applyAlignment="1" applyProtection="1">
      <alignment horizontal="center" vertical="center"/>
      <protection hidden="1"/>
    </xf>
    <xf numFmtId="4" fontId="2" fillId="11" borderId="165" xfId="1" applyNumberFormat="1" applyFont="1" applyFill="1" applyBorder="1" applyAlignment="1" applyProtection="1">
      <alignment horizontal="center" vertical="center"/>
      <protection hidden="1"/>
    </xf>
    <xf numFmtId="0" fontId="2" fillId="6" borderId="0" xfId="0" applyFont="1" applyFill="1" applyAlignment="1" applyProtection="1">
      <alignment vertical="center"/>
      <protection hidden="1"/>
    </xf>
    <xf numFmtId="4" fontId="1" fillId="4" borderId="19" xfId="1" applyNumberFormat="1" applyFont="1" applyFill="1" applyBorder="1" applyAlignment="1" applyProtection="1">
      <alignment horizontal="center" vertical="center"/>
      <protection hidden="1"/>
    </xf>
    <xf numFmtId="4" fontId="1" fillId="8" borderId="161" xfId="1" applyNumberFormat="1" applyFont="1" applyFill="1" applyBorder="1" applyAlignment="1" applyProtection="1">
      <alignment horizontal="center" vertical="center"/>
      <protection hidden="1"/>
    </xf>
    <xf numFmtId="0" fontId="2" fillId="7" borderId="198" xfId="0" applyFont="1" applyFill="1" applyBorder="1" applyAlignment="1" applyProtection="1">
      <alignment horizontal="center" vertical="center"/>
      <protection hidden="1"/>
    </xf>
    <xf numFmtId="0" fontId="2" fillId="7" borderId="199" xfId="0" applyFont="1" applyFill="1" applyBorder="1" applyAlignment="1" applyProtection="1">
      <alignment horizontal="center" vertical="center"/>
      <protection hidden="1"/>
    </xf>
    <xf numFmtId="0" fontId="2" fillId="6" borderId="0" xfId="0" applyFont="1" applyFill="1" applyBorder="1" applyAlignment="1" applyProtection="1">
      <alignment vertical="center"/>
      <protection hidden="1"/>
    </xf>
    <xf numFmtId="0" fontId="2" fillId="6" borderId="0" xfId="0" applyFont="1" applyFill="1" applyBorder="1" applyAlignment="1" applyProtection="1">
      <alignment horizontal="center" vertical="center"/>
      <protection hidden="1"/>
    </xf>
    <xf numFmtId="0" fontId="9" fillId="6" borderId="0" xfId="0" applyFont="1" applyFill="1" applyBorder="1" applyAlignment="1" applyProtection="1">
      <alignment horizontal="left" vertical="center"/>
      <protection hidden="1"/>
    </xf>
    <xf numFmtId="4" fontId="8" fillId="6" borderId="0" xfId="1" applyNumberFormat="1" applyFont="1" applyFill="1" applyBorder="1" applyAlignment="1" applyProtection="1">
      <alignment horizontal="center" vertical="center"/>
      <protection hidden="1"/>
    </xf>
    <xf numFmtId="3" fontId="1" fillId="6" borderId="0" xfId="1" applyNumberFormat="1" applyFont="1" applyFill="1" applyBorder="1" applyAlignment="1" applyProtection="1">
      <alignment horizontal="center" vertical="center"/>
      <protection hidden="1"/>
    </xf>
    <xf numFmtId="3" fontId="8" fillId="6" borderId="0" xfId="1" applyNumberFormat="1" applyFont="1" applyFill="1" applyBorder="1" applyAlignment="1" applyProtection="1">
      <alignment vertical="center"/>
      <protection hidden="1"/>
    </xf>
    <xf numFmtId="0" fontId="0" fillId="6" borderId="143" xfId="0" applyFill="1" applyBorder="1" applyAlignment="1" applyProtection="1">
      <alignment horizontal="left" vertical="center"/>
      <protection hidden="1"/>
    </xf>
    <xf numFmtId="0" fontId="2" fillId="6" borderId="143" xfId="0" applyFont="1" applyFill="1" applyBorder="1" applyAlignment="1" applyProtection="1">
      <alignment horizontal="left" vertical="center"/>
      <protection hidden="1"/>
    </xf>
    <xf numFmtId="4" fontId="8" fillId="6" borderId="143" xfId="1" applyNumberFormat="1" applyFont="1" applyFill="1" applyBorder="1" applyAlignment="1" applyProtection="1">
      <alignment horizontal="center" vertical="center"/>
      <protection hidden="1"/>
    </xf>
    <xf numFmtId="4" fontId="1" fillId="6" borderId="143" xfId="1" applyNumberFormat="1" applyFont="1" applyFill="1" applyBorder="1" applyAlignment="1" applyProtection="1">
      <alignment horizontal="center" vertical="center"/>
      <protection hidden="1"/>
    </xf>
    <xf numFmtId="3" fontId="1" fillId="6" borderId="143" xfId="1" applyNumberFormat="1" applyFont="1" applyFill="1" applyBorder="1" applyAlignment="1" applyProtection="1">
      <alignment horizontal="center" vertical="center"/>
      <protection hidden="1"/>
    </xf>
    <xf numFmtId="3" fontId="8" fillId="6" borderId="143" xfId="1" applyNumberFormat="1" applyFont="1" applyFill="1" applyBorder="1" applyAlignment="1" applyProtection="1">
      <alignment vertical="center"/>
      <protection hidden="1"/>
    </xf>
    <xf numFmtId="0" fontId="2" fillId="11" borderId="54" xfId="0" applyFont="1" applyFill="1" applyBorder="1" applyAlignment="1" applyProtection="1">
      <alignment vertical="center" wrapText="1"/>
      <protection hidden="1"/>
    </xf>
    <xf numFmtId="0" fontId="2" fillId="11" borderId="55" xfId="0" applyFont="1" applyFill="1" applyBorder="1" applyAlignment="1" applyProtection="1">
      <alignment vertical="center" wrapText="1"/>
      <protection hidden="1"/>
    </xf>
    <xf numFmtId="0" fontId="2" fillId="11" borderId="55" xfId="0" applyFont="1" applyFill="1" applyBorder="1" applyAlignment="1" applyProtection="1">
      <alignment horizontal="center" vertical="center"/>
      <protection hidden="1"/>
    </xf>
    <xf numFmtId="4" fontId="2" fillId="11" borderId="55" xfId="1" applyNumberFormat="1" applyFont="1" applyFill="1" applyBorder="1" applyAlignment="1" applyProtection="1">
      <alignment horizontal="center" vertical="center"/>
      <protection hidden="1"/>
    </xf>
    <xf numFmtId="4" fontId="2" fillId="11" borderId="56" xfId="1" applyNumberFormat="1" applyFont="1" applyFill="1" applyBorder="1" applyAlignment="1" applyProtection="1">
      <alignment horizontal="center" vertical="center"/>
      <protection hidden="1"/>
    </xf>
    <xf numFmtId="4" fontId="2" fillId="10" borderId="194" xfId="0" applyNumberFormat="1" applyFont="1" applyFill="1" applyBorder="1" applyAlignment="1" applyProtection="1">
      <alignment horizontal="center" vertical="center"/>
      <protection hidden="1"/>
    </xf>
    <xf numFmtId="4" fontId="2" fillId="9" borderId="195" xfId="0" applyNumberFormat="1" applyFont="1" applyFill="1" applyBorder="1" applyAlignment="1" applyProtection="1">
      <alignment horizontal="center" vertical="center"/>
      <protection hidden="1"/>
    </xf>
    <xf numFmtId="4" fontId="2" fillId="5" borderId="174" xfId="0" applyNumberFormat="1" applyFont="1" applyFill="1" applyBorder="1" applyAlignment="1" applyProtection="1">
      <alignment horizontal="center" vertical="center"/>
      <protection hidden="1"/>
    </xf>
    <xf numFmtId="4" fontId="2" fillId="9" borderId="171" xfId="0" applyNumberFormat="1" applyFont="1" applyFill="1" applyBorder="1" applyAlignment="1" applyProtection="1">
      <alignment horizontal="center" vertical="center"/>
      <protection hidden="1"/>
    </xf>
    <xf numFmtId="0" fontId="2" fillId="11" borderId="286" xfId="0" applyFont="1" applyFill="1" applyBorder="1" applyAlignment="1" applyProtection="1">
      <alignment vertical="center" wrapText="1"/>
      <protection hidden="1"/>
    </xf>
    <xf numFmtId="0" fontId="2" fillId="11" borderId="287" xfId="0" applyFont="1" applyFill="1" applyBorder="1" applyAlignment="1" applyProtection="1">
      <alignment vertical="center" wrapText="1"/>
      <protection hidden="1"/>
    </xf>
    <xf numFmtId="0" fontId="2" fillId="11" borderId="287" xfId="0" applyFont="1" applyFill="1" applyBorder="1" applyAlignment="1" applyProtection="1">
      <alignment horizontal="center" vertical="center"/>
      <protection hidden="1"/>
    </xf>
    <xf numFmtId="4" fontId="2" fillId="11" borderId="287" xfId="1" applyNumberFormat="1" applyFont="1" applyFill="1" applyBorder="1" applyAlignment="1" applyProtection="1">
      <alignment horizontal="center" vertical="center"/>
      <protection hidden="1"/>
    </xf>
    <xf numFmtId="4" fontId="2" fillId="11" borderId="288" xfId="1" applyNumberFormat="1" applyFont="1" applyFill="1" applyBorder="1" applyAlignment="1" applyProtection="1">
      <alignment horizontal="center" vertical="center"/>
      <protection hidden="1"/>
    </xf>
    <xf numFmtId="0" fontId="0" fillId="7" borderId="289" xfId="0" applyFill="1" applyBorder="1" applyAlignment="1" applyProtection="1">
      <alignment vertical="center"/>
      <protection hidden="1"/>
    </xf>
    <xf numFmtId="0" fontId="6" fillId="7" borderId="266" xfId="0" applyFont="1" applyFill="1" applyBorder="1" applyAlignment="1" applyProtection="1">
      <alignment vertical="center"/>
      <protection hidden="1"/>
    </xf>
    <xf numFmtId="4" fontId="2" fillId="4" borderId="290" xfId="0" applyNumberFormat="1" applyFont="1" applyFill="1" applyBorder="1" applyAlignment="1" applyProtection="1">
      <alignment horizontal="center" vertical="center"/>
      <protection hidden="1"/>
    </xf>
    <xf numFmtId="4" fontId="0" fillId="6" borderId="0" xfId="0" applyNumberFormat="1" applyFill="1" applyBorder="1" applyAlignment="1" applyProtection="1">
      <alignment horizontal="center" vertical="center"/>
      <protection hidden="1"/>
    </xf>
    <xf numFmtId="0" fontId="0" fillId="7" borderId="291" xfId="0" applyFill="1" applyBorder="1" applyAlignment="1" applyProtection="1">
      <alignment vertical="center"/>
      <protection hidden="1"/>
    </xf>
    <xf numFmtId="0" fontId="6" fillId="7" borderId="268" xfId="0" applyFont="1" applyFill="1" applyBorder="1" applyAlignment="1" applyProtection="1">
      <alignment vertical="center"/>
      <protection hidden="1"/>
    </xf>
    <xf numFmtId="4" fontId="2" fillId="4" borderId="292" xfId="0" applyNumberFormat="1" applyFont="1" applyFill="1" applyBorder="1" applyAlignment="1" applyProtection="1">
      <alignment horizontal="center" vertical="center"/>
      <protection hidden="1"/>
    </xf>
    <xf numFmtId="0" fontId="0" fillId="7" borderId="293" xfId="0" applyFill="1" applyBorder="1" applyAlignment="1" applyProtection="1">
      <alignment vertical="center"/>
      <protection hidden="1"/>
    </xf>
    <xf numFmtId="0" fontId="6" fillId="7" borderId="271" xfId="0" applyFont="1" applyFill="1" applyBorder="1" applyAlignment="1" applyProtection="1">
      <alignment vertical="center"/>
      <protection hidden="1"/>
    </xf>
    <xf numFmtId="4" fontId="2" fillId="4" borderId="294" xfId="0" applyNumberFormat="1" applyFont="1" applyFill="1" applyBorder="1" applyAlignment="1" applyProtection="1">
      <alignment horizontal="center" vertical="center"/>
      <protection hidden="1"/>
    </xf>
    <xf numFmtId="0" fontId="2" fillId="11" borderId="295" xfId="0" applyFont="1" applyFill="1" applyBorder="1" applyAlignment="1" applyProtection="1">
      <alignment vertical="center"/>
      <protection hidden="1"/>
    </xf>
    <xf numFmtId="0" fontId="2" fillId="11" borderId="296" xfId="0" applyFont="1" applyFill="1" applyBorder="1" applyAlignment="1" applyProtection="1">
      <alignment vertical="center"/>
      <protection hidden="1"/>
    </xf>
    <xf numFmtId="4" fontId="8" fillId="11" borderId="297" xfId="0" applyNumberFormat="1" applyFont="1" applyFill="1" applyBorder="1" applyAlignment="1" applyProtection="1">
      <alignment horizontal="center" vertical="center"/>
      <protection hidden="1"/>
    </xf>
    <xf numFmtId="4" fontId="2" fillId="9" borderId="298" xfId="0" applyNumberFormat="1" applyFont="1" applyFill="1" applyBorder="1" applyAlignment="1" applyProtection="1">
      <alignment horizontal="center" vertical="center"/>
      <protection hidden="1"/>
    </xf>
    <xf numFmtId="4" fontId="13" fillId="6" borderId="0" xfId="0" applyNumberFormat="1" applyFont="1" applyFill="1" applyBorder="1" applyAlignment="1" applyProtection="1">
      <alignment horizontal="center" vertical="center"/>
      <protection hidden="1"/>
    </xf>
    <xf numFmtId="4" fontId="8" fillId="6" borderId="0" xfId="0" applyNumberFormat="1" applyFont="1" applyFill="1" applyBorder="1" applyAlignment="1" applyProtection="1">
      <alignment horizontal="center" vertical="center"/>
      <protection hidden="1"/>
    </xf>
    <xf numFmtId="165" fontId="1" fillId="0" borderId="25" xfId="1" applyNumberFormat="1" applyFont="1" applyFill="1" applyBorder="1" applyAlignment="1" applyProtection="1">
      <alignment horizontal="center" vertical="center"/>
      <protection locked="0"/>
    </xf>
    <xf numFmtId="4" fontId="1" fillId="0" borderId="19" xfId="1" applyNumberFormat="1" applyFont="1" applyFill="1" applyBorder="1" applyAlignment="1" applyProtection="1">
      <alignment horizontal="center" vertical="center"/>
      <protection locked="0"/>
    </xf>
    <xf numFmtId="165" fontId="1" fillId="0" borderId="28" xfId="1" applyNumberFormat="1" applyFont="1" applyFill="1" applyBorder="1" applyAlignment="1" applyProtection="1">
      <alignment horizontal="center" vertical="center"/>
      <protection locked="0"/>
    </xf>
    <xf numFmtId="4" fontId="1" fillId="0" borderId="31" xfId="1" applyNumberFormat="1" applyFont="1" applyFill="1" applyBorder="1" applyAlignment="1" applyProtection="1">
      <alignment horizontal="center" vertical="center"/>
      <protection locked="0"/>
    </xf>
    <xf numFmtId="4" fontId="1" fillId="6" borderId="8" xfId="1" applyNumberFormat="1" applyFont="1" applyFill="1" applyBorder="1" applyAlignment="1" applyProtection="1">
      <alignment horizontal="center" vertical="center"/>
      <protection locked="0"/>
    </xf>
    <xf numFmtId="3" fontId="1" fillId="6" borderId="8" xfId="1" applyNumberFormat="1" applyFont="1" applyFill="1" applyBorder="1" applyAlignment="1" applyProtection="1">
      <alignment horizontal="center" vertical="center"/>
      <protection locked="0"/>
    </xf>
    <xf numFmtId="4" fontId="8" fillId="6" borderId="8" xfId="1" applyNumberFormat="1" applyFont="1" applyFill="1" applyBorder="1" applyAlignment="1" applyProtection="1">
      <alignment horizontal="center" vertical="center"/>
      <protection locked="0"/>
    </xf>
    <xf numFmtId="4" fontId="8" fillId="6" borderId="10" xfId="1" applyNumberFormat="1" applyFont="1" applyFill="1" applyBorder="1" applyAlignment="1" applyProtection="1">
      <alignment horizontal="center" vertical="center"/>
      <protection locked="0"/>
    </xf>
    <xf numFmtId="4" fontId="1" fillId="6" borderId="10" xfId="1" applyNumberFormat="1" applyFont="1" applyFill="1" applyBorder="1" applyAlignment="1" applyProtection="1">
      <alignment horizontal="center" vertical="center"/>
      <protection locked="0"/>
    </xf>
    <xf numFmtId="3" fontId="1" fillId="6" borderId="10" xfId="1" applyNumberFormat="1" applyFont="1" applyFill="1" applyBorder="1" applyAlignment="1" applyProtection="1">
      <alignment horizontal="center" vertical="center"/>
      <protection locked="0"/>
    </xf>
    <xf numFmtId="4" fontId="0" fillId="6" borderId="263" xfId="0" applyNumberFormat="1" applyFill="1" applyBorder="1" applyAlignment="1" applyProtection="1">
      <alignment horizontal="center" vertical="center"/>
      <protection locked="0"/>
    </xf>
    <xf numFmtId="4" fontId="0" fillId="6" borderId="264" xfId="0" applyNumberFormat="1" applyFill="1" applyBorder="1" applyAlignment="1" applyProtection="1">
      <alignment horizontal="center" vertical="center"/>
      <protection locked="0"/>
    </xf>
    <xf numFmtId="4" fontId="0" fillId="6" borderId="272" xfId="0" applyNumberFormat="1" applyFill="1" applyBorder="1" applyAlignment="1" applyProtection="1">
      <alignment horizontal="center" vertical="center"/>
      <protection locked="0"/>
    </xf>
    <xf numFmtId="4" fontId="0" fillId="6" borderId="0" xfId="0" applyNumberFormat="1" applyFill="1" applyAlignment="1" applyProtection="1">
      <alignment horizontal="center" vertical="center"/>
      <protection hidden="1"/>
    </xf>
    <xf numFmtId="1" fontId="2" fillId="7" borderId="248" xfId="0" applyNumberFormat="1" applyFont="1" applyFill="1" applyBorder="1" applyAlignment="1" applyProtection="1">
      <alignment horizontal="center" vertical="center" wrapText="1"/>
      <protection hidden="1"/>
    </xf>
    <xf numFmtId="1" fontId="2" fillId="12" borderId="249" xfId="0" applyNumberFormat="1" applyFont="1" applyFill="1" applyBorder="1" applyAlignment="1" applyProtection="1">
      <alignment horizontal="center" vertical="center"/>
      <protection hidden="1"/>
    </xf>
    <xf numFmtId="0" fontId="6" fillId="7" borderId="46" xfId="0" applyFont="1" applyFill="1" applyBorder="1" applyAlignment="1" applyProtection="1">
      <alignment horizontal="center" vertical="center"/>
      <protection hidden="1"/>
    </xf>
    <xf numFmtId="165" fontId="0" fillId="4" borderId="29" xfId="0" applyNumberFormat="1" applyFont="1" applyFill="1" applyBorder="1" applyAlignment="1" applyProtection="1">
      <alignment horizontal="center" vertical="center"/>
      <protection hidden="1"/>
    </xf>
    <xf numFmtId="0" fontId="6" fillId="7" borderId="19" xfId="0" applyFont="1" applyFill="1" applyBorder="1" applyAlignment="1" applyProtection="1">
      <alignment horizontal="center" vertical="center"/>
      <protection hidden="1"/>
    </xf>
    <xf numFmtId="4" fontId="1" fillId="4" borderId="35" xfId="1" applyNumberFormat="1" applyFont="1" applyFill="1" applyBorder="1" applyAlignment="1" applyProtection="1">
      <alignment horizontal="center" vertical="center"/>
      <protection hidden="1"/>
    </xf>
    <xf numFmtId="0" fontId="6" fillId="7" borderId="31" xfId="0" applyFont="1" applyFill="1" applyBorder="1" applyAlignment="1" applyProtection="1">
      <alignment horizontal="center" vertical="center"/>
      <protection hidden="1"/>
    </xf>
    <xf numFmtId="4" fontId="0" fillId="5" borderId="31" xfId="0" applyNumberFormat="1" applyFont="1" applyFill="1" applyBorder="1" applyAlignment="1" applyProtection="1">
      <alignment horizontal="center" vertical="center"/>
      <protection hidden="1"/>
    </xf>
    <xf numFmtId="4" fontId="1" fillId="5" borderId="32" xfId="1" applyNumberFormat="1" applyFont="1" applyFill="1" applyBorder="1" applyAlignment="1" applyProtection="1">
      <alignment horizontal="center" vertical="center"/>
      <protection hidden="1"/>
    </xf>
    <xf numFmtId="0" fontId="6" fillId="7" borderId="25" xfId="0" applyFont="1" applyFill="1" applyBorder="1" applyAlignment="1" applyProtection="1">
      <alignment horizontal="center" vertical="center"/>
      <protection hidden="1"/>
    </xf>
    <xf numFmtId="0" fontId="6" fillId="7" borderId="22" xfId="0" applyFont="1" applyFill="1" applyBorder="1" applyAlignment="1" applyProtection="1">
      <alignment horizontal="center" vertical="center"/>
      <protection hidden="1"/>
    </xf>
    <xf numFmtId="4" fontId="0" fillId="5" borderId="22" xfId="0" applyNumberFormat="1" applyFont="1" applyFill="1" applyBorder="1" applyAlignment="1" applyProtection="1">
      <alignment horizontal="center" vertical="center"/>
      <protection hidden="1"/>
    </xf>
    <xf numFmtId="0" fontId="6" fillId="7" borderId="28" xfId="0" applyFont="1" applyFill="1" applyBorder="1" applyAlignment="1" applyProtection="1">
      <alignment horizontal="center" vertical="center"/>
      <protection hidden="1"/>
    </xf>
    <xf numFmtId="4" fontId="0" fillId="6" borderId="0" xfId="0" applyNumberFormat="1" applyFill="1" applyAlignment="1" applyProtection="1">
      <alignment vertical="center"/>
      <protection hidden="1"/>
    </xf>
    <xf numFmtId="0" fontId="2" fillId="11" borderId="150" xfId="0" applyFont="1" applyFill="1" applyBorder="1" applyAlignment="1" applyProtection="1">
      <alignment horizontal="left" vertical="center"/>
      <protection hidden="1"/>
    </xf>
    <xf numFmtId="0" fontId="5" fillId="11" borderId="155" xfId="0" applyFont="1" applyFill="1" applyBorder="1" applyAlignment="1" applyProtection="1">
      <alignment horizontal="center" vertical="center"/>
      <protection hidden="1"/>
    </xf>
    <xf numFmtId="4" fontId="2" fillId="11" borderId="112" xfId="1" applyNumberFormat="1" applyFont="1" applyFill="1" applyBorder="1" applyAlignment="1" applyProtection="1">
      <alignment horizontal="center" vertical="center"/>
      <protection hidden="1"/>
    </xf>
    <xf numFmtId="4" fontId="2" fillId="11" borderId="151" xfId="1" applyNumberFormat="1" applyFont="1" applyFill="1" applyBorder="1" applyAlignment="1" applyProtection="1">
      <alignment horizontal="center" vertical="center"/>
      <protection hidden="1"/>
    </xf>
    <xf numFmtId="4" fontId="2" fillId="6" borderId="0" xfId="0" applyNumberFormat="1" applyFont="1" applyFill="1" applyAlignment="1" applyProtection="1">
      <alignment vertical="center"/>
      <protection hidden="1"/>
    </xf>
    <xf numFmtId="0" fontId="2" fillId="7" borderId="178" xfId="0" applyFont="1" applyFill="1" applyBorder="1" applyAlignment="1" applyProtection="1">
      <alignment vertical="center"/>
      <protection hidden="1"/>
    </xf>
    <xf numFmtId="1" fontId="28" fillId="7" borderId="179" xfId="0" applyNumberFormat="1" applyFont="1" applyFill="1" applyBorder="1" applyAlignment="1" applyProtection="1">
      <alignment horizontal="center" vertical="center"/>
      <protection hidden="1"/>
    </xf>
    <xf numFmtId="0" fontId="2" fillId="7" borderId="179" xfId="0"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4" fontId="2" fillId="7" borderId="177" xfId="0" applyNumberFormat="1" applyFont="1" applyFill="1" applyBorder="1" applyAlignment="1" applyProtection="1">
      <alignment horizontal="center" vertical="center"/>
      <protection hidden="1"/>
    </xf>
    <xf numFmtId="0" fontId="2" fillId="7" borderId="80" xfId="0" applyFont="1" applyFill="1" applyBorder="1" applyAlignment="1" applyProtection="1">
      <alignment vertical="center"/>
      <protection hidden="1"/>
    </xf>
    <xf numFmtId="0" fontId="5" fillId="7" borderId="81" xfId="0" applyFont="1" applyFill="1" applyBorder="1" applyAlignment="1" applyProtection="1">
      <alignment vertical="center"/>
      <protection hidden="1"/>
    </xf>
    <xf numFmtId="0" fontId="5" fillId="7" borderId="81" xfId="0" applyFont="1" applyFill="1" applyBorder="1" applyAlignment="1" applyProtection="1">
      <alignment horizontal="center" vertical="center"/>
      <protection hidden="1"/>
    </xf>
    <xf numFmtId="1" fontId="2" fillId="7" borderId="81" xfId="0" applyNumberFormat="1" applyFont="1" applyFill="1" applyBorder="1" applyAlignment="1" applyProtection="1">
      <alignment horizontal="center" vertical="center"/>
      <protection hidden="1"/>
    </xf>
    <xf numFmtId="4" fontId="2" fillId="7" borderId="81" xfId="0" applyNumberFormat="1" applyFont="1" applyFill="1" applyBorder="1" applyAlignment="1" applyProtection="1">
      <alignment horizontal="center" vertical="center"/>
      <protection hidden="1"/>
    </xf>
    <xf numFmtId="0" fontId="0" fillId="7" borderId="75" xfId="0" applyFill="1" applyBorder="1" applyAlignment="1" applyProtection="1">
      <alignment vertical="center"/>
      <protection hidden="1"/>
    </xf>
    <xf numFmtId="0" fontId="6" fillId="7" borderId="76" xfId="0" applyFont="1" applyFill="1" applyBorder="1" applyAlignment="1" applyProtection="1">
      <alignment vertical="center"/>
      <protection hidden="1"/>
    </xf>
    <xf numFmtId="0" fontId="6" fillId="7" borderId="76" xfId="0" applyFont="1" applyFill="1" applyBorder="1" applyAlignment="1" applyProtection="1">
      <alignment horizontal="center" vertical="center"/>
      <protection hidden="1"/>
    </xf>
    <xf numFmtId="4" fontId="0" fillId="4" borderId="76" xfId="0" applyNumberFormat="1" applyFill="1" applyBorder="1" applyAlignment="1" applyProtection="1">
      <alignment horizontal="center" vertical="center"/>
      <protection hidden="1"/>
    </xf>
    <xf numFmtId="4" fontId="0" fillId="5" borderId="76" xfId="0" applyNumberFormat="1" applyFill="1" applyBorder="1" applyAlignment="1" applyProtection="1">
      <alignment horizontal="center" vertical="center"/>
      <protection hidden="1"/>
    </xf>
    <xf numFmtId="0" fontId="0" fillId="7" borderId="67" xfId="0" applyFill="1" applyBorder="1" applyAlignment="1" applyProtection="1">
      <alignment vertical="center"/>
      <protection hidden="1"/>
    </xf>
    <xf numFmtId="0" fontId="6" fillId="7" borderId="68" xfId="0" applyFont="1" applyFill="1" applyBorder="1" applyAlignment="1" applyProtection="1">
      <alignment vertical="center"/>
      <protection hidden="1"/>
    </xf>
    <xf numFmtId="0" fontId="6" fillId="7" borderId="68" xfId="0" applyFont="1" applyFill="1" applyBorder="1" applyAlignment="1" applyProtection="1">
      <alignment horizontal="center" vertical="center"/>
      <protection hidden="1"/>
    </xf>
    <xf numFmtId="4" fontId="0" fillId="4" borderId="68" xfId="0" applyNumberFormat="1" applyFill="1" applyBorder="1" applyAlignment="1" applyProtection="1">
      <alignment horizontal="center" vertical="center"/>
      <protection hidden="1"/>
    </xf>
    <xf numFmtId="4" fontId="0" fillId="5" borderId="68" xfId="0" applyNumberFormat="1" applyFill="1" applyBorder="1" applyAlignment="1" applyProtection="1">
      <alignment horizontal="center" vertical="center"/>
      <protection hidden="1"/>
    </xf>
    <xf numFmtId="0" fontId="0" fillId="7" borderId="69" xfId="0" applyFill="1" applyBorder="1" applyAlignment="1" applyProtection="1">
      <alignment vertical="center"/>
      <protection hidden="1"/>
    </xf>
    <xf numFmtId="0" fontId="6" fillId="7" borderId="70" xfId="0" applyFont="1" applyFill="1" applyBorder="1" applyAlignment="1" applyProtection="1">
      <alignment vertical="center"/>
      <protection hidden="1"/>
    </xf>
    <xf numFmtId="0" fontId="6" fillId="7" borderId="70" xfId="0" applyFont="1" applyFill="1" applyBorder="1" applyAlignment="1" applyProtection="1">
      <alignment horizontal="center" vertical="center"/>
      <protection hidden="1"/>
    </xf>
    <xf numFmtId="4" fontId="0" fillId="4" borderId="70" xfId="0" applyNumberFormat="1" applyFill="1" applyBorder="1" applyAlignment="1" applyProtection="1">
      <alignment horizontal="center" vertical="center"/>
      <protection hidden="1"/>
    </xf>
    <xf numFmtId="4" fontId="0" fillId="5" borderId="70" xfId="0" applyNumberFormat="1" applyFill="1" applyBorder="1" applyAlignment="1" applyProtection="1">
      <alignment horizontal="center" vertical="center"/>
      <protection hidden="1"/>
    </xf>
    <xf numFmtId="4" fontId="0" fillId="4" borderId="71" xfId="0" applyNumberFormat="1" applyFill="1" applyBorder="1" applyAlignment="1" applyProtection="1">
      <alignment horizontal="center" vertical="center"/>
      <protection hidden="1"/>
    </xf>
    <xf numFmtId="0" fontId="2" fillId="11" borderId="72" xfId="0" applyFont="1" applyFill="1" applyBorder="1" applyAlignment="1" applyProtection="1">
      <alignment vertical="center"/>
      <protection hidden="1"/>
    </xf>
    <xf numFmtId="0" fontId="2" fillId="11" borderId="73" xfId="0" applyFont="1" applyFill="1" applyBorder="1" applyAlignment="1" applyProtection="1">
      <alignment vertical="center"/>
      <protection hidden="1"/>
    </xf>
    <xf numFmtId="0" fontId="5" fillId="11" borderId="73" xfId="0" applyFont="1" applyFill="1" applyBorder="1" applyAlignment="1" applyProtection="1">
      <alignment horizontal="center" vertical="center"/>
      <protection hidden="1"/>
    </xf>
    <xf numFmtId="0" fontId="8" fillId="5" borderId="73" xfId="0" applyFont="1" applyFill="1" applyBorder="1" applyAlignment="1" applyProtection="1">
      <alignment horizontal="center" vertical="center"/>
      <protection hidden="1"/>
    </xf>
    <xf numFmtId="4" fontId="13" fillId="5" borderId="73" xfId="0" applyNumberFormat="1" applyFont="1" applyFill="1" applyBorder="1" applyAlignment="1" applyProtection="1">
      <alignment horizontal="center" vertical="center"/>
      <protection hidden="1"/>
    </xf>
    <xf numFmtId="4" fontId="8" fillId="5" borderId="73" xfId="0" applyNumberFormat="1" applyFont="1" applyFill="1" applyBorder="1" applyAlignment="1" applyProtection="1">
      <alignment horizontal="center" vertical="center"/>
      <protection hidden="1"/>
    </xf>
    <xf numFmtId="4" fontId="8" fillId="5" borderId="74" xfId="0" applyNumberFormat="1" applyFont="1" applyFill="1" applyBorder="1" applyAlignment="1" applyProtection="1">
      <alignment horizontal="center" vertical="center"/>
      <protection hidden="1"/>
    </xf>
    <xf numFmtId="0" fontId="2" fillId="7" borderId="83" xfId="0" applyFont="1" applyFill="1" applyBorder="1" applyAlignment="1" applyProtection="1">
      <alignment vertical="center"/>
      <protection hidden="1"/>
    </xf>
    <xf numFmtId="0" fontId="0" fillId="7" borderId="27" xfId="0" applyFill="1" applyBorder="1" applyAlignment="1" applyProtection="1">
      <alignment vertical="center"/>
      <protection hidden="1"/>
    </xf>
    <xf numFmtId="0" fontId="6" fillId="7" borderId="28" xfId="0" applyFont="1" applyFill="1" applyBorder="1" applyAlignment="1" applyProtection="1">
      <alignment vertical="center"/>
      <protection hidden="1"/>
    </xf>
    <xf numFmtId="4" fontId="0" fillId="4" borderId="28" xfId="0" applyNumberFormat="1" applyFill="1" applyBorder="1" applyAlignment="1" applyProtection="1">
      <alignment horizontal="center" vertical="center"/>
      <protection hidden="1"/>
    </xf>
    <xf numFmtId="4" fontId="0" fillId="5" borderId="28" xfId="0" applyNumberFormat="1" applyFill="1" applyBorder="1" applyAlignment="1" applyProtection="1">
      <alignment horizontal="center" vertical="center"/>
      <protection hidden="1"/>
    </xf>
    <xf numFmtId="0" fontId="0" fillId="7" borderId="34" xfId="0" applyFill="1" applyBorder="1" applyAlignment="1" applyProtection="1">
      <alignment vertical="center"/>
      <protection hidden="1"/>
    </xf>
    <xf numFmtId="0" fontId="6" fillId="7" borderId="19" xfId="0" applyFont="1" applyFill="1" applyBorder="1" applyAlignment="1" applyProtection="1">
      <alignment vertical="center"/>
      <protection hidden="1"/>
    </xf>
    <xf numFmtId="4" fontId="0" fillId="4" borderId="19" xfId="0" applyNumberFormat="1" applyFill="1" applyBorder="1" applyAlignment="1" applyProtection="1">
      <alignment horizontal="center" vertical="center"/>
      <protection hidden="1"/>
    </xf>
    <xf numFmtId="4" fontId="0" fillId="5" borderId="19" xfId="0" applyNumberFormat="1" applyFill="1" applyBorder="1" applyAlignment="1" applyProtection="1">
      <alignment horizontal="center" vertical="center"/>
      <protection hidden="1"/>
    </xf>
    <xf numFmtId="0" fontId="0" fillId="7" borderId="30" xfId="0" applyFill="1" applyBorder="1" applyAlignment="1" applyProtection="1">
      <alignment vertical="center"/>
      <protection hidden="1"/>
    </xf>
    <xf numFmtId="4" fontId="0" fillId="4" borderId="31" xfId="0" applyNumberFormat="1" applyFill="1" applyBorder="1" applyAlignment="1" applyProtection="1">
      <alignment horizontal="center" vertical="center"/>
      <protection hidden="1"/>
    </xf>
    <xf numFmtId="0" fontId="2" fillId="11" borderId="86" xfId="0" applyFont="1" applyFill="1" applyBorder="1" applyAlignment="1" applyProtection="1">
      <alignment vertical="center"/>
      <protection hidden="1"/>
    </xf>
    <xf numFmtId="0" fontId="2" fillId="11" borderId="87" xfId="0" applyFont="1" applyFill="1" applyBorder="1" applyAlignment="1" applyProtection="1">
      <alignment vertical="center"/>
      <protection hidden="1"/>
    </xf>
    <xf numFmtId="0" fontId="5" fillId="11" borderId="87" xfId="0" applyFont="1" applyFill="1" applyBorder="1" applyAlignment="1" applyProtection="1">
      <alignment horizontal="center" vertical="center"/>
      <protection hidden="1"/>
    </xf>
    <xf numFmtId="4" fontId="8" fillId="5" borderId="87" xfId="0" applyNumberFormat="1" applyFont="1" applyFill="1" applyBorder="1" applyAlignment="1" applyProtection="1">
      <alignment horizontal="center" vertical="center"/>
      <protection hidden="1"/>
    </xf>
    <xf numFmtId="0" fontId="6" fillId="6" borderId="0" xfId="0" applyFont="1" applyFill="1" applyAlignment="1" applyProtection="1">
      <alignment horizontal="center" vertical="center"/>
      <protection hidden="1"/>
    </xf>
    <xf numFmtId="0" fontId="2" fillId="11" borderId="64" xfId="0" applyFont="1" applyFill="1" applyBorder="1" applyAlignment="1" applyProtection="1">
      <alignment vertical="center"/>
      <protection hidden="1"/>
    </xf>
    <xf numFmtId="0" fontId="2" fillId="11" borderId="269" xfId="0" applyFont="1" applyFill="1" applyBorder="1" applyAlignment="1" applyProtection="1">
      <alignment vertical="center"/>
      <protection hidden="1"/>
    </xf>
    <xf numFmtId="0" fontId="5" fillId="11" borderId="88" xfId="0" applyFont="1" applyFill="1" applyBorder="1" applyAlignment="1" applyProtection="1">
      <alignment horizontal="center" vertical="center"/>
      <protection hidden="1"/>
    </xf>
    <xf numFmtId="4" fontId="8" fillId="11" borderId="88" xfId="0" applyNumberFormat="1" applyFont="1" applyFill="1" applyBorder="1" applyAlignment="1" applyProtection="1">
      <alignment horizontal="center" vertical="center"/>
      <protection hidden="1"/>
    </xf>
    <xf numFmtId="4" fontId="13" fillId="5" borderId="88" xfId="0" applyNumberFormat="1" applyFont="1" applyFill="1" applyBorder="1" applyAlignment="1" applyProtection="1">
      <alignment horizontal="center" vertical="center"/>
      <protection hidden="1"/>
    </xf>
    <xf numFmtId="4" fontId="8" fillId="5" borderId="88" xfId="0" applyNumberFormat="1" applyFont="1" applyFill="1" applyBorder="1" applyAlignment="1" applyProtection="1">
      <alignment horizontal="center" vertical="center"/>
      <protection hidden="1"/>
    </xf>
    <xf numFmtId="4" fontId="8" fillId="5" borderId="89" xfId="0" applyNumberFormat="1" applyFont="1" applyFill="1" applyBorder="1" applyAlignment="1" applyProtection="1">
      <alignment horizontal="center" vertical="center"/>
      <protection hidden="1"/>
    </xf>
    <xf numFmtId="0" fontId="2" fillId="12" borderId="274" xfId="0" applyFont="1" applyFill="1" applyBorder="1" applyAlignment="1" applyProtection="1">
      <alignment horizontal="center" vertical="center"/>
      <protection hidden="1"/>
    </xf>
    <xf numFmtId="0" fontId="0" fillId="7" borderId="265" xfId="0" applyFill="1" applyBorder="1" applyAlignment="1" applyProtection="1">
      <alignment vertical="center"/>
      <protection hidden="1"/>
    </xf>
    <xf numFmtId="0" fontId="6" fillId="7" borderId="263" xfId="0" applyFont="1" applyFill="1" applyBorder="1" applyAlignment="1" applyProtection="1">
      <alignment horizontal="center" vertical="center"/>
      <protection hidden="1"/>
    </xf>
    <xf numFmtId="4" fontId="0" fillId="4" borderId="263" xfId="0" applyNumberFormat="1" applyFill="1" applyBorder="1" applyAlignment="1" applyProtection="1">
      <alignment horizontal="center" vertical="center"/>
      <protection hidden="1"/>
    </xf>
    <xf numFmtId="4" fontId="0" fillId="5" borderId="78" xfId="0" applyNumberFormat="1" applyFill="1" applyBorder="1" applyAlignment="1" applyProtection="1">
      <alignment horizontal="center" vertical="center"/>
      <protection hidden="1"/>
    </xf>
    <xf numFmtId="0" fontId="0" fillId="7" borderId="267" xfId="0" applyFill="1" applyBorder="1" applyAlignment="1" applyProtection="1">
      <alignment vertical="center"/>
      <protection hidden="1"/>
    </xf>
    <xf numFmtId="0" fontId="6" fillId="7" borderId="264" xfId="0" applyFont="1" applyFill="1" applyBorder="1" applyAlignment="1" applyProtection="1">
      <alignment horizontal="center" vertical="center"/>
      <protection hidden="1"/>
    </xf>
    <xf numFmtId="4" fontId="0" fillId="4" borderId="264" xfId="0" applyNumberFormat="1" applyFill="1" applyBorder="1" applyAlignment="1" applyProtection="1">
      <alignment horizontal="center" vertical="center"/>
      <protection hidden="1"/>
    </xf>
    <xf numFmtId="0" fontId="0" fillId="7" borderId="270" xfId="0" applyFill="1" applyBorder="1" applyAlignment="1" applyProtection="1">
      <alignment vertical="center"/>
      <protection hidden="1"/>
    </xf>
    <xf numFmtId="0" fontId="6" fillId="7" borderId="272" xfId="0" applyFont="1" applyFill="1" applyBorder="1" applyAlignment="1" applyProtection="1">
      <alignment horizontal="center" vertical="center"/>
      <protection hidden="1"/>
    </xf>
    <xf numFmtId="4" fontId="0" fillId="4" borderId="272" xfId="0" applyNumberFormat="1" applyFill="1" applyBorder="1" applyAlignment="1" applyProtection="1">
      <alignment horizontal="center" vertical="center"/>
      <protection hidden="1"/>
    </xf>
    <xf numFmtId="165" fontId="1" fillId="0" borderId="51" xfId="1" applyNumberFormat="1" applyFont="1" applyFill="1" applyBorder="1" applyAlignment="1" applyProtection="1">
      <alignment horizontal="center" vertical="center"/>
      <protection locked="0"/>
    </xf>
    <xf numFmtId="4" fontId="0" fillId="6" borderId="76" xfId="0" applyNumberFormat="1" applyFill="1" applyBorder="1" applyAlignment="1" applyProtection="1">
      <alignment horizontal="center" vertical="center"/>
      <protection locked="0"/>
    </xf>
    <xf numFmtId="4" fontId="0" fillId="6" borderId="68" xfId="0" applyNumberFormat="1" applyFill="1" applyBorder="1" applyAlignment="1" applyProtection="1">
      <alignment horizontal="center" vertical="center"/>
      <protection locked="0"/>
    </xf>
    <xf numFmtId="4" fontId="0" fillId="6" borderId="77" xfId="0" applyNumberFormat="1" applyFill="1" applyBorder="1" applyAlignment="1" applyProtection="1">
      <alignment horizontal="center" vertical="center"/>
      <protection locked="0"/>
    </xf>
    <xf numFmtId="0" fontId="0" fillId="6" borderId="67" xfId="0" applyFill="1" applyBorder="1" applyAlignment="1" applyProtection="1">
      <alignment vertical="center"/>
      <protection locked="0"/>
    </xf>
    <xf numFmtId="0" fontId="6" fillId="6" borderId="68" xfId="0" applyFont="1" applyFill="1" applyBorder="1" applyAlignment="1" applyProtection="1">
      <alignment vertical="center"/>
      <protection locked="0"/>
    </xf>
    <xf numFmtId="0" fontId="0" fillId="6" borderId="34" xfId="0" applyFill="1" applyBorder="1" applyAlignment="1" applyProtection="1">
      <alignment vertical="center"/>
      <protection locked="0"/>
    </xf>
    <xf numFmtId="0" fontId="6" fillId="6" borderId="19" xfId="0" applyFont="1" applyFill="1" applyBorder="1" applyAlignment="1" applyProtection="1">
      <alignment vertical="center"/>
      <protection locked="0"/>
    </xf>
    <xf numFmtId="4" fontId="0" fillId="6" borderId="28" xfId="0" applyNumberFormat="1" applyFill="1" applyBorder="1" applyAlignment="1" applyProtection="1">
      <alignment horizontal="center" vertical="center"/>
      <protection locked="0"/>
    </xf>
    <xf numFmtId="4" fontId="0" fillId="6" borderId="19" xfId="0" applyNumberFormat="1" applyFill="1" applyBorder="1" applyAlignment="1" applyProtection="1">
      <alignment horizontal="center" vertical="center"/>
      <protection locked="0"/>
    </xf>
    <xf numFmtId="4" fontId="0" fillId="6" borderId="29" xfId="0" applyNumberFormat="1" applyFill="1" applyBorder="1" applyAlignment="1" applyProtection="1">
      <alignment horizontal="center" vertical="center"/>
      <protection locked="0"/>
    </xf>
    <xf numFmtId="4" fontId="0" fillId="6" borderId="35" xfId="0" applyNumberFormat="1" applyFill="1" applyBorder="1" applyAlignment="1" applyProtection="1">
      <alignment horizontal="center" vertical="center"/>
      <protection locked="0"/>
    </xf>
    <xf numFmtId="4" fontId="23" fillId="5" borderId="183" xfId="0" applyNumberFormat="1" applyFont="1" applyFill="1" applyBorder="1" applyAlignment="1" applyProtection="1">
      <alignment horizontal="center" vertical="center"/>
      <protection hidden="1"/>
    </xf>
    <xf numFmtId="4" fontId="23" fillId="5" borderId="9" xfId="0" applyNumberFormat="1" applyFont="1" applyFill="1" applyBorder="1" applyAlignment="1" applyProtection="1">
      <alignment horizontal="center" vertical="center"/>
      <protection hidden="1"/>
    </xf>
    <xf numFmtId="4" fontId="11" fillId="4" borderId="22" xfId="0" applyNumberFormat="1" applyFont="1" applyFill="1" applyBorder="1" applyAlignment="1" applyProtection="1">
      <alignment horizontal="center" vertical="center"/>
      <protection hidden="1"/>
    </xf>
    <xf numFmtId="4" fontId="13" fillId="5" borderId="312" xfId="0" applyNumberFormat="1" applyFont="1" applyFill="1" applyBorder="1" applyAlignment="1" applyProtection="1">
      <alignment horizontal="center" vertical="center"/>
      <protection hidden="1"/>
    </xf>
    <xf numFmtId="4" fontId="8" fillId="5" borderId="312" xfId="0" applyNumberFormat="1" applyFont="1" applyFill="1" applyBorder="1" applyAlignment="1" applyProtection="1">
      <alignment horizontal="center" vertical="center"/>
      <protection hidden="1"/>
    </xf>
    <xf numFmtId="4" fontId="8" fillId="5" borderId="311" xfId="0" applyNumberFormat="1" applyFont="1" applyFill="1" applyBorder="1" applyAlignment="1" applyProtection="1">
      <alignment horizontal="center" vertical="center"/>
      <protection hidden="1"/>
    </xf>
    <xf numFmtId="164" fontId="33" fillId="21" borderId="175" xfId="1" applyNumberFormat="1" applyFont="1" applyFill="1" applyBorder="1" applyAlignment="1" applyProtection="1">
      <alignment horizontal="center" vertical="center"/>
      <protection hidden="1"/>
    </xf>
    <xf numFmtId="164" fontId="32" fillId="21" borderId="176" xfId="1" applyNumberFormat="1" applyFont="1" applyFill="1" applyBorder="1" applyAlignment="1" applyProtection="1">
      <alignment horizontal="center" vertical="center" wrapText="1"/>
      <protection hidden="1"/>
    </xf>
    <xf numFmtId="4" fontId="9" fillId="6" borderId="0" xfId="0" applyNumberFormat="1" applyFont="1" applyFill="1" applyAlignment="1" applyProtection="1">
      <alignment horizontal="center" vertical="center"/>
      <protection hidden="1"/>
    </xf>
    <xf numFmtId="0" fontId="9" fillId="6" borderId="0" xfId="0" applyFont="1" applyFill="1" applyAlignment="1" applyProtection="1">
      <alignment vertical="center"/>
      <protection hidden="1"/>
    </xf>
    <xf numFmtId="4" fontId="9" fillId="6" borderId="0" xfId="1" applyNumberFormat="1" applyFont="1" applyFill="1" applyBorder="1" applyAlignment="1" applyProtection="1">
      <alignment horizontal="center" vertical="center"/>
      <protection hidden="1"/>
    </xf>
    <xf numFmtId="0" fontId="9" fillId="6" borderId="0" xfId="0" applyFont="1" applyFill="1" applyBorder="1" applyAlignment="1" applyProtection="1">
      <alignment vertical="center"/>
      <protection hidden="1"/>
    </xf>
    <xf numFmtId="0" fontId="10" fillId="6" borderId="0" xfId="0" applyFont="1" applyFill="1" applyBorder="1" applyAlignment="1" applyProtection="1">
      <alignment vertical="center"/>
      <protection hidden="1"/>
    </xf>
    <xf numFmtId="0" fontId="10" fillId="6" borderId="0" xfId="0" applyFont="1" applyFill="1" applyBorder="1" applyAlignment="1" applyProtection="1">
      <alignment horizontal="center" vertical="center"/>
      <protection hidden="1"/>
    </xf>
    <xf numFmtId="0" fontId="10" fillId="7" borderId="0" xfId="0" applyFont="1" applyFill="1" applyBorder="1" applyAlignment="1">
      <alignment horizontal="center" vertical="center"/>
    </xf>
    <xf numFmtId="0" fontId="11" fillId="7" borderId="319" xfId="0" applyFont="1" applyFill="1" applyBorder="1" applyAlignment="1">
      <alignment vertical="center"/>
    </xf>
    <xf numFmtId="0" fontId="10" fillId="7" borderId="320" xfId="0" applyFont="1" applyFill="1" applyBorder="1" applyAlignment="1">
      <alignment horizontal="center" vertical="center"/>
    </xf>
    <xf numFmtId="0" fontId="11" fillId="7" borderId="321" xfId="0" applyFont="1" applyFill="1" applyBorder="1" applyAlignment="1">
      <alignment vertical="center"/>
    </xf>
    <xf numFmtId="0" fontId="11" fillId="7" borderId="322" xfId="0" applyFont="1" applyFill="1" applyBorder="1" applyAlignment="1">
      <alignment vertical="center"/>
    </xf>
    <xf numFmtId="0" fontId="10" fillId="7" borderId="323" xfId="0" applyFont="1" applyFill="1" applyBorder="1" applyAlignment="1">
      <alignment horizontal="center" vertical="center"/>
    </xf>
    <xf numFmtId="0" fontId="23" fillId="7" borderId="320" xfId="0" applyFont="1" applyFill="1" applyBorder="1" applyAlignment="1">
      <alignment horizontal="left" vertical="center"/>
    </xf>
    <xf numFmtId="0" fontId="23" fillId="7" borderId="0" xfId="0" applyFont="1" applyFill="1" applyBorder="1" applyAlignment="1">
      <alignment horizontal="left" vertical="center"/>
    </xf>
    <xf numFmtId="0" fontId="23" fillId="7" borderId="323" xfId="0" applyFont="1" applyFill="1" applyBorder="1" applyAlignment="1">
      <alignment horizontal="left" vertical="center"/>
    </xf>
    <xf numFmtId="1" fontId="23" fillId="7" borderId="131" xfId="0" applyNumberFormat="1" applyFont="1" applyFill="1" applyBorder="1" applyAlignment="1">
      <alignment horizontal="center" vertical="center"/>
    </xf>
    <xf numFmtId="4" fontId="23" fillId="7" borderId="324" xfId="0" applyNumberFormat="1" applyFont="1" applyFill="1" applyBorder="1" applyAlignment="1">
      <alignment horizontal="center" vertical="center"/>
    </xf>
    <xf numFmtId="4" fontId="23" fillId="7" borderId="325" xfId="0" applyNumberFormat="1" applyFont="1" applyFill="1" applyBorder="1" applyAlignment="1">
      <alignment horizontal="center" vertical="center"/>
    </xf>
    <xf numFmtId="0" fontId="11" fillId="7" borderId="0" xfId="0" applyFont="1" applyFill="1" applyBorder="1" applyProtection="1">
      <protection hidden="1"/>
    </xf>
    <xf numFmtId="0" fontId="11" fillId="7" borderId="323" xfId="0" applyFont="1" applyFill="1" applyBorder="1" applyProtection="1">
      <protection hidden="1"/>
    </xf>
    <xf numFmtId="4" fontId="23" fillId="7" borderId="326" xfId="0" applyNumberFormat="1" applyFont="1" applyFill="1" applyBorder="1" applyAlignment="1">
      <alignment horizontal="center" vertical="center"/>
    </xf>
    <xf numFmtId="0" fontId="0" fillId="6" borderId="67" xfId="0" applyFill="1" applyBorder="1" applyAlignment="1" applyProtection="1">
      <alignment vertical="center"/>
      <protection hidden="1"/>
    </xf>
    <xf numFmtId="0" fontId="6" fillId="6" borderId="68" xfId="0" applyFont="1" applyFill="1" applyBorder="1" applyAlignment="1" applyProtection="1">
      <alignment vertical="center"/>
      <protection hidden="1"/>
    </xf>
    <xf numFmtId="0" fontId="11" fillId="6" borderId="0" xfId="0" applyFont="1" applyFill="1" applyBorder="1" applyAlignment="1" applyProtection="1">
      <alignment horizontal="left" vertical="center"/>
      <protection hidden="1"/>
    </xf>
    <xf numFmtId="0" fontId="2" fillId="7" borderId="66" xfId="0" applyFont="1" applyFill="1" applyBorder="1" applyAlignment="1" applyProtection="1">
      <alignment horizontal="center" vertical="center"/>
      <protection hidden="1"/>
    </xf>
    <xf numFmtId="0" fontId="2" fillId="7" borderId="65" xfId="0" applyFont="1" applyFill="1" applyBorder="1" applyAlignment="1" applyProtection="1">
      <alignment horizontal="center" vertical="center"/>
      <protection hidden="1"/>
    </xf>
    <xf numFmtId="0" fontId="2" fillId="7" borderId="64" xfId="0" applyFont="1" applyFill="1" applyBorder="1" applyAlignment="1" applyProtection="1">
      <alignment horizontal="left" vertical="center"/>
      <protection hidden="1"/>
    </xf>
    <xf numFmtId="0" fontId="0" fillId="6" borderId="0" xfId="0" applyFill="1" applyProtection="1">
      <protection hidden="1"/>
    </xf>
    <xf numFmtId="0" fontId="0" fillId="6" borderId="0" xfId="0" applyFill="1" applyBorder="1" applyProtection="1">
      <protection hidden="1"/>
    </xf>
    <xf numFmtId="0" fontId="3" fillId="6" borderId="0" xfId="0" applyFont="1" applyFill="1" applyBorder="1" applyProtection="1">
      <protection hidden="1"/>
    </xf>
    <xf numFmtId="0" fontId="0" fillId="6" borderId="0" xfId="0" applyFill="1" applyAlignment="1" applyProtection="1">
      <alignment vertical="center" wrapText="1"/>
      <protection hidden="1"/>
    </xf>
    <xf numFmtId="0" fontId="0" fillId="6" borderId="0" xfId="0" quotePrefix="1" applyFill="1" applyProtection="1">
      <protection hidden="1"/>
    </xf>
    <xf numFmtId="0" fontId="0" fillId="7" borderId="200" xfId="0" applyFill="1" applyBorder="1" applyProtection="1">
      <protection hidden="1"/>
    </xf>
    <xf numFmtId="0" fontId="0" fillId="7" borderId="201" xfId="0" applyFill="1" applyBorder="1" applyProtection="1">
      <protection hidden="1"/>
    </xf>
    <xf numFmtId="0" fontId="0" fillId="7" borderId="202" xfId="0" applyFill="1" applyBorder="1" applyAlignment="1" applyProtection="1">
      <alignment horizontal="center" vertical="center"/>
      <protection hidden="1"/>
    </xf>
    <xf numFmtId="0" fontId="0" fillId="7" borderId="203" xfId="0" applyFill="1" applyBorder="1" applyProtection="1">
      <protection hidden="1"/>
    </xf>
    <xf numFmtId="0" fontId="0" fillId="7" borderId="0" xfId="0" applyFill="1" applyBorder="1" applyProtection="1">
      <protection hidden="1"/>
    </xf>
    <xf numFmtId="4" fontId="0" fillId="7" borderId="204" xfId="0" applyNumberFormat="1" applyFill="1" applyBorder="1" applyAlignment="1" applyProtection="1">
      <alignment horizontal="center" vertical="center"/>
      <protection hidden="1"/>
    </xf>
    <xf numFmtId="0" fontId="0" fillId="7" borderId="205" xfId="0" applyFill="1" applyBorder="1" applyProtection="1">
      <protection hidden="1"/>
    </xf>
    <xf numFmtId="0" fontId="0" fillId="7" borderId="41" xfId="0" applyFill="1" applyBorder="1" applyProtection="1">
      <protection hidden="1"/>
    </xf>
    <xf numFmtId="4" fontId="0" fillId="7" borderId="318" xfId="0" applyNumberFormat="1" applyFill="1" applyBorder="1" applyAlignment="1" applyProtection="1">
      <alignment horizontal="center" vertical="center"/>
      <protection hidden="1"/>
    </xf>
    <xf numFmtId="4" fontId="0" fillId="4" borderId="317" xfId="0" applyNumberFormat="1" applyFill="1" applyBorder="1" applyAlignment="1" applyProtection="1">
      <alignment horizontal="center" vertical="center"/>
      <protection hidden="1"/>
    </xf>
    <xf numFmtId="4" fontId="0" fillId="4" borderId="196" xfId="0" applyNumberFormat="1" applyFill="1" applyBorder="1" applyAlignment="1" applyProtection="1">
      <alignment horizontal="center" vertical="center"/>
      <protection hidden="1"/>
    </xf>
    <xf numFmtId="4" fontId="0" fillId="4" borderId="196" xfId="0" applyNumberFormat="1" applyFill="1" applyBorder="1" applyAlignment="1" applyProtection="1">
      <alignment horizontal="center"/>
      <protection hidden="1"/>
    </xf>
    <xf numFmtId="0" fontId="0" fillId="4" borderId="196" xfId="0" applyFill="1" applyBorder="1" applyAlignment="1" applyProtection="1">
      <alignment horizontal="center"/>
      <protection hidden="1"/>
    </xf>
    <xf numFmtId="3" fontId="0" fillId="4" borderId="196" xfId="0" applyNumberFormat="1" applyFill="1" applyBorder="1" applyAlignment="1" applyProtection="1">
      <alignment horizontal="center"/>
      <protection hidden="1"/>
    </xf>
    <xf numFmtId="0" fontId="0" fillId="6" borderId="0" xfId="0" applyFill="1" applyBorder="1" applyAlignment="1" applyProtection="1">
      <alignment horizontal="right" vertical="center"/>
      <protection hidden="1"/>
    </xf>
    <xf numFmtId="4" fontId="0" fillId="4" borderId="197" xfId="0" applyNumberFormat="1" applyFill="1" applyBorder="1" applyAlignment="1" applyProtection="1">
      <alignment horizontal="center"/>
      <protection hidden="1"/>
    </xf>
    <xf numFmtId="0" fontId="5" fillId="7" borderId="64" xfId="0" applyFont="1" applyFill="1" applyBorder="1" applyAlignment="1" applyProtection="1">
      <alignment horizontal="left" vertical="center"/>
      <protection hidden="1"/>
    </xf>
    <xf numFmtId="0" fontId="5" fillId="7" borderId="112" xfId="0" applyFont="1" applyFill="1" applyBorder="1" applyAlignment="1" applyProtection="1">
      <alignment horizontal="center" vertical="center"/>
      <protection hidden="1"/>
    </xf>
    <xf numFmtId="0" fontId="5" fillId="7" borderId="151" xfId="0" applyFont="1" applyFill="1" applyBorder="1" applyAlignment="1" applyProtection="1">
      <alignment horizontal="center" vertical="center"/>
      <protection hidden="1"/>
    </xf>
    <xf numFmtId="4" fontId="19" fillId="7" borderId="243" xfId="1" applyNumberFormat="1" applyFont="1" applyFill="1" applyBorder="1" applyAlignment="1" applyProtection="1">
      <alignment horizontal="center" vertical="center" wrapText="1"/>
      <protection hidden="1"/>
    </xf>
    <xf numFmtId="0" fontId="5" fillId="7" borderId="145" xfId="0" applyFont="1" applyFill="1" applyBorder="1" applyAlignment="1" applyProtection="1">
      <alignment horizontal="left" vertical="center"/>
      <protection hidden="1"/>
    </xf>
    <xf numFmtId="164" fontId="6" fillId="5" borderId="12" xfId="1" applyNumberFormat="1" applyFont="1" applyFill="1" applyBorder="1" applyAlignment="1" applyProtection="1">
      <alignment horizontal="center" vertical="center"/>
      <protection hidden="1"/>
    </xf>
    <xf numFmtId="164" fontId="0" fillId="6" borderId="0" xfId="1" applyNumberFormat="1" applyFont="1" applyFill="1" applyBorder="1" applyAlignment="1" applyProtection="1">
      <alignment horizontal="center" vertical="center"/>
      <protection hidden="1"/>
    </xf>
    <xf numFmtId="0" fontId="5" fillId="7" borderId="146" xfId="0" applyFont="1" applyFill="1" applyBorder="1" applyAlignment="1" applyProtection="1">
      <alignment horizontal="left" vertical="center"/>
      <protection hidden="1"/>
    </xf>
    <xf numFmtId="0" fontId="5" fillId="7" borderId="166" xfId="0" applyFont="1" applyFill="1" applyBorder="1" applyAlignment="1" applyProtection="1">
      <alignment vertical="center"/>
      <protection hidden="1"/>
    </xf>
    <xf numFmtId="164" fontId="5" fillId="5" borderId="10" xfId="1" applyNumberFormat="1" applyFont="1" applyFill="1" applyBorder="1" applyAlignment="1" applyProtection="1">
      <alignment horizontal="center" vertical="center"/>
      <protection hidden="1"/>
    </xf>
    <xf numFmtId="164" fontId="5" fillId="5" borderId="184" xfId="1" applyNumberFormat="1" applyFont="1" applyFill="1" applyBorder="1" applyAlignment="1" applyProtection="1">
      <alignment horizontal="center" vertical="center"/>
      <protection hidden="1"/>
    </xf>
    <xf numFmtId="0" fontId="5" fillId="7" borderId="150" xfId="0" applyFont="1" applyFill="1" applyBorder="1" applyAlignment="1" applyProtection="1">
      <alignment horizontal="left" vertical="center"/>
      <protection hidden="1"/>
    </xf>
    <xf numFmtId="164" fontId="5" fillId="5" borderId="112" xfId="1" applyNumberFormat="1" applyFont="1" applyFill="1" applyBorder="1" applyAlignment="1" applyProtection="1">
      <alignment horizontal="center" vertical="center"/>
      <protection hidden="1"/>
    </xf>
    <xf numFmtId="0" fontId="6" fillId="6" borderId="0" xfId="0" applyFont="1" applyFill="1" applyBorder="1" applyAlignment="1" applyProtection="1">
      <alignment horizontal="left" vertical="center"/>
      <protection hidden="1"/>
    </xf>
    <xf numFmtId="0" fontId="2" fillId="6" borderId="0" xfId="0" applyFont="1" applyFill="1" applyBorder="1" applyAlignment="1" applyProtection="1">
      <alignment horizontal="left" vertical="center"/>
      <protection hidden="1"/>
    </xf>
    <xf numFmtId="164" fontId="2" fillId="6" borderId="0" xfId="1" applyNumberFormat="1" applyFont="1" applyFill="1" applyBorder="1" applyAlignment="1" applyProtection="1">
      <alignment horizontal="center" vertical="center"/>
      <protection hidden="1"/>
    </xf>
    <xf numFmtId="164" fontId="0" fillId="6" borderId="0" xfId="0" applyNumberFormat="1" applyFill="1" applyAlignment="1" applyProtection="1">
      <alignment vertical="center"/>
      <protection hidden="1"/>
    </xf>
    <xf numFmtId="164" fontId="15" fillId="6" borderId="0" xfId="1" applyNumberFormat="1" applyFont="1" applyFill="1" applyBorder="1" applyAlignment="1" applyProtection="1">
      <alignment horizontal="center" vertical="center"/>
      <protection hidden="1"/>
    </xf>
    <xf numFmtId="1" fontId="0" fillId="6" borderId="0" xfId="0" applyNumberFormat="1" applyFill="1" applyAlignment="1" applyProtection="1">
      <alignment horizontal="center" vertical="center"/>
      <protection hidden="1"/>
    </xf>
    <xf numFmtId="0" fontId="0" fillId="4" borderId="0" xfId="0" applyFill="1" applyProtection="1">
      <protection hidden="1"/>
    </xf>
    <xf numFmtId="1" fontId="0" fillId="4" borderId="0" xfId="0" applyNumberFormat="1" applyFill="1" applyAlignment="1" applyProtection="1">
      <alignment horizontal="center" vertical="center"/>
      <protection hidden="1"/>
    </xf>
    <xf numFmtId="0" fontId="0" fillId="3" borderId="0" xfId="0" applyFill="1" applyProtection="1">
      <protection hidden="1"/>
    </xf>
    <xf numFmtId="1" fontId="0" fillId="3" borderId="0" xfId="0" applyNumberFormat="1" applyFill="1" applyAlignment="1" applyProtection="1">
      <alignment horizontal="center" vertical="center"/>
      <protection hidden="1"/>
    </xf>
    <xf numFmtId="0" fontId="0" fillId="16" borderId="0" xfId="0" applyFill="1" applyProtection="1">
      <protection hidden="1"/>
    </xf>
    <xf numFmtId="4" fontId="0" fillId="16" borderId="0" xfId="0" applyNumberFormat="1" applyFill="1" applyAlignment="1" applyProtection="1">
      <alignment horizontal="center" vertical="center"/>
      <protection hidden="1"/>
    </xf>
    <xf numFmtId="0" fontId="0" fillId="19" borderId="0" xfId="0" applyFill="1" applyProtection="1">
      <protection hidden="1"/>
    </xf>
    <xf numFmtId="4" fontId="0" fillId="19" borderId="0" xfId="0" applyNumberFormat="1" applyFill="1" applyAlignment="1" applyProtection="1">
      <alignment horizontal="center" vertical="center"/>
      <protection hidden="1"/>
    </xf>
    <xf numFmtId="1" fontId="0" fillId="5" borderId="0" xfId="0" applyNumberFormat="1" applyFill="1" applyAlignment="1" applyProtection="1">
      <alignment horizontal="center" vertical="center"/>
      <protection hidden="1"/>
    </xf>
    <xf numFmtId="0" fontId="0" fillId="5" borderId="0" xfId="0" applyFill="1" applyProtection="1">
      <protection hidden="1"/>
    </xf>
    <xf numFmtId="1" fontId="0" fillId="17" borderId="0" xfId="0" applyNumberFormat="1" applyFill="1" applyAlignment="1" applyProtection="1">
      <alignment horizontal="center" vertical="center"/>
      <protection hidden="1"/>
    </xf>
    <xf numFmtId="0" fontId="0" fillId="17" borderId="0" xfId="0" applyFill="1" applyProtection="1">
      <protection hidden="1"/>
    </xf>
    <xf numFmtId="1" fontId="0" fillId="18" borderId="0" xfId="0" applyNumberFormat="1" applyFill="1" applyAlignment="1" applyProtection="1">
      <alignment horizontal="center" vertical="center"/>
      <protection hidden="1"/>
    </xf>
    <xf numFmtId="0" fontId="11" fillId="7" borderId="313" xfId="0" applyFont="1" applyFill="1" applyBorder="1" applyAlignment="1" applyProtection="1">
      <alignment vertical="center"/>
      <protection hidden="1"/>
    </xf>
    <xf numFmtId="0" fontId="10" fillId="7" borderId="314" xfId="0" applyFont="1" applyFill="1" applyBorder="1" applyAlignment="1" applyProtection="1">
      <alignment horizontal="left" vertical="center"/>
      <protection hidden="1"/>
    </xf>
    <xf numFmtId="0" fontId="10" fillId="7" borderId="232" xfId="0" applyFont="1" applyFill="1" applyBorder="1" applyAlignment="1" applyProtection="1">
      <alignment vertical="center"/>
      <protection hidden="1"/>
    </xf>
    <xf numFmtId="0" fontId="10" fillId="6" borderId="0" xfId="0" applyFont="1" applyFill="1" applyBorder="1" applyAlignment="1" applyProtection="1">
      <alignment horizontal="left" vertical="center"/>
      <protection hidden="1"/>
    </xf>
    <xf numFmtId="0" fontId="11" fillId="7" borderId="315" xfId="0" applyFont="1" applyFill="1" applyBorder="1" applyAlignment="1" applyProtection="1">
      <alignment vertical="center"/>
      <protection hidden="1"/>
    </xf>
    <xf numFmtId="0" fontId="10" fillId="7" borderId="0" xfId="0" applyFont="1" applyFill="1" applyBorder="1" applyAlignment="1" applyProtection="1">
      <alignment horizontal="left" vertical="center"/>
      <protection hidden="1"/>
    </xf>
    <xf numFmtId="0" fontId="10" fillId="7" borderId="316" xfId="0" applyFont="1" applyFill="1" applyBorder="1" applyAlignment="1" applyProtection="1">
      <alignment vertical="center"/>
      <protection hidden="1"/>
    </xf>
    <xf numFmtId="4" fontId="10" fillId="7" borderId="0" xfId="0" applyNumberFormat="1" applyFont="1" applyFill="1" applyBorder="1" applyAlignment="1" applyProtection="1">
      <alignment horizontal="left" vertical="center"/>
      <protection hidden="1"/>
    </xf>
    <xf numFmtId="4" fontId="10" fillId="6" borderId="0" xfId="0" applyNumberFormat="1" applyFont="1" applyFill="1" applyBorder="1" applyAlignment="1" applyProtection="1">
      <alignment horizontal="left" vertical="center"/>
      <protection hidden="1"/>
    </xf>
    <xf numFmtId="0" fontId="42" fillId="7" borderId="315" xfId="0" applyFont="1" applyFill="1" applyBorder="1" applyAlignment="1" applyProtection="1">
      <alignment vertical="center"/>
      <protection hidden="1"/>
    </xf>
    <xf numFmtId="1" fontId="42" fillId="7" borderId="0" xfId="0" applyNumberFormat="1" applyFont="1" applyFill="1" applyBorder="1" applyAlignment="1" applyProtection="1">
      <alignment horizontal="left" vertical="center"/>
      <protection hidden="1"/>
    </xf>
    <xf numFmtId="0" fontId="0" fillId="7" borderId="0" xfId="0" applyFill="1" applyBorder="1" applyAlignment="1" applyProtection="1">
      <alignment vertical="center"/>
      <protection hidden="1"/>
    </xf>
    <xf numFmtId="0" fontId="0" fillId="7" borderId="204" xfId="0" applyFill="1" applyBorder="1" applyAlignment="1" applyProtection="1">
      <alignment vertical="center"/>
      <protection hidden="1"/>
    </xf>
    <xf numFmtId="0" fontId="29" fillId="6" borderId="0" xfId="0" applyFont="1" applyFill="1" applyBorder="1" applyAlignment="1" applyProtection="1">
      <alignment vertical="center"/>
      <protection hidden="1"/>
    </xf>
    <xf numFmtId="1" fontId="29" fillId="6" borderId="0" xfId="0" applyNumberFormat="1" applyFont="1" applyFill="1" applyBorder="1" applyAlignment="1" applyProtection="1">
      <alignment horizontal="left" vertical="center"/>
      <protection hidden="1"/>
    </xf>
    <xf numFmtId="0" fontId="11" fillId="7" borderId="327" xfId="0" applyFont="1" applyFill="1" applyBorder="1" applyAlignment="1" applyProtection="1">
      <alignment vertical="center"/>
      <protection hidden="1"/>
    </xf>
    <xf numFmtId="4" fontId="10" fillId="7" borderId="41" xfId="0" applyNumberFormat="1" applyFont="1" applyFill="1" applyBorder="1" applyAlignment="1" applyProtection="1">
      <alignment horizontal="left" vertical="center"/>
      <protection hidden="1"/>
    </xf>
    <xf numFmtId="0" fontId="0" fillId="7" borderId="206" xfId="0" applyFill="1" applyBorder="1" applyAlignment="1" applyProtection="1">
      <alignment vertical="center"/>
      <protection hidden="1"/>
    </xf>
    <xf numFmtId="0" fontId="0" fillId="7" borderId="207" xfId="0" applyFill="1" applyBorder="1" applyAlignment="1" applyProtection="1">
      <alignment vertical="center"/>
      <protection hidden="1"/>
    </xf>
    <xf numFmtId="1" fontId="2" fillId="7" borderId="328" xfId="0" applyNumberFormat="1" applyFont="1" applyFill="1" applyBorder="1" applyAlignment="1" applyProtection="1">
      <alignment horizontal="center" vertical="center"/>
      <protection hidden="1"/>
    </xf>
    <xf numFmtId="0" fontId="11" fillId="7" borderId="38" xfId="0" applyFont="1" applyFill="1" applyBorder="1" applyAlignment="1" applyProtection="1">
      <alignment horizontal="left" vertical="center"/>
      <protection hidden="1"/>
    </xf>
    <xf numFmtId="170" fontId="11" fillId="7" borderId="39" xfId="0" applyNumberFormat="1" applyFont="1" applyFill="1" applyBorder="1" applyAlignment="1" applyProtection="1">
      <alignment horizontal="center" vertical="center"/>
      <protection hidden="1"/>
    </xf>
    <xf numFmtId="4" fontId="2" fillId="6" borderId="0" xfId="0" applyNumberFormat="1" applyFont="1" applyFill="1" applyBorder="1" applyAlignment="1" applyProtection="1">
      <alignment horizontal="center" vertical="center"/>
      <protection hidden="1"/>
    </xf>
    <xf numFmtId="4" fontId="0" fillId="7" borderId="38" xfId="1" applyNumberFormat="1" applyFont="1" applyFill="1" applyBorder="1" applyAlignment="1" applyProtection="1">
      <alignment horizontal="left" vertical="center"/>
      <protection hidden="1"/>
    </xf>
    <xf numFmtId="4" fontId="0" fillId="7" borderId="0" xfId="1" applyNumberFormat="1" applyFont="1" applyFill="1" applyBorder="1" applyAlignment="1" applyProtection="1">
      <alignment horizontal="left" vertical="center"/>
      <protection hidden="1"/>
    </xf>
    <xf numFmtId="4" fontId="0" fillId="7" borderId="39" xfId="1" applyNumberFormat="1" applyFont="1" applyFill="1" applyBorder="1" applyAlignment="1" applyProtection="1">
      <alignment horizontal="center" vertical="center"/>
      <protection hidden="1"/>
    </xf>
    <xf numFmtId="43" fontId="0" fillId="6" borderId="0" xfId="0" applyNumberFormat="1" applyFill="1" applyAlignment="1" applyProtection="1">
      <alignment vertical="center"/>
      <protection hidden="1"/>
    </xf>
    <xf numFmtId="0" fontId="39" fillId="6" borderId="0" xfId="0" applyFont="1" applyFill="1" applyAlignment="1" applyProtection="1">
      <alignment horizontal="center" vertical="center"/>
      <protection hidden="1"/>
    </xf>
    <xf numFmtId="4" fontId="0" fillId="7" borderId="38" xfId="1" applyNumberFormat="1" applyFont="1" applyFill="1" applyBorder="1" applyAlignment="1" applyProtection="1">
      <alignment horizontal="center" vertical="center"/>
      <protection hidden="1"/>
    </xf>
    <xf numFmtId="4" fontId="0" fillId="7" borderId="0" xfId="1" applyNumberFormat="1" applyFont="1" applyFill="1" applyBorder="1" applyAlignment="1" applyProtection="1">
      <alignment horizontal="center" vertical="center"/>
      <protection hidden="1"/>
    </xf>
    <xf numFmtId="4" fontId="2" fillId="7" borderId="40" xfId="1" applyNumberFormat="1" applyFont="1" applyFill="1" applyBorder="1" applyAlignment="1" applyProtection="1">
      <alignment horizontal="left" vertical="center"/>
      <protection hidden="1"/>
    </xf>
    <xf numFmtId="4" fontId="2" fillId="7" borderId="41" xfId="1" applyNumberFormat="1" applyFont="1" applyFill="1" applyBorder="1" applyAlignment="1" applyProtection="1">
      <alignment horizontal="left" vertical="center"/>
      <protection hidden="1"/>
    </xf>
    <xf numFmtId="4" fontId="2" fillId="7" borderId="42" xfId="1" applyNumberFormat="1" applyFont="1" applyFill="1" applyBorder="1" applyAlignment="1" applyProtection="1">
      <alignment horizontal="center" vertical="center"/>
      <protection hidden="1"/>
    </xf>
    <xf numFmtId="0" fontId="11" fillId="7" borderId="40" xfId="0" applyFont="1" applyFill="1" applyBorder="1" applyAlignment="1" applyProtection="1">
      <alignment horizontal="left" vertical="center"/>
      <protection hidden="1"/>
    </xf>
    <xf numFmtId="170" fontId="11" fillId="7" borderId="42" xfId="0" applyNumberFormat="1" applyFont="1" applyFill="1" applyBorder="1" applyAlignment="1" applyProtection="1">
      <alignment horizontal="center" vertical="center"/>
      <protection hidden="1"/>
    </xf>
    <xf numFmtId="4" fontId="11" fillId="6" borderId="0" xfId="0" applyNumberFormat="1" applyFont="1" applyFill="1" applyBorder="1" applyAlignment="1" applyProtection="1">
      <alignment horizontal="center" vertical="center"/>
      <protection hidden="1"/>
    </xf>
    <xf numFmtId="0" fontId="2" fillId="7" borderId="64" xfId="0" applyFont="1" applyFill="1" applyBorder="1" applyAlignment="1" applyProtection="1">
      <alignment vertical="center"/>
      <protection hidden="1"/>
    </xf>
    <xf numFmtId="0" fontId="0" fillId="7" borderId="66" xfId="0" applyFill="1" applyBorder="1" applyAlignment="1" applyProtection="1">
      <alignment vertical="center"/>
      <protection hidden="1"/>
    </xf>
    <xf numFmtId="4" fontId="0" fillId="7" borderId="54" xfId="1" applyNumberFormat="1" applyFont="1" applyFill="1" applyBorder="1" applyAlignment="1" applyProtection="1">
      <alignment horizontal="left" vertical="center"/>
      <protection hidden="1"/>
    </xf>
    <xf numFmtId="4" fontId="0" fillId="7" borderId="55" xfId="1" applyNumberFormat="1" applyFont="1" applyFill="1" applyBorder="1" applyAlignment="1" applyProtection="1">
      <alignment horizontal="left" vertical="center"/>
      <protection hidden="1"/>
    </xf>
    <xf numFmtId="4" fontId="0" fillId="7" borderId="55" xfId="0" applyNumberFormat="1" applyFill="1" applyBorder="1" applyAlignment="1" applyProtection="1">
      <alignment horizontal="center" vertical="center"/>
      <protection hidden="1"/>
    </xf>
    <xf numFmtId="0" fontId="0" fillId="7" borderId="145" xfId="0" applyFill="1" applyBorder="1" applyAlignment="1" applyProtection="1">
      <alignment vertical="center"/>
      <protection hidden="1"/>
    </xf>
    <xf numFmtId="170" fontId="0" fillId="7" borderId="175" xfId="0" applyNumberFormat="1" applyFill="1" applyBorder="1" applyAlignment="1" applyProtection="1">
      <alignment horizontal="center"/>
      <protection hidden="1"/>
    </xf>
    <xf numFmtId="4" fontId="0" fillId="7" borderId="145" xfId="1" applyNumberFormat="1" applyFont="1" applyFill="1" applyBorder="1" applyAlignment="1" applyProtection="1">
      <alignment horizontal="left" vertical="center"/>
      <protection hidden="1"/>
    </xf>
    <xf numFmtId="4" fontId="0" fillId="7" borderId="0" xfId="0" applyNumberFormat="1" applyFill="1" applyBorder="1" applyAlignment="1" applyProtection="1">
      <alignment horizontal="center" vertical="center"/>
      <protection hidden="1"/>
    </xf>
    <xf numFmtId="0" fontId="0" fillId="7" borderId="144" xfId="0" applyFill="1" applyBorder="1" applyAlignment="1" applyProtection="1">
      <alignment vertical="center"/>
      <protection hidden="1"/>
    </xf>
    <xf numFmtId="170" fontId="0" fillId="7" borderId="176" xfId="0" applyNumberFormat="1" applyFill="1" applyBorder="1" applyAlignment="1" applyProtection="1">
      <alignment horizontal="center"/>
      <protection hidden="1"/>
    </xf>
    <xf numFmtId="4" fontId="0" fillId="7" borderId="143" xfId="0" applyNumberFormat="1" applyFill="1" applyBorder="1" applyAlignment="1" applyProtection="1">
      <alignment horizontal="center" vertical="center"/>
      <protection hidden="1"/>
    </xf>
    <xf numFmtId="0" fontId="27" fillId="6" borderId="0" xfId="0" applyFont="1" applyFill="1" applyBorder="1" applyAlignment="1" applyProtection="1">
      <alignment horizontal="center" vertical="center"/>
      <protection hidden="1"/>
    </xf>
    <xf numFmtId="0" fontId="0" fillId="6" borderId="143" xfId="0" applyFill="1" applyBorder="1" applyAlignment="1" applyProtection="1">
      <alignment vertical="center"/>
      <protection hidden="1"/>
    </xf>
    <xf numFmtId="0" fontId="2" fillId="7" borderId="285" xfId="0" applyFont="1" applyFill="1" applyBorder="1" applyAlignment="1" applyProtection="1">
      <alignment vertical="center"/>
      <protection hidden="1"/>
    </xf>
    <xf numFmtId="0" fontId="0" fillId="7" borderId="279" xfId="0" applyFont="1" applyFill="1" applyBorder="1" applyAlignment="1" applyProtection="1">
      <alignment vertical="center"/>
      <protection hidden="1"/>
    </xf>
    <xf numFmtId="170" fontId="0" fillId="7" borderId="280" xfId="0" applyNumberFormat="1" applyFont="1" applyFill="1" applyBorder="1" applyAlignment="1" applyProtection="1">
      <alignment horizontal="center" vertical="center"/>
      <protection hidden="1"/>
    </xf>
    <xf numFmtId="170" fontId="0" fillId="6" borderId="0" xfId="0" applyNumberFormat="1" applyFill="1" applyAlignment="1" applyProtection="1">
      <alignment vertical="center"/>
      <protection hidden="1"/>
    </xf>
    <xf numFmtId="0" fontId="0" fillId="7" borderId="281" xfId="0" applyFont="1" applyFill="1" applyBorder="1" applyAlignment="1" applyProtection="1">
      <alignment vertical="center"/>
      <protection hidden="1"/>
    </xf>
    <xf numFmtId="170" fontId="0" fillId="7" borderId="282" xfId="0" applyNumberFormat="1" applyFont="1" applyFill="1" applyBorder="1" applyAlignment="1" applyProtection="1">
      <alignment horizontal="center" vertical="center"/>
      <protection hidden="1"/>
    </xf>
    <xf numFmtId="170" fontId="2" fillId="7" borderId="211" xfId="0" applyNumberFormat="1" applyFont="1" applyFill="1" applyBorder="1" applyAlignment="1" applyProtection="1">
      <alignment horizontal="center" vertical="center"/>
      <protection hidden="1"/>
    </xf>
    <xf numFmtId="170" fontId="2" fillId="7" borderId="252" xfId="0" applyNumberFormat="1" applyFont="1" applyFill="1" applyBorder="1" applyAlignment="1" applyProtection="1">
      <alignment horizontal="center" vertical="center"/>
      <protection hidden="1"/>
    </xf>
    <xf numFmtId="0" fontId="0" fillId="7" borderId="283" xfId="0" applyFont="1" applyFill="1" applyBorder="1" applyAlignment="1" applyProtection="1">
      <alignment vertical="center"/>
      <protection hidden="1"/>
    </xf>
    <xf numFmtId="170" fontId="0" fillId="7" borderId="284" xfId="0" applyNumberFormat="1" applyFont="1" applyFill="1" applyBorder="1" applyAlignment="1" applyProtection="1">
      <alignment horizontal="center" vertical="center"/>
      <protection hidden="1"/>
    </xf>
    <xf numFmtId="0" fontId="0" fillId="7" borderId="64" xfId="0" applyFont="1" applyFill="1" applyBorder="1" applyAlignment="1" applyProtection="1">
      <alignment vertical="center"/>
      <protection hidden="1"/>
    </xf>
    <xf numFmtId="170" fontId="0" fillId="7" borderId="194" xfId="0" applyNumberFormat="1" applyFont="1" applyFill="1" applyBorder="1" applyAlignment="1" applyProtection="1">
      <alignment horizontal="center" vertical="center"/>
      <protection hidden="1"/>
    </xf>
    <xf numFmtId="170" fontId="2" fillId="7" borderId="195" xfId="0" applyNumberFormat="1" applyFont="1" applyFill="1" applyBorder="1" applyAlignment="1" applyProtection="1">
      <alignment horizontal="center" vertical="center"/>
      <protection hidden="1"/>
    </xf>
    <xf numFmtId="43" fontId="0" fillId="6" borderId="0" xfId="0" applyNumberFormat="1" applyFill="1" applyBorder="1" applyAlignment="1" applyProtection="1">
      <alignment vertical="center"/>
      <protection hidden="1"/>
    </xf>
    <xf numFmtId="0" fontId="2" fillId="7" borderId="250" xfId="0" applyFont="1" applyFill="1" applyBorder="1" applyAlignment="1" applyProtection="1">
      <alignment horizontal="left" vertical="center"/>
      <protection hidden="1"/>
    </xf>
    <xf numFmtId="43" fontId="0" fillId="6" borderId="0" xfId="0" applyNumberFormat="1" applyFill="1" applyBorder="1" applyAlignment="1" applyProtection="1">
      <alignment horizontal="center" vertical="center"/>
      <protection hidden="1"/>
    </xf>
    <xf numFmtId="43" fontId="0" fillId="7" borderId="7" xfId="0" applyNumberFormat="1" applyFill="1" applyBorder="1" applyAlignment="1" applyProtection="1">
      <alignment horizontal="center" vertical="center"/>
      <protection hidden="1"/>
    </xf>
    <xf numFmtId="43" fontId="0" fillId="7" borderId="183" xfId="0" applyNumberFormat="1" applyFill="1" applyBorder="1" applyAlignment="1" applyProtection="1">
      <alignment horizontal="center" vertical="center" wrapText="1"/>
      <protection hidden="1"/>
    </xf>
    <xf numFmtId="43" fontId="0" fillId="7" borderId="258" xfId="0" applyNumberFormat="1" applyFill="1" applyBorder="1" applyAlignment="1" applyProtection="1">
      <alignment horizontal="center" vertical="center"/>
      <protection hidden="1"/>
    </xf>
    <xf numFmtId="43" fontId="0" fillId="7" borderId="183" xfId="0" applyNumberFormat="1" applyFill="1" applyBorder="1" applyAlignment="1" applyProtection="1">
      <alignment horizontal="center" vertical="center"/>
      <protection hidden="1"/>
    </xf>
    <xf numFmtId="165" fontId="0" fillId="4" borderId="8" xfId="0" applyNumberFormat="1" applyFill="1" applyBorder="1" applyAlignment="1" applyProtection="1">
      <alignment horizontal="center" vertical="center"/>
      <protection hidden="1"/>
    </xf>
    <xf numFmtId="164" fontId="0" fillId="4" borderId="8" xfId="0" applyNumberFormat="1" applyFill="1" applyBorder="1" applyAlignment="1" applyProtection="1">
      <alignment horizontal="center" vertical="center"/>
      <protection hidden="1"/>
    </xf>
    <xf numFmtId="164" fontId="0" fillId="4" borderId="9" xfId="0" applyNumberFormat="1" applyFill="1" applyBorder="1" applyAlignment="1" applyProtection="1">
      <alignment horizontal="center" vertical="center"/>
      <protection hidden="1"/>
    </xf>
    <xf numFmtId="164" fontId="0" fillId="4" borderId="253" xfId="0" applyNumberFormat="1" applyFill="1" applyBorder="1" applyAlignment="1" applyProtection="1">
      <alignment horizontal="center" vertical="center"/>
      <protection hidden="1"/>
    </xf>
    <xf numFmtId="165" fontId="0" fillId="4" borderId="12" xfId="0" applyNumberFormat="1" applyFill="1" applyBorder="1" applyAlignment="1" applyProtection="1">
      <alignment horizontal="center" vertical="center"/>
      <protection hidden="1"/>
    </xf>
    <xf numFmtId="164" fontId="0" fillId="4" borderId="12" xfId="0" applyNumberFormat="1" applyFill="1" applyBorder="1" applyAlignment="1" applyProtection="1">
      <alignment horizontal="center" vertical="center"/>
      <protection hidden="1"/>
    </xf>
    <xf numFmtId="164" fontId="0" fillId="6" borderId="0" xfId="0" applyNumberFormat="1" applyFill="1" applyBorder="1" applyAlignment="1" applyProtection="1">
      <alignment horizontal="center" vertical="center"/>
      <protection hidden="1"/>
    </xf>
    <xf numFmtId="164" fontId="0" fillId="4" borderId="254" xfId="0" applyNumberFormat="1" applyFill="1" applyBorder="1" applyAlignment="1" applyProtection="1">
      <alignment horizontal="center" vertical="center"/>
      <protection hidden="1"/>
    </xf>
    <xf numFmtId="165" fontId="0" fillId="5" borderId="10" xfId="0" applyNumberFormat="1" applyFill="1" applyBorder="1" applyAlignment="1" applyProtection="1">
      <alignment horizontal="center" vertical="center"/>
      <protection hidden="1"/>
    </xf>
    <xf numFmtId="164" fontId="0" fillId="5" borderId="10" xfId="0" applyNumberFormat="1" applyFill="1" applyBorder="1" applyAlignment="1" applyProtection="1">
      <alignment horizontal="center" vertical="center"/>
      <protection hidden="1"/>
    </xf>
    <xf numFmtId="164" fontId="0" fillId="5" borderId="11" xfId="0" applyNumberFormat="1" applyFill="1" applyBorder="1" applyAlignment="1" applyProtection="1">
      <alignment horizontal="center" vertical="center"/>
      <protection hidden="1"/>
    </xf>
    <xf numFmtId="164" fontId="0" fillId="5" borderId="255" xfId="0" applyNumberFormat="1" applyFill="1" applyBorder="1" applyAlignment="1" applyProtection="1">
      <alignment horizontal="center" vertical="center"/>
      <protection hidden="1"/>
    </xf>
    <xf numFmtId="43" fontId="0" fillId="7" borderId="260" xfId="0" applyNumberFormat="1" applyFill="1" applyBorder="1" applyAlignment="1" applyProtection="1">
      <alignment vertical="center"/>
      <protection hidden="1"/>
    </xf>
    <xf numFmtId="0" fontId="0" fillId="5" borderId="113" xfId="0" applyFill="1" applyBorder="1" applyAlignment="1" applyProtection="1">
      <alignment horizontal="left" vertical="center"/>
      <protection hidden="1"/>
    </xf>
    <xf numFmtId="43" fontId="0" fillId="5" borderId="103" xfId="0" applyNumberFormat="1" applyFill="1" applyBorder="1" applyAlignment="1" applyProtection="1">
      <alignment vertical="center"/>
      <protection hidden="1"/>
    </xf>
    <xf numFmtId="164" fontId="0" fillId="5" borderId="8" xfId="0" applyNumberFormat="1" applyFill="1" applyBorder="1" applyAlignment="1" applyProtection="1">
      <alignment horizontal="center" vertical="center"/>
      <protection hidden="1"/>
    </xf>
    <xf numFmtId="164" fontId="0" fillId="5" borderId="9" xfId="0" applyNumberFormat="1" applyFill="1" applyBorder="1" applyAlignment="1" applyProtection="1">
      <alignment horizontal="center" vertical="center"/>
      <protection hidden="1"/>
    </xf>
    <xf numFmtId="164" fontId="0" fillId="5" borderId="254" xfId="0" applyNumberFormat="1" applyFill="1" applyBorder="1" applyAlignment="1" applyProtection="1">
      <alignment horizontal="center" vertical="center"/>
      <protection hidden="1"/>
    </xf>
    <xf numFmtId="0" fontId="0" fillId="4" borderId="113" xfId="0" applyFill="1" applyBorder="1" applyAlignment="1" applyProtection="1">
      <alignment horizontal="left" vertical="center"/>
      <protection hidden="1"/>
    </xf>
    <xf numFmtId="43" fontId="0" fillId="4" borderId="103" xfId="0" applyNumberFormat="1" applyFill="1" applyBorder="1" applyAlignment="1" applyProtection="1">
      <alignment vertical="center"/>
      <protection hidden="1"/>
    </xf>
    <xf numFmtId="0" fontId="0" fillId="6" borderId="145" xfId="0" applyFill="1" applyBorder="1" applyAlignment="1" applyProtection="1">
      <alignment horizontal="left" vertical="center"/>
      <protection hidden="1"/>
    </xf>
    <xf numFmtId="164" fontId="0" fillId="6" borderId="239" xfId="0" applyNumberFormat="1" applyFill="1" applyBorder="1" applyAlignment="1" applyProtection="1">
      <alignment horizontal="center" vertical="center"/>
      <protection hidden="1"/>
    </xf>
    <xf numFmtId="164" fontId="0" fillId="6" borderId="113" xfId="0" applyNumberFormat="1" applyFill="1" applyBorder="1" applyAlignment="1" applyProtection="1">
      <alignment horizontal="center" vertical="center"/>
      <protection hidden="1"/>
    </xf>
    <xf numFmtId="164" fontId="0" fillId="6" borderId="238" xfId="0" applyNumberFormat="1" applyFill="1" applyBorder="1" applyAlignment="1" applyProtection="1">
      <alignment horizontal="center" vertical="center"/>
      <protection hidden="1"/>
    </xf>
    <xf numFmtId="164" fontId="0" fillId="6" borderId="196" xfId="0" applyNumberFormat="1" applyFill="1" applyBorder="1" applyAlignment="1" applyProtection="1">
      <alignment horizontal="center" vertical="center"/>
      <protection hidden="1"/>
    </xf>
    <xf numFmtId="164" fontId="0" fillId="6" borderId="175" xfId="0" applyNumberFormat="1" applyFill="1" applyBorder="1" applyAlignment="1" applyProtection="1">
      <alignment horizontal="center" vertical="center"/>
      <protection hidden="1"/>
    </xf>
    <xf numFmtId="164" fontId="0" fillId="6" borderId="145" xfId="0" applyNumberFormat="1" applyFill="1" applyBorder="1" applyAlignment="1" applyProtection="1">
      <alignment horizontal="center" vertical="center"/>
      <protection hidden="1"/>
    </xf>
    <xf numFmtId="0" fontId="2" fillId="5" borderId="113" xfId="0" applyFont="1" applyFill="1" applyBorder="1" applyAlignment="1" applyProtection="1">
      <alignment horizontal="left" vertical="center"/>
      <protection hidden="1"/>
    </xf>
    <xf numFmtId="43" fontId="2" fillId="5" borderId="103" xfId="0" applyNumberFormat="1" applyFont="1" applyFill="1" applyBorder="1" applyAlignment="1" applyProtection="1">
      <alignment vertical="center"/>
      <protection hidden="1"/>
    </xf>
    <xf numFmtId="164" fontId="2" fillId="5" borderId="8" xfId="0" applyNumberFormat="1" applyFont="1" applyFill="1" applyBorder="1" applyAlignment="1" applyProtection="1">
      <alignment horizontal="center" vertical="center"/>
      <protection hidden="1"/>
    </xf>
    <xf numFmtId="164" fontId="2" fillId="5" borderId="9" xfId="0" applyNumberFormat="1" applyFont="1" applyFill="1" applyBorder="1" applyAlignment="1" applyProtection="1">
      <alignment horizontal="center" vertical="center"/>
      <protection hidden="1"/>
    </xf>
    <xf numFmtId="43" fontId="2" fillId="6" borderId="0" xfId="0" applyNumberFormat="1" applyFont="1" applyFill="1" applyBorder="1" applyAlignment="1" applyProtection="1">
      <alignment vertical="center"/>
      <protection hidden="1"/>
    </xf>
    <xf numFmtId="164" fontId="2" fillId="5" borderId="254" xfId="0" applyNumberFormat="1" applyFont="1" applyFill="1" applyBorder="1" applyAlignment="1" applyProtection="1">
      <alignment horizontal="center" vertical="center"/>
      <protection hidden="1"/>
    </xf>
    <xf numFmtId="0" fontId="0" fillId="6" borderId="146" xfId="0" applyFill="1" applyBorder="1" applyAlignment="1" applyProtection="1">
      <alignment horizontal="left" vertical="center"/>
      <protection hidden="1"/>
    </xf>
    <xf numFmtId="43" fontId="0" fillId="6" borderId="236" xfId="0" applyNumberFormat="1" applyFill="1" applyBorder="1" applyAlignment="1" applyProtection="1">
      <alignment vertical="center"/>
      <protection hidden="1"/>
    </xf>
    <xf numFmtId="164" fontId="0" fillId="6" borderId="236" xfId="0" applyNumberFormat="1" applyFill="1" applyBorder="1" applyAlignment="1" applyProtection="1">
      <alignment horizontal="center" vertical="center"/>
      <protection hidden="1"/>
    </xf>
    <xf numFmtId="164" fontId="0" fillId="6" borderId="237" xfId="0" applyNumberFormat="1" applyFill="1" applyBorder="1" applyAlignment="1" applyProtection="1">
      <alignment horizontal="center" vertical="center"/>
      <protection hidden="1"/>
    </xf>
    <xf numFmtId="164" fontId="0" fillId="6" borderId="146" xfId="0" applyNumberFormat="1" applyFill="1" applyBorder="1" applyAlignment="1" applyProtection="1">
      <alignment horizontal="center" vertical="center"/>
      <protection hidden="1"/>
    </xf>
    <xf numFmtId="0" fontId="2" fillId="6" borderId="147" xfId="0" applyFont="1" applyFill="1" applyBorder="1" applyAlignment="1" applyProtection="1">
      <alignment horizontal="left" vertical="center"/>
      <protection hidden="1"/>
    </xf>
    <xf numFmtId="43" fontId="0" fillId="6" borderId="245" xfId="0" applyNumberFormat="1" applyFill="1" applyBorder="1" applyAlignment="1" applyProtection="1">
      <alignment vertical="center"/>
      <protection hidden="1"/>
    </xf>
    <xf numFmtId="164" fontId="0" fillId="6" borderId="245" xfId="0" applyNumberFormat="1" applyFill="1" applyBorder="1" applyAlignment="1" applyProtection="1">
      <alignment horizontal="center" vertical="center"/>
      <protection hidden="1"/>
    </xf>
    <xf numFmtId="164" fontId="0" fillId="6" borderId="147" xfId="0" applyNumberFormat="1" applyFill="1" applyBorder="1" applyAlignment="1" applyProtection="1">
      <alignment horizontal="center" vertical="center"/>
      <protection hidden="1"/>
    </xf>
    <xf numFmtId="4" fontId="0" fillId="4" borderId="8" xfId="0" applyNumberFormat="1" applyFill="1" applyBorder="1" applyAlignment="1" applyProtection="1">
      <alignment horizontal="center" vertical="center"/>
      <protection hidden="1"/>
    </xf>
    <xf numFmtId="4" fontId="0" fillId="4" borderId="254" xfId="0" applyNumberFormat="1" applyFill="1" applyBorder="1" applyAlignment="1" applyProtection="1">
      <alignment horizontal="center" vertical="center"/>
      <protection hidden="1"/>
    </xf>
    <xf numFmtId="0" fontId="2" fillId="5" borderId="166" xfId="0" applyFont="1" applyFill="1" applyBorder="1" applyAlignment="1" applyProtection="1">
      <alignment horizontal="left" vertical="center"/>
      <protection hidden="1"/>
    </xf>
    <xf numFmtId="43" fontId="2" fillId="5" borderId="241" xfId="0" applyNumberFormat="1" applyFont="1" applyFill="1" applyBorder="1" applyAlignment="1" applyProtection="1">
      <alignment vertical="center"/>
      <protection hidden="1"/>
    </xf>
    <xf numFmtId="4" fontId="2" fillId="5" borderId="10" xfId="0" applyNumberFormat="1" applyFont="1" applyFill="1" applyBorder="1" applyAlignment="1" applyProtection="1">
      <alignment horizontal="center" vertical="center"/>
      <protection hidden="1"/>
    </xf>
    <xf numFmtId="164" fontId="2" fillId="5" borderId="11" xfId="0" applyNumberFormat="1" applyFont="1" applyFill="1" applyBorder="1" applyAlignment="1" applyProtection="1">
      <alignment horizontal="center" vertical="center"/>
      <protection hidden="1"/>
    </xf>
    <xf numFmtId="4" fontId="2" fillId="5" borderId="255" xfId="0" applyNumberFormat="1" applyFont="1" applyFill="1" applyBorder="1" applyAlignment="1" applyProtection="1">
      <alignment horizontal="center" vertical="center"/>
      <protection hidden="1"/>
    </xf>
    <xf numFmtId="164" fontId="2" fillId="5" borderId="10" xfId="0" applyNumberFormat="1" applyFont="1" applyFill="1" applyBorder="1" applyAlignment="1" applyProtection="1">
      <alignment horizontal="center" vertical="center"/>
      <protection hidden="1"/>
    </xf>
    <xf numFmtId="0" fontId="0" fillId="6" borderId="65" xfId="0" applyFill="1" applyBorder="1" applyAlignment="1" applyProtection="1">
      <alignment horizontal="left" vertical="center"/>
      <protection hidden="1"/>
    </xf>
    <xf numFmtId="43" fontId="0" fillId="6" borderId="65" xfId="0" applyNumberFormat="1" applyFill="1" applyBorder="1" applyAlignment="1" applyProtection="1">
      <alignment vertical="center"/>
      <protection hidden="1"/>
    </xf>
    <xf numFmtId="164" fontId="0" fillId="6" borderId="65" xfId="0" applyNumberFormat="1" applyFill="1" applyBorder="1" applyAlignment="1" applyProtection="1">
      <alignment horizontal="center" vertical="center"/>
      <protection hidden="1"/>
    </xf>
    <xf numFmtId="164" fontId="0" fillId="6" borderId="143" xfId="0" applyNumberFormat="1" applyFill="1" applyBorder="1" applyAlignment="1" applyProtection="1">
      <alignment horizontal="center" vertical="center"/>
      <protection hidden="1"/>
    </xf>
    <xf numFmtId="43" fontId="0" fillId="7" borderId="240" xfId="0" applyNumberFormat="1" applyFill="1" applyBorder="1" applyAlignment="1" applyProtection="1">
      <alignment vertical="center"/>
      <protection hidden="1"/>
    </xf>
    <xf numFmtId="164" fontId="0" fillId="7" borderId="112" xfId="0" applyNumberFormat="1" applyFill="1" applyBorder="1" applyAlignment="1" applyProtection="1">
      <alignment horizontal="center" vertical="center"/>
      <protection hidden="1"/>
    </xf>
    <xf numFmtId="164" fontId="0" fillId="7" borderId="151" xfId="0" applyNumberFormat="1" applyFill="1" applyBorder="1" applyAlignment="1" applyProtection="1">
      <alignment horizontal="center" vertical="center"/>
      <protection hidden="1"/>
    </xf>
    <xf numFmtId="164" fontId="0" fillId="7" borderId="150" xfId="0" applyNumberFormat="1" applyFill="1" applyBorder="1" applyAlignment="1" applyProtection="1">
      <alignment horizontal="center" vertical="center"/>
      <protection hidden="1"/>
    </xf>
    <xf numFmtId="0" fontId="0" fillId="4" borderId="147" xfId="0" applyFill="1" applyBorder="1" applyAlignment="1" applyProtection="1">
      <alignment horizontal="left" vertical="center"/>
      <protection hidden="1"/>
    </xf>
    <xf numFmtId="43" fontId="0" fillId="4" borderId="259" xfId="0" applyNumberFormat="1" applyFill="1" applyBorder="1" applyAlignment="1" applyProtection="1">
      <alignment vertical="center"/>
      <protection hidden="1"/>
    </xf>
    <xf numFmtId="164" fontId="0" fillId="4" borderId="13" xfId="0" applyNumberFormat="1" applyFill="1" applyBorder="1" applyAlignment="1" applyProtection="1">
      <alignment horizontal="center" vertical="center"/>
      <protection hidden="1"/>
    </xf>
    <xf numFmtId="164" fontId="0" fillId="4" borderId="258" xfId="0" applyNumberFormat="1" applyFill="1" applyBorder="1" applyAlignment="1" applyProtection="1">
      <alignment horizontal="center" vertical="center"/>
      <protection hidden="1"/>
    </xf>
    <xf numFmtId="164" fontId="0" fillId="4" borderId="7" xfId="0" applyNumberFormat="1" applyFill="1" applyBorder="1" applyAlignment="1" applyProtection="1">
      <alignment horizontal="center" vertical="center"/>
      <protection hidden="1"/>
    </xf>
    <xf numFmtId="164" fontId="2" fillId="5" borderId="255" xfId="0" applyNumberFormat="1" applyFont="1" applyFill="1" applyBorder="1" applyAlignment="1" applyProtection="1">
      <alignment horizontal="center" vertical="center"/>
      <protection hidden="1"/>
    </xf>
    <xf numFmtId="43" fontId="9" fillId="6" borderId="0" xfId="0" applyNumberFormat="1" applyFont="1" applyFill="1" applyBorder="1" applyAlignment="1" applyProtection="1">
      <alignment vertical="center"/>
      <protection hidden="1"/>
    </xf>
    <xf numFmtId="43" fontId="0" fillId="6" borderId="55" xfId="0" applyNumberFormat="1" applyFill="1" applyBorder="1" applyAlignment="1" applyProtection="1">
      <alignment vertical="center"/>
      <protection hidden="1"/>
    </xf>
    <xf numFmtId="170" fontId="0" fillId="6" borderId="0" xfId="0" applyNumberFormat="1" applyFill="1" applyBorder="1" applyAlignment="1" applyProtection="1">
      <alignment horizontal="center" vertical="center"/>
      <protection hidden="1"/>
    </xf>
    <xf numFmtId="4" fontId="9" fillId="6" borderId="0" xfId="0" applyNumberFormat="1" applyFont="1" applyFill="1" applyBorder="1" applyAlignment="1" applyProtection="1">
      <alignment horizontal="left" vertical="center"/>
      <protection hidden="1"/>
    </xf>
    <xf numFmtId="0" fontId="0" fillId="4" borderId="0" xfId="0" applyFill="1" applyBorder="1" applyAlignment="1" applyProtection="1">
      <alignment vertical="center"/>
      <protection hidden="1"/>
    </xf>
    <xf numFmtId="0" fontId="0" fillId="2" borderId="0" xfId="0" applyFill="1" applyAlignment="1" applyProtection="1">
      <alignment vertical="center"/>
      <protection hidden="1"/>
    </xf>
    <xf numFmtId="3" fontId="0" fillId="6" borderId="0" xfId="0" applyNumberFormat="1" applyFill="1" applyBorder="1" applyAlignment="1" applyProtection="1">
      <alignment horizontal="center" vertical="center"/>
      <protection hidden="1"/>
    </xf>
    <xf numFmtId="0" fontId="2" fillId="7" borderId="215" xfId="0" applyFont="1" applyFill="1" applyBorder="1" applyAlignment="1" applyProtection="1">
      <alignment vertical="center"/>
      <protection hidden="1"/>
    </xf>
    <xf numFmtId="4" fontId="0" fillId="5" borderId="216" xfId="0" applyNumberFormat="1" applyFont="1" applyFill="1" applyBorder="1" applyAlignment="1" applyProtection="1">
      <alignment horizontal="center" vertical="center"/>
      <protection hidden="1"/>
    </xf>
    <xf numFmtId="4" fontId="2" fillId="9" borderId="217" xfId="0" applyNumberFormat="1" applyFont="1" applyFill="1" applyBorder="1" applyAlignment="1" applyProtection="1">
      <alignment horizontal="center" vertical="center"/>
      <protection hidden="1"/>
    </xf>
    <xf numFmtId="0" fontId="2" fillId="7" borderId="208" xfId="0" applyFont="1" applyFill="1" applyBorder="1" applyAlignment="1" applyProtection="1">
      <alignment vertical="center"/>
      <protection hidden="1"/>
    </xf>
    <xf numFmtId="4" fontId="0" fillId="5" borderId="218" xfId="0" applyNumberFormat="1" applyFont="1" applyFill="1" applyBorder="1" applyAlignment="1" applyProtection="1">
      <alignment horizontal="center" vertical="center"/>
      <protection hidden="1"/>
    </xf>
    <xf numFmtId="4" fontId="2" fillId="9" borderId="219" xfId="0" applyNumberFormat="1" applyFont="1" applyFill="1" applyBorder="1" applyAlignment="1" applyProtection="1">
      <alignment horizontal="center" vertical="center"/>
      <protection hidden="1"/>
    </xf>
    <xf numFmtId="0" fontId="2" fillId="7" borderId="234" xfId="0" applyFont="1" applyFill="1" applyBorder="1" applyAlignment="1" applyProtection="1">
      <alignment vertical="center"/>
      <protection hidden="1"/>
    </xf>
    <xf numFmtId="4" fontId="0" fillId="5" borderId="235" xfId="0" applyNumberFormat="1" applyFont="1" applyFill="1" applyBorder="1" applyAlignment="1" applyProtection="1">
      <alignment horizontal="center" vertical="center"/>
      <protection hidden="1"/>
    </xf>
    <xf numFmtId="0" fontId="2" fillId="7" borderId="209" xfId="0" applyFont="1" applyFill="1" applyBorder="1" applyAlignment="1" applyProtection="1">
      <alignment vertical="center"/>
      <protection hidden="1"/>
    </xf>
    <xf numFmtId="4" fontId="0" fillId="5" borderId="220" xfId="0" applyNumberFormat="1" applyFont="1" applyFill="1" applyBorder="1" applyAlignment="1" applyProtection="1">
      <alignment horizontal="center" vertical="center"/>
      <protection hidden="1"/>
    </xf>
    <xf numFmtId="4" fontId="2" fillId="9" borderId="221" xfId="0" applyNumberFormat="1" applyFont="1" applyFill="1" applyBorder="1" applyAlignment="1" applyProtection="1">
      <alignment horizontal="center" vertical="center"/>
      <protection hidden="1"/>
    </xf>
    <xf numFmtId="0" fontId="27" fillId="6" borderId="132" xfId="0" applyFont="1" applyFill="1" applyBorder="1" applyAlignment="1" applyProtection="1">
      <alignment horizontal="center" vertical="center"/>
      <protection hidden="1"/>
    </xf>
    <xf numFmtId="0" fontId="0" fillId="6" borderId="133" xfId="0" applyFill="1" applyBorder="1" applyAlignment="1" applyProtection="1">
      <alignment vertical="center"/>
      <protection hidden="1"/>
    </xf>
    <xf numFmtId="0" fontId="0" fillId="6" borderId="133" xfId="0" applyFill="1" applyBorder="1" applyAlignment="1" applyProtection="1">
      <alignment horizontal="center" vertical="center"/>
      <protection hidden="1"/>
    </xf>
    <xf numFmtId="4" fontId="0" fillId="6" borderId="133" xfId="0" applyNumberFormat="1" applyFill="1" applyBorder="1" applyAlignment="1" applyProtection="1">
      <alignment horizontal="center" vertical="center"/>
      <protection hidden="1"/>
    </xf>
    <xf numFmtId="4" fontId="0" fillId="6" borderId="134" xfId="0" applyNumberFormat="1" applyFill="1" applyBorder="1" applyAlignment="1" applyProtection="1">
      <alignment horizontal="center" vertical="center"/>
      <protection hidden="1"/>
    </xf>
    <xf numFmtId="0" fontId="27" fillId="6" borderId="135" xfId="0" applyFont="1" applyFill="1" applyBorder="1" applyAlignment="1" applyProtection="1">
      <alignment horizontal="center" vertical="center"/>
      <protection hidden="1"/>
    </xf>
    <xf numFmtId="0" fontId="3" fillId="6" borderId="228" xfId="0" applyFont="1" applyFill="1" applyBorder="1" applyAlignment="1" applyProtection="1">
      <alignment horizontal="center" vertical="center"/>
      <protection hidden="1"/>
    </xf>
    <xf numFmtId="4" fontId="0" fillId="6" borderId="136" xfId="0" applyNumberFormat="1" applyFill="1" applyBorder="1" applyAlignment="1" applyProtection="1">
      <alignment horizontal="center" vertical="center"/>
      <protection hidden="1"/>
    </xf>
    <xf numFmtId="0" fontId="0" fillId="6" borderId="117" xfId="0" applyFill="1" applyBorder="1" applyAlignment="1" applyProtection="1">
      <alignment vertical="center"/>
      <protection hidden="1"/>
    </xf>
    <xf numFmtId="0" fontId="0" fillId="6" borderId="118" xfId="0" applyFill="1" applyBorder="1" applyAlignment="1" applyProtection="1">
      <alignment horizontal="center" vertical="center"/>
      <protection hidden="1"/>
    </xf>
    <xf numFmtId="1" fontId="0" fillId="6" borderId="118" xfId="0" applyNumberFormat="1" applyFill="1" applyBorder="1" applyAlignment="1" applyProtection="1">
      <alignment horizontal="center" vertical="center"/>
      <protection hidden="1"/>
    </xf>
    <xf numFmtId="1" fontId="0" fillId="6" borderId="224" xfId="0" applyNumberFormat="1" applyFill="1" applyBorder="1" applyAlignment="1" applyProtection="1">
      <alignment horizontal="center" vertical="center"/>
      <protection hidden="1"/>
    </xf>
    <xf numFmtId="1" fontId="3" fillId="6" borderId="228" xfId="0" applyNumberFormat="1" applyFont="1" applyFill="1" applyBorder="1" applyAlignment="1" applyProtection="1">
      <alignment horizontal="center" vertical="center"/>
      <protection hidden="1"/>
    </xf>
    <xf numFmtId="3" fontId="0" fillId="6" borderId="136" xfId="0" applyNumberFormat="1" applyFill="1" applyBorder="1" applyAlignment="1" applyProtection="1">
      <alignment horizontal="center" vertical="center"/>
      <protection hidden="1"/>
    </xf>
    <xf numFmtId="0" fontId="0" fillId="6" borderId="120" xfId="0" applyFill="1" applyBorder="1" applyAlignment="1" applyProtection="1">
      <alignment vertical="center"/>
      <protection hidden="1"/>
    </xf>
    <xf numFmtId="0" fontId="0" fillId="6" borderId="1" xfId="0" applyFill="1" applyBorder="1" applyAlignment="1" applyProtection="1">
      <alignment horizontal="center" vertical="center"/>
      <protection hidden="1"/>
    </xf>
    <xf numFmtId="1" fontId="0" fillId="6" borderId="1" xfId="0" applyNumberFormat="1" applyFill="1" applyBorder="1" applyAlignment="1" applyProtection="1">
      <alignment horizontal="center" vertical="center"/>
      <protection hidden="1"/>
    </xf>
    <xf numFmtId="1" fontId="0" fillId="6" borderId="5" xfId="0" applyNumberFormat="1" applyFill="1" applyBorder="1" applyAlignment="1" applyProtection="1">
      <alignment horizontal="center" vertical="center"/>
      <protection hidden="1"/>
    </xf>
    <xf numFmtId="1" fontId="3" fillId="6" borderId="229" xfId="0" applyNumberFormat="1" applyFont="1" applyFill="1" applyBorder="1" applyAlignment="1" applyProtection="1">
      <alignment horizontal="center" vertical="center"/>
      <protection hidden="1"/>
    </xf>
    <xf numFmtId="0" fontId="0" fillId="3" borderId="122" xfId="0" applyFill="1" applyBorder="1" applyAlignment="1" applyProtection="1">
      <alignment vertical="center"/>
      <protection hidden="1"/>
    </xf>
    <xf numFmtId="0" fontId="0" fillId="3" borderId="123" xfId="0" applyFill="1" applyBorder="1" applyAlignment="1" applyProtection="1">
      <alignment horizontal="center" vertical="center"/>
      <protection hidden="1"/>
    </xf>
    <xf numFmtId="1" fontId="0" fillId="3" borderId="123" xfId="0" applyNumberFormat="1" applyFill="1" applyBorder="1" applyAlignment="1" applyProtection="1">
      <alignment horizontal="center" vertical="center"/>
      <protection hidden="1"/>
    </xf>
    <xf numFmtId="1" fontId="0" fillId="3" borderId="225" xfId="0" applyNumberFormat="1" applyFill="1" applyBorder="1" applyAlignment="1" applyProtection="1">
      <alignment horizontal="center" vertical="center"/>
      <protection hidden="1"/>
    </xf>
    <xf numFmtId="4" fontId="0" fillId="3" borderId="3" xfId="0" applyNumberFormat="1" applyFill="1" applyBorder="1" applyAlignment="1" applyProtection="1">
      <alignment horizontal="center" vertical="center"/>
      <protection hidden="1"/>
    </xf>
    <xf numFmtId="0" fontId="0" fillId="3" borderId="129" xfId="0" applyFill="1" applyBorder="1" applyAlignment="1" applyProtection="1">
      <alignment vertical="center"/>
      <protection hidden="1"/>
    </xf>
    <xf numFmtId="0" fontId="0" fillId="3" borderId="2" xfId="0" applyFill="1" applyBorder="1" applyAlignment="1" applyProtection="1">
      <alignment horizontal="center" vertical="center"/>
      <protection hidden="1"/>
    </xf>
    <xf numFmtId="1" fontId="0" fillId="3" borderId="2" xfId="0" applyNumberFormat="1" applyFill="1" applyBorder="1" applyAlignment="1" applyProtection="1">
      <alignment horizontal="center" vertical="center"/>
      <protection hidden="1"/>
    </xf>
    <xf numFmtId="1" fontId="0" fillId="3" borderId="52" xfId="0" applyNumberFormat="1" applyFill="1" applyBorder="1" applyAlignment="1" applyProtection="1">
      <alignment horizontal="center" vertical="center"/>
      <protection hidden="1"/>
    </xf>
    <xf numFmtId="4" fontId="0" fillId="3" borderId="188" xfId="0" applyNumberFormat="1" applyFill="1" applyBorder="1" applyAlignment="1" applyProtection="1">
      <alignment horizontal="center" vertical="center"/>
      <protection hidden="1"/>
    </xf>
    <xf numFmtId="0" fontId="0" fillId="3" borderId="222" xfId="0" applyFill="1" applyBorder="1" applyAlignment="1" applyProtection="1">
      <alignment vertical="center"/>
      <protection hidden="1"/>
    </xf>
    <xf numFmtId="0" fontId="0" fillId="3" borderId="223" xfId="0" applyFill="1" applyBorder="1" applyAlignment="1" applyProtection="1">
      <alignment horizontal="center" vertical="center"/>
      <protection hidden="1"/>
    </xf>
    <xf numFmtId="1" fontId="0" fillId="3" borderId="223" xfId="0" applyNumberFormat="1" applyFill="1" applyBorder="1" applyAlignment="1" applyProtection="1">
      <alignment horizontal="center" vertical="center"/>
      <protection hidden="1"/>
    </xf>
    <xf numFmtId="1" fontId="0" fillId="3" borderId="227" xfId="0" applyNumberFormat="1" applyFill="1" applyBorder="1" applyAlignment="1" applyProtection="1">
      <alignment horizontal="center" vertical="center"/>
      <protection hidden="1"/>
    </xf>
    <xf numFmtId="1" fontId="3" fillId="3" borderId="125" xfId="0" applyNumberFormat="1" applyFont="1" applyFill="1" applyBorder="1" applyAlignment="1" applyProtection="1">
      <alignment horizontal="center" vertical="center"/>
      <protection hidden="1"/>
    </xf>
    <xf numFmtId="0" fontId="0" fillId="3" borderId="0" xfId="0" applyFill="1" applyBorder="1" applyAlignment="1" applyProtection="1">
      <alignment vertical="center"/>
      <protection hidden="1"/>
    </xf>
    <xf numFmtId="0" fontId="0" fillId="3" borderId="0" xfId="0" applyFill="1" applyBorder="1" applyAlignment="1" applyProtection="1">
      <alignment horizontal="center" vertical="center"/>
      <protection hidden="1"/>
    </xf>
    <xf numFmtId="0" fontId="27" fillId="6" borderId="137" xfId="0" applyFont="1" applyFill="1" applyBorder="1" applyAlignment="1" applyProtection="1">
      <alignment horizontal="center" vertical="center"/>
      <protection hidden="1"/>
    </xf>
    <xf numFmtId="0" fontId="0" fillId="6" borderId="138" xfId="0" applyFill="1" applyBorder="1" applyAlignment="1" applyProtection="1">
      <alignment vertical="center"/>
      <protection hidden="1"/>
    </xf>
    <xf numFmtId="0" fontId="0" fillId="6" borderId="138" xfId="0" applyFill="1" applyBorder="1" applyAlignment="1" applyProtection="1">
      <alignment horizontal="center" vertical="center"/>
      <protection hidden="1"/>
    </xf>
    <xf numFmtId="4" fontId="0" fillId="6" borderId="139" xfId="0" applyNumberFormat="1" applyFill="1" applyBorder="1" applyAlignment="1" applyProtection="1">
      <alignment horizontal="center" vertical="center"/>
      <protection hidden="1"/>
    </xf>
    <xf numFmtId="0" fontId="0" fillId="6" borderId="134" xfId="0" applyFill="1" applyBorder="1" applyAlignment="1" applyProtection="1">
      <alignment vertical="center"/>
      <protection hidden="1"/>
    </xf>
    <xf numFmtId="0" fontId="0" fillId="6" borderId="136" xfId="0" applyFill="1" applyBorder="1" applyAlignment="1" applyProtection="1">
      <alignment vertical="center"/>
      <protection hidden="1"/>
    </xf>
    <xf numFmtId="0" fontId="0" fillId="6" borderId="133" xfId="0" applyFill="1" applyBorder="1" applyAlignment="1" applyProtection="1">
      <alignment horizontal="right" vertical="center"/>
      <protection hidden="1"/>
    </xf>
    <xf numFmtId="0" fontId="0" fillId="15" borderId="126" xfId="0" applyFill="1" applyBorder="1" applyAlignment="1" applyProtection="1">
      <alignment vertical="center"/>
      <protection hidden="1"/>
    </xf>
    <xf numFmtId="0" fontId="0" fillId="15" borderId="127" xfId="0" applyFill="1" applyBorder="1" applyAlignment="1" applyProtection="1">
      <alignment horizontal="center" vertical="center"/>
      <protection hidden="1"/>
    </xf>
    <xf numFmtId="4" fontId="0" fillId="15" borderId="128" xfId="0" applyNumberFormat="1" applyFill="1" applyBorder="1" applyAlignment="1" applyProtection="1">
      <alignment horizontal="center" vertical="center"/>
      <protection hidden="1"/>
    </xf>
    <xf numFmtId="0" fontId="0" fillId="12" borderId="117" xfId="0" applyFill="1" applyBorder="1" applyAlignment="1" applyProtection="1">
      <alignment vertical="center"/>
      <protection hidden="1"/>
    </xf>
    <xf numFmtId="0" fontId="0" fillId="12" borderId="118" xfId="0" applyFill="1" applyBorder="1" applyAlignment="1" applyProtection="1">
      <alignment horizontal="center" vertical="center"/>
      <protection hidden="1"/>
    </xf>
    <xf numFmtId="169" fontId="0" fillId="12" borderId="118" xfId="0" applyNumberFormat="1" applyFill="1" applyBorder="1" applyAlignment="1" applyProtection="1">
      <alignment horizontal="center" vertical="center"/>
      <protection hidden="1"/>
    </xf>
    <xf numFmtId="169" fontId="3" fillId="12" borderId="119" xfId="0" applyNumberFormat="1" applyFont="1" applyFill="1" applyBorder="1" applyAlignment="1" applyProtection="1">
      <alignment horizontal="center" vertical="center"/>
      <protection hidden="1"/>
    </xf>
    <xf numFmtId="4" fontId="0" fillId="3" borderId="120" xfId="0" applyNumberFormat="1" applyFill="1" applyBorder="1" applyAlignment="1" applyProtection="1">
      <alignment vertical="center"/>
      <protection hidden="1"/>
    </xf>
    <xf numFmtId="4" fontId="0" fillId="3" borderId="1" xfId="0" applyNumberFormat="1" applyFill="1" applyBorder="1" applyAlignment="1" applyProtection="1">
      <alignment horizontal="center" vertical="center"/>
      <protection hidden="1"/>
    </xf>
    <xf numFmtId="169" fontId="0" fillId="3" borderId="1" xfId="0" applyNumberFormat="1" applyFill="1" applyBorder="1" applyAlignment="1" applyProtection="1">
      <alignment horizontal="center" vertical="center"/>
      <protection hidden="1"/>
    </xf>
    <xf numFmtId="169" fontId="3" fillId="3" borderId="149" xfId="0" applyNumberFormat="1" applyFont="1" applyFill="1" applyBorder="1" applyAlignment="1" applyProtection="1">
      <alignment horizontal="center" vertical="center"/>
      <protection hidden="1"/>
    </xf>
    <xf numFmtId="4" fontId="0" fillId="3" borderId="148" xfId="0" applyNumberFormat="1" applyFill="1" applyBorder="1" applyAlignment="1" applyProtection="1">
      <alignment vertical="center"/>
      <protection hidden="1"/>
    </xf>
    <xf numFmtId="4" fontId="0" fillId="3" borderId="4" xfId="0" applyNumberFormat="1" applyFill="1" applyBorder="1" applyAlignment="1" applyProtection="1">
      <alignment horizontal="center" vertical="center"/>
      <protection hidden="1"/>
    </xf>
    <xf numFmtId="169" fontId="0" fillId="3" borderId="4" xfId="0" applyNumberFormat="1" applyFill="1" applyBorder="1" applyAlignment="1" applyProtection="1">
      <alignment horizontal="center" vertical="center"/>
      <protection hidden="1"/>
    </xf>
    <xf numFmtId="169" fontId="3" fillId="3" borderId="121" xfId="0" applyNumberFormat="1" applyFont="1" applyFill="1" applyBorder="1" applyAlignment="1" applyProtection="1">
      <alignment horizontal="center" vertical="center"/>
      <protection hidden="1"/>
    </xf>
    <xf numFmtId="0" fontId="0" fillId="6" borderId="139" xfId="0" applyFill="1" applyBorder="1" applyAlignment="1" applyProtection="1">
      <alignment vertical="center"/>
      <protection hidden="1"/>
    </xf>
    <xf numFmtId="4" fontId="0" fillId="6" borderId="0" xfId="0" applyNumberFormat="1" applyFill="1" applyBorder="1" applyAlignment="1" applyProtection="1">
      <alignment vertical="center"/>
      <protection hidden="1"/>
    </xf>
    <xf numFmtId="4" fontId="0" fillId="12" borderId="119" xfId="0" applyNumberFormat="1" applyFill="1" applyBorder="1" applyAlignment="1" applyProtection="1">
      <alignment horizontal="center" vertical="center"/>
      <protection hidden="1"/>
    </xf>
    <xf numFmtId="4" fontId="3" fillId="3" borderId="121" xfId="0" applyNumberFormat="1" applyFont="1" applyFill="1" applyBorder="1" applyAlignment="1" applyProtection="1">
      <alignment horizontal="center" vertical="center"/>
      <protection hidden="1"/>
    </xf>
    <xf numFmtId="4" fontId="27" fillId="6" borderId="136" xfId="0" applyNumberFormat="1" applyFont="1" applyFill="1" applyBorder="1" applyAlignment="1" applyProtection="1">
      <alignment horizontal="center" vertical="center"/>
      <protection hidden="1"/>
    </xf>
    <xf numFmtId="4" fontId="0" fillId="6" borderId="2" xfId="0" applyNumberFormat="1" applyFill="1" applyBorder="1" applyAlignment="1" applyProtection="1">
      <alignment horizontal="center" vertical="center"/>
      <protection hidden="1"/>
    </xf>
    <xf numFmtId="4" fontId="3" fillId="6" borderId="130" xfId="0" applyNumberFormat="1" applyFont="1" applyFill="1" applyBorder="1" applyAlignment="1" applyProtection="1">
      <alignment horizontal="center" vertical="center"/>
      <protection hidden="1"/>
    </xf>
    <xf numFmtId="4" fontId="0" fillId="16" borderId="122" xfId="0" applyNumberFormat="1" applyFill="1" applyBorder="1" applyAlignment="1" applyProtection="1">
      <alignment vertical="center"/>
      <protection hidden="1"/>
    </xf>
    <xf numFmtId="4" fontId="0" fillId="16" borderId="123" xfId="0" applyNumberFormat="1" applyFill="1" applyBorder="1" applyAlignment="1" applyProtection="1">
      <alignment horizontal="center" vertical="center"/>
      <protection hidden="1"/>
    </xf>
    <xf numFmtId="4" fontId="3" fillId="16" borderId="124" xfId="0" applyNumberFormat="1" applyFont="1" applyFill="1" applyBorder="1" applyAlignment="1" applyProtection="1">
      <alignment horizontal="center" vertical="center"/>
      <protection hidden="1"/>
    </xf>
    <xf numFmtId="4" fontId="0" fillId="6" borderId="129" xfId="0" applyNumberFormat="1" applyFill="1" applyBorder="1" applyAlignment="1" applyProtection="1">
      <alignment vertical="center"/>
      <protection hidden="1"/>
    </xf>
    <xf numFmtId="0" fontId="27" fillId="6" borderId="140" xfId="0" applyFont="1" applyFill="1" applyBorder="1" applyAlignment="1" applyProtection="1">
      <alignment horizontal="center" vertical="center"/>
      <protection hidden="1"/>
    </xf>
    <xf numFmtId="0" fontId="0" fillId="6" borderId="141" xfId="0" applyFill="1" applyBorder="1" applyAlignment="1" applyProtection="1">
      <alignment vertical="center"/>
      <protection hidden="1"/>
    </xf>
    <xf numFmtId="0" fontId="0" fillId="6" borderId="141" xfId="0" applyFill="1" applyBorder="1" applyAlignment="1" applyProtection="1">
      <alignment horizontal="center" vertical="center"/>
      <protection hidden="1"/>
    </xf>
    <xf numFmtId="4" fontId="0" fillId="6" borderId="141" xfId="0" applyNumberFormat="1" applyFill="1" applyBorder="1" applyAlignment="1" applyProtection="1">
      <alignment horizontal="center" vertical="center"/>
      <protection hidden="1"/>
    </xf>
    <xf numFmtId="4" fontId="0" fillId="6" borderId="142" xfId="0" applyNumberFormat="1" applyFill="1" applyBorder="1" applyAlignment="1" applyProtection="1">
      <alignment horizontal="center" vertical="center"/>
      <protection hidden="1"/>
    </xf>
    <xf numFmtId="0" fontId="0" fillId="7" borderId="76" xfId="0" applyFill="1" applyBorder="1" applyAlignment="1" applyProtection="1">
      <alignment vertical="center"/>
      <protection hidden="1"/>
    </xf>
    <xf numFmtId="0" fontId="0" fillId="6" borderId="1" xfId="0" applyFill="1" applyBorder="1" applyAlignment="1" applyProtection="1">
      <alignment horizontal="right" vertical="center"/>
      <protection hidden="1"/>
    </xf>
    <xf numFmtId="0" fontId="0" fillId="6" borderId="2" xfId="0" applyFill="1" applyBorder="1" applyAlignment="1" applyProtection="1">
      <alignment horizontal="right" vertical="center"/>
      <protection hidden="1"/>
    </xf>
    <xf numFmtId="0" fontId="2" fillId="6" borderId="1" xfId="0" applyFont="1" applyFill="1" applyBorder="1" applyAlignment="1" applyProtection="1">
      <alignment horizontal="right" vertical="center"/>
      <protection hidden="1"/>
    </xf>
    <xf numFmtId="0" fontId="2" fillId="6" borderId="1" xfId="0" applyFont="1" applyFill="1" applyBorder="1" applyAlignment="1" applyProtection="1">
      <alignment horizontal="center" vertical="center"/>
      <protection hidden="1"/>
    </xf>
    <xf numFmtId="4" fontId="2" fillId="6" borderId="1" xfId="0" applyNumberFormat="1" applyFont="1" applyFill="1" applyBorder="1" applyAlignment="1" applyProtection="1">
      <alignment horizontal="center" vertical="center"/>
      <protection hidden="1"/>
    </xf>
    <xf numFmtId="0" fontId="0" fillId="6" borderId="1" xfId="0" applyFill="1" applyBorder="1" applyAlignment="1" applyProtection="1">
      <alignment vertical="center"/>
      <protection hidden="1"/>
    </xf>
    <xf numFmtId="4" fontId="0" fillId="6" borderId="1" xfId="0" applyNumberFormat="1" applyFill="1" applyBorder="1" applyAlignment="1" applyProtection="1">
      <alignment horizontal="center" vertical="center"/>
      <protection hidden="1"/>
    </xf>
    <xf numFmtId="4" fontId="0" fillId="6" borderId="5" xfId="0" applyNumberFormat="1" applyFill="1" applyBorder="1" applyAlignment="1" applyProtection="1">
      <alignment horizontal="center" vertical="center"/>
      <protection hidden="1"/>
    </xf>
    <xf numFmtId="4" fontId="0" fillId="6" borderId="6" xfId="0" applyNumberFormat="1" applyFill="1" applyBorder="1" applyAlignment="1" applyProtection="1">
      <alignment horizontal="center" vertical="center"/>
      <protection hidden="1"/>
    </xf>
    <xf numFmtId="0" fontId="0" fillId="4" borderId="1" xfId="0" applyFill="1" applyBorder="1" applyAlignment="1" applyProtection="1">
      <alignment horizontal="center" vertical="center"/>
      <protection hidden="1"/>
    </xf>
    <xf numFmtId="0" fontId="0" fillId="4" borderId="5" xfId="0" applyFill="1" applyBorder="1" applyAlignment="1" applyProtection="1">
      <alignment horizontal="center" vertical="center"/>
      <protection hidden="1"/>
    </xf>
    <xf numFmtId="0" fontId="0" fillId="6" borderId="5" xfId="0" applyFill="1" applyBorder="1" applyAlignment="1" applyProtection="1">
      <alignment horizontal="center" vertical="center"/>
      <protection hidden="1"/>
    </xf>
    <xf numFmtId="4" fontId="0" fillId="6" borderId="1" xfId="0" applyNumberFormat="1" applyFill="1" applyBorder="1" applyAlignment="1" applyProtection="1">
      <alignment horizontal="left" vertical="center" wrapText="1"/>
      <protection hidden="1"/>
    </xf>
    <xf numFmtId="3" fontId="0" fillId="6" borderId="136" xfId="0" applyNumberFormat="1" applyFill="1" applyBorder="1" applyAlignment="1" applyProtection="1">
      <alignment horizontal="left" vertical="center"/>
      <protection hidden="1"/>
    </xf>
    <xf numFmtId="3" fontId="3" fillId="6" borderId="2" xfId="0" applyNumberFormat="1" applyFont="1" applyFill="1" applyBorder="1" applyAlignment="1" applyProtection="1">
      <alignment horizontal="center" vertical="center"/>
      <protection hidden="1"/>
    </xf>
    <xf numFmtId="0" fontId="0" fillId="6" borderId="125" xfId="0" applyFill="1" applyBorder="1" applyAlignment="1" applyProtection="1">
      <alignment horizontal="left" vertical="center"/>
      <protection hidden="1"/>
    </xf>
    <xf numFmtId="4" fontId="0" fillId="6" borderId="125" xfId="0" applyNumberFormat="1" applyFill="1" applyBorder="1" applyAlignment="1" applyProtection="1">
      <alignment horizontal="left" vertical="center"/>
      <protection hidden="1"/>
    </xf>
    <xf numFmtId="0" fontId="0" fillId="4" borderId="125" xfId="0" applyFill="1" applyBorder="1" applyAlignment="1" applyProtection="1">
      <alignment horizontal="left" vertical="center"/>
      <protection hidden="1"/>
    </xf>
    <xf numFmtId="4" fontId="0" fillId="4" borderId="125" xfId="0" applyNumberFormat="1" applyFill="1" applyBorder="1" applyAlignment="1" applyProtection="1">
      <alignment horizontal="left" vertical="center"/>
      <protection hidden="1"/>
    </xf>
    <xf numFmtId="169" fontId="0" fillId="6" borderId="1" xfId="0" applyNumberFormat="1" applyFill="1" applyBorder="1" applyAlignment="1" applyProtection="1">
      <alignment horizontal="center" vertical="center"/>
      <protection hidden="1"/>
    </xf>
    <xf numFmtId="169" fontId="0" fillId="6" borderId="5" xfId="0" applyNumberFormat="1" applyFill="1" applyBorder="1" applyAlignment="1" applyProtection="1">
      <alignment horizontal="center" vertical="center"/>
      <protection hidden="1"/>
    </xf>
    <xf numFmtId="4" fontId="0" fillId="6" borderId="8" xfId="0" applyNumberFormat="1" applyFill="1" applyBorder="1" applyAlignment="1" applyProtection="1">
      <alignment horizontal="center" vertical="center"/>
      <protection locked="0" hidden="1"/>
    </xf>
    <xf numFmtId="0" fontId="10" fillId="7" borderId="201" xfId="0" applyFont="1" applyFill="1" applyBorder="1" applyAlignment="1" applyProtection="1">
      <alignment vertical="center"/>
      <protection hidden="1"/>
    </xf>
    <xf numFmtId="0" fontId="10" fillId="7" borderId="201" xfId="0" applyFont="1" applyFill="1" applyBorder="1" applyAlignment="1" applyProtection="1">
      <alignment horizontal="left" vertical="center"/>
      <protection hidden="1"/>
    </xf>
    <xf numFmtId="0" fontId="11" fillId="7" borderId="200" xfId="0" applyFont="1" applyFill="1" applyBorder="1" applyAlignment="1" applyProtection="1">
      <alignment vertical="center"/>
      <protection hidden="1"/>
    </xf>
    <xf numFmtId="0" fontId="11" fillId="7" borderId="206" xfId="0" applyFont="1" applyFill="1" applyBorder="1" applyAlignment="1" applyProtection="1">
      <alignment horizontal="left" vertical="center"/>
      <protection hidden="1"/>
    </xf>
    <xf numFmtId="0" fontId="0" fillId="7" borderId="201" xfId="0" applyFill="1" applyBorder="1" applyAlignment="1" applyProtection="1">
      <alignment horizontal="center" vertical="center"/>
      <protection hidden="1"/>
    </xf>
    <xf numFmtId="0" fontId="0" fillId="7" borderId="206" xfId="0" applyFill="1" applyBorder="1" applyAlignment="1" applyProtection="1">
      <alignment horizontal="center" vertical="center"/>
      <protection hidden="1"/>
    </xf>
    <xf numFmtId="0" fontId="43" fillId="7" borderId="200" xfId="0" applyFont="1" applyFill="1" applyBorder="1" applyAlignment="1" applyProtection="1">
      <alignment vertical="center"/>
      <protection hidden="1"/>
    </xf>
    <xf numFmtId="0" fontId="43" fillId="7" borderId="205" xfId="0" applyFont="1" applyFill="1" applyBorder="1" applyAlignment="1" applyProtection="1">
      <alignment vertical="center"/>
      <protection hidden="1"/>
    </xf>
    <xf numFmtId="0" fontId="43" fillId="7" borderId="201" xfId="0" applyFont="1" applyFill="1" applyBorder="1" applyAlignment="1" applyProtection="1">
      <alignment horizontal="left" vertical="center"/>
      <protection hidden="1"/>
    </xf>
    <xf numFmtId="0" fontId="43" fillId="7" borderId="206" xfId="0" applyFont="1" applyFill="1" applyBorder="1" applyAlignment="1" applyProtection="1">
      <alignment vertical="center"/>
      <protection hidden="1"/>
    </xf>
    <xf numFmtId="1" fontId="11" fillId="7" borderId="207" xfId="0" applyNumberFormat="1" applyFont="1" applyFill="1" applyBorder="1" applyAlignment="1" applyProtection="1">
      <alignment horizontal="center" vertical="center"/>
      <protection hidden="1"/>
    </xf>
    <xf numFmtId="1" fontId="44" fillId="7" borderId="207" xfId="0" applyNumberFormat="1" applyFont="1" applyFill="1" applyBorder="1" applyAlignment="1" applyProtection="1">
      <alignment horizontal="center" vertical="center"/>
      <protection hidden="1"/>
    </xf>
    <xf numFmtId="0" fontId="11" fillId="7" borderId="201" xfId="0" applyFont="1" applyFill="1" applyBorder="1" applyAlignment="1" applyProtection="1">
      <alignment horizontal="right" vertical="center"/>
      <protection hidden="1"/>
    </xf>
    <xf numFmtId="0" fontId="11" fillId="7" borderId="205" xfId="0" applyFont="1" applyFill="1" applyBorder="1" applyAlignment="1" applyProtection="1">
      <alignment vertical="center"/>
      <protection hidden="1"/>
    </xf>
    <xf numFmtId="0" fontId="10" fillId="7" borderId="206" xfId="0" applyFont="1" applyFill="1" applyBorder="1" applyAlignment="1" applyProtection="1">
      <alignment vertical="center"/>
      <protection hidden="1"/>
    </xf>
    <xf numFmtId="4" fontId="0" fillId="6" borderId="8" xfId="1" applyNumberFormat="1" applyFont="1" applyFill="1" applyBorder="1" applyAlignment="1" applyProtection="1">
      <alignment horizontal="center" vertical="center"/>
      <protection locked="0"/>
    </xf>
    <xf numFmtId="0" fontId="0" fillId="6" borderId="157" xfId="0" applyFont="1" applyFill="1" applyBorder="1" applyAlignment="1" applyProtection="1">
      <alignment horizontal="left" vertical="center"/>
      <protection locked="0"/>
    </xf>
    <xf numFmtId="0" fontId="0" fillId="6" borderId="143" xfId="0" applyFont="1" applyFill="1" applyBorder="1" applyAlignment="1" applyProtection="1">
      <alignment horizontal="left" vertical="center"/>
      <protection locked="0"/>
    </xf>
    <xf numFmtId="171" fontId="23" fillId="6" borderId="12" xfId="0" applyNumberFormat="1" applyFont="1" applyFill="1" applyBorder="1" applyAlignment="1" applyProtection="1">
      <alignment horizontal="center" vertical="center"/>
      <protection locked="0"/>
    </xf>
    <xf numFmtId="171" fontId="23" fillId="6" borderId="33" xfId="0" applyNumberFormat="1" applyFont="1" applyFill="1" applyBorder="1" applyAlignment="1" applyProtection="1">
      <alignment horizontal="center" vertical="center"/>
      <protection locked="0"/>
    </xf>
    <xf numFmtId="4" fontId="11" fillId="6" borderId="0" xfId="1" applyNumberFormat="1" applyFont="1" applyFill="1" applyBorder="1" applyAlignment="1" applyProtection="1">
      <alignment horizontal="center" vertical="center"/>
      <protection hidden="1"/>
    </xf>
    <xf numFmtId="4" fontId="11" fillId="6" borderId="0" xfId="0" applyNumberFormat="1" applyFont="1" applyFill="1" applyAlignment="1" applyProtection="1">
      <alignment horizontal="center" vertical="center"/>
      <protection hidden="1"/>
    </xf>
    <xf numFmtId="170" fontId="11" fillId="6" borderId="0" xfId="0" applyNumberFormat="1" applyFont="1" applyFill="1" applyAlignment="1" applyProtection="1">
      <alignment horizontal="center" vertical="center"/>
      <protection hidden="1"/>
    </xf>
    <xf numFmtId="170" fontId="11" fillId="6" borderId="0" xfId="0" applyNumberFormat="1" applyFont="1" applyFill="1" applyBorder="1" applyAlignment="1" applyProtection="1">
      <alignment horizontal="center" vertical="center"/>
      <protection hidden="1"/>
    </xf>
    <xf numFmtId="0" fontId="11" fillId="6" borderId="0" xfId="0" applyFont="1" applyFill="1" applyBorder="1" applyAlignment="1" applyProtection="1">
      <alignment horizontal="center" vertical="center"/>
      <protection hidden="1"/>
    </xf>
    <xf numFmtId="4" fontId="11" fillId="6" borderId="0" xfId="0" applyNumberFormat="1" applyFont="1" applyFill="1" applyAlignment="1" applyProtection="1">
      <alignment vertical="center"/>
      <protection hidden="1"/>
    </xf>
    <xf numFmtId="4" fontId="15" fillId="6" borderId="0" xfId="0" applyNumberFormat="1" applyFont="1" applyFill="1" applyAlignment="1" applyProtection="1">
      <alignment horizontal="center" vertical="center"/>
      <protection hidden="1"/>
    </xf>
    <xf numFmtId="0" fontId="0" fillId="7" borderId="329" xfId="0" applyFill="1" applyBorder="1" applyAlignment="1" applyProtection="1">
      <alignment vertical="center"/>
      <protection hidden="1"/>
    </xf>
    <xf numFmtId="0" fontId="0" fillId="7" borderId="330" xfId="0" applyFill="1" applyBorder="1" applyAlignment="1" applyProtection="1">
      <alignment vertical="center"/>
      <protection hidden="1"/>
    </xf>
    <xf numFmtId="0" fontId="0" fillId="7" borderId="331" xfId="0" applyFill="1" applyBorder="1" applyAlignment="1" applyProtection="1">
      <alignment vertical="center"/>
      <protection hidden="1"/>
    </xf>
    <xf numFmtId="4" fontId="3" fillId="6" borderId="0" xfId="0" applyNumberFormat="1" applyFont="1" applyFill="1" applyBorder="1" applyAlignment="1" applyProtection="1">
      <alignment horizontal="center" vertical="center"/>
      <protection hidden="1"/>
    </xf>
    <xf numFmtId="0" fontId="0" fillId="6" borderId="53" xfId="0" applyFill="1" applyBorder="1" applyAlignment="1" applyProtection="1">
      <alignment vertical="center"/>
      <protection hidden="1"/>
    </xf>
    <xf numFmtId="4" fontId="0" fillId="6" borderId="53" xfId="0" applyNumberFormat="1" applyFill="1" applyBorder="1" applyAlignment="1" applyProtection="1">
      <alignment horizontal="center" vertical="center"/>
      <protection hidden="1"/>
    </xf>
    <xf numFmtId="4" fontId="3" fillId="6" borderId="53" xfId="0" applyNumberFormat="1" applyFont="1" applyFill="1" applyBorder="1" applyAlignment="1" applyProtection="1">
      <alignment horizontal="center" vertical="center"/>
      <protection hidden="1"/>
    </xf>
    <xf numFmtId="0" fontId="0" fillId="7" borderId="76" xfId="0" applyFill="1" applyBorder="1" applyAlignment="1" applyProtection="1">
      <alignment horizontal="right" vertical="center"/>
      <protection hidden="1"/>
    </xf>
    <xf numFmtId="4" fontId="0" fillId="11" borderId="143" xfId="0" applyNumberFormat="1" applyFill="1" applyBorder="1" applyAlignment="1" applyProtection="1">
      <alignment horizontal="center" vertical="center"/>
      <protection hidden="1"/>
    </xf>
    <xf numFmtId="3" fontId="3" fillId="6" borderId="0" xfId="0" applyNumberFormat="1" applyFont="1" applyFill="1" applyBorder="1" applyAlignment="1" applyProtection="1">
      <alignment horizontal="center" vertical="center"/>
      <protection hidden="1"/>
    </xf>
    <xf numFmtId="0" fontId="45" fillId="6" borderId="0" xfId="0" applyFont="1" applyFill="1" applyProtection="1">
      <protection hidden="1"/>
    </xf>
    <xf numFmtId="0" fontId="45" fillId="6" borderId="0" xfId="0" applyFont="1" applyFill="1" applyAlignment="1" applyProtection="1">
      <alignment horizontal="center" vertical="center"/>
      <protection hidden="1"/>
    </xf>
    <xf numFmtId="1" fontId="45" fillId="6" borderId="0" xfId="0" applyNumberFormat="1" applyFont="1" applyFill="1" applyAlignment="1" applyProtection="1">
      <alignment horizontal="center" vertical="center"/>
      <protection hidden="1"/>
    </xf>
    <xf numFmtId="0" fontId="45" fillId="4" borderId="0" xfId="0" applyFont="1" applyFill="1" applyProtection="1">
      <protection hidden="1"/>
    </xf>
    <xf numFmtId="1" fontId="45" fillId="4" borderId="0" xfId="0" applyNumberFormat="1" applyFont="1" applyFill="1" applyAlignment="1" applyProtection="1">
      <alignment horizontal="center" vertical="center"/>
      <protection hidden="1"/>
    </xf>
    <xf numFmtId="0" fontId="45" fillId="3" borderId="0" xfId="0" applyFont="1" applyFill="1" applyProtection="1">
      <protection hidden="1"/>
    </xf>
    <xf numFmtId="1" fontId="45" fillId="3" borderId="0" xfId="0" applyNumberFormat="1" applyFont="1" applyFill="1" applyAlignment="1" applyProtection="1">
      <alignment horizontal="center" vertical="center"/>
      <protection hidden="1"/>
    </xf>
    <xf numFmtId="4" fontId="45" fillId="6" borderId="0" xfId="0" applyNumberFormat="1" applyFont="1" applyFill="1" applyAlignment="1" applyProtection="1">
      <alignment horizontal="center" vertical="center"/>
      <protection hidden="1"/>
    </xf>
    <xf numFmtId="0" fontId="45" fillId="16" borderId="0" xfId="0" applyFont="1" applyFill="1" applyProtection="1">
      <protection hidden="1"/>
    </xf>
    <xf numFmtId="4" fontId="45" fillId="16" borderId="0" xfId="0" applyNumberFormat="1" applyFont="1" applyFill="1" applyAlignment="1" applyProtection="1">
      <alignment horizontal="center" vertical="center"/>
      <protection hidden="1"/>
    </xf>
    <xf numFmtId="0" fontId="45" fillId="19" borderId="0" xfId="0" applyFont="1" applyFill="1" applyProtection="1">
      <protection hidden="1"/>
    </xf>
    <xf numFmtId="4" fontId="45" fillId="19" borderId="0" xfId="0" applyNumberFormat="1" applyFont="1" applyFill="1" applyAlignment="1" applyProtection="1">
      <alignment horizontal="center" vertical="center"/>
      <protection hidden="1"/>
    </xf>
    <xf numFmtId="0" fontId="46" fillId="6" borderId="0" xfId="0" applyFont="1" applyFill="1" applyProtection="1">
      <protection hidden="1"/>
    </xf>
    <xf numFmtId="1" fontId="45" fillId="5" borderId="0" xfId="0" applyNumberFormat="1" applyFont="1" applyFill="1" applyAlignment="1" applyProtection="1">
      <alignment horizontal="center" vertical="center"/>
      <protection hidden="1"/>
    </xf>
    <xf numFmtId="0" fontId="45" fillId="20" borderId="0" xfId="0" applyFont="1" applyFill="1" applyProtection="1">
      <protection hidden="1"/>
    </xf>
    <xf numFmtId="4" fontId="45" fillId="20" borderId="0" xfId="0" applyNumberFormat="1" applyFont="1" applyFill="1" applyAlignment="1" applyProtection="1">
      <alignment horizontal="center" vertical="center"/>
      <protection hidden="1"/>
    </xf>
    <xf numFmtId="1" fontId="45" fillId="17" borderId="0" xfId="0" applyNumberFormat="1" applyFont="1" applyFill="1" applyAlignment="1" applyProtection="1">
      <alignment horizontal="center" vertical="center"/>
      <protection hidden="1"/>
    </xf>
    <xf numFmtId="4" fontId="2" fillId="6" borderId="179" xfId="0" applyNumberFormat="1" applyFont="1" applyFill="1" applyBorder="1" applyAlignment="1" applyProtection="1">
      <alignment horizontal="center" vertical="center"/>
      <protection locked="0"/>
    </xf>
    <xf numFmtId="4" fontId="2" fillId="6" borderId="333" xfId="0" applyNumberFormat="1" applyFont="1" applyFill="1" applyBorder="1" applyAlignment="1" applyProtection="1">
      <alignment horizontal="center" vertical="center"/>
      <protection locked="0"/>
    </xf>
    <xf numFmtId="4" fontId="2" fillId="7" borderId="333" xfId="0" applyNumberFormat="1" applyFont="1" applyFill="1" applyBorder="1" applyAlignment="1" applyProtection="1">
      <alignment horizontal="center" vertical="center"/>
      <protection hidden="1"/>
    </xf>
    <xf numFmtId="0" fontId="15" fillId="11" borderId="65" xfId="0" applyFont="1" applyFill="1" applyBorder="1" applyAlignment="1" applyProtection="1">
      <alignment horizontal="center" vertical="center"/>
      <protection hidden="1"/>
    </xf>
    <xf numFmtId="0" fontId="0" fillId="6" borderId="113" xfId="0" applyFont="1" applyFill="1" applyBorder="1" applyAlignment="1" applyProtection="1">
      <alignment horizontal="left" vertical="center"/>
      <protection locked="0"/>
    </xf>
    <xf numFmtId="0" fontId="0" fillId="6" borderId="103" xfId="0" applyFont="1" applyFill="1" applyBorder="1" applyAlignment="1" applyProtection="1">
      <alignment horizontal="left" vertical="center"/>
      <protection locked="0"/>
    </xf>
    <xf numFmtId="170" fontId="2" fillId="7" borderId="212" xfId="0" applyNumberFormat="1" applyFont="1" applyFill="1" applyBorder="1" applyAlignment="1" applyProtection="1">
      <alignment horizontal="center" vertical="center"/>
      <protection hidden="1"/>
    </xf>
    <xf numFmtId="0" fontId="6" fillId="6" borderId="0" xfId="0" applyFont="1" applyFill="1" applyAlignment="1" applyProtection="1">
      <alignment vertical="center"/>
      <protection hidden="1"/>
    </xf>
    <xf numFmtId="170" fontId="0" fillId="6" borderId="143" xfId="0" applyNumberFormat="1" applyFill="1" applyBorder="1" applyAlignment="1" applyProtection="1">
      <alignment vertical="center"/>
      <protection hidden="1"/>
    </xf>
    <xf numFmtId="170" fontId="0" fillId="6" borderId="0" xfId="0" applyNumberFormat="1" applyFont="1" applyFill="1" applyBorder="1" applyAlignment="1" applyProtection="1">
      <alignment horizontal="center" vertical="center"/>
      <protection hidden="1"/>
    </xf>
    <xf numFmtId="170" fontId="2" fillId="6" borderId="0" xfId="0" applyNumberFormat="1" applyFont="1" applyFill="1" applyBorder="1" applyAlignment="1" applyProtection="1">
      <alignment horizontal="center" vertical="center"/>
      <protection hidden="1"/>
    </xf>
    <xf numFmtId="0" fontId="48" fillId="6" borderId="0" xfId="0" applyFont="1" applyFill="1" applyBorder="1" applyAlignment="1" applyProtection="1">
      <alignment vertical="center"/>
      <protection hidden="1"/>
    </xf>
    <xf numFmtId="164" fontId="6" fillId="5" borderId="244" xfId="1" applyNumberFormat="1" applyFont="1" applyFill="1" applyBorder="1" applyAlignment="1" applyProtection="1">
      <alignment horizontal="center" vertical="center"/>
      <protection hidden="1"/>
    </xf>
    <xf numFmtId="4" fontId="19" fillId="9" borderId="242" xfId="1" applyNumberFormat="1" applyFont="1" applyFill="1" applyBorder="1" applyAlignment="1" applyProtection="1">
      <alignment horizontal="center" vertical="center"/>
      <protection hidden="1"/>
    </xf>
    <xf numFmtId="164" fontId="5" fillId="9" borderId="243" xfId="1" applyNumberFormat="1" applyFont="1" applyFill="1" applyBorder="1" applyAlignment="1" applyProtection="1">
      <alignment horizontal="center" vertical="center"/>
      <protection hidden="1"/>
    </xf>
    <xf numFmtId="4" fontId="11" fillId="6" borderId="300" xfId="0" applyNumberFormat="1" applyFont="1" applyFill="1" applyBorder="1" applyAlignment="1" applyProtection="1">
      <alignment horizontal="center"/>
      <protection locked="0"/>
    </xf>
    <xf numFmtId="4" fontId="11" fillId="6" borderId="301" xfId="0" applyNumberFormat="1" applyFont="1" applyFill="1" applyBorder="1" applyAlignment="1" applyProtection="1">
      <alignment horizontal="center"/>
      <protection locked="0"/>
    </xf>
    <xf numFmtId="4" fontId="11" fillId="6" borderId="303" xfId="0" applyNumberFormat="1" applyFont="1" applyFill="1" applyBorder="1" applyAlignment="1" applyProtection="1">
      <alignment horizontal="center"/>
      <protection locked="0"/>
    </xf>
    <xf numFmtId="4" fontId="11" fillId="6" borderId="308" xfId="0" applyNumberFormat="1" applyFont="1" applyFill="1" applyBorder="1" applyAlignment="1" applyProtection="1">
      <alignment horizontal="center"/>
      <protection locked="0"/>
    </xf>
    <xf numFmtId="4" fontId="11" fillId="6" borderId="242" xfId="0" applyNumberFormat="1" applyFont="1" applyFill="1" applyBorder="1" applyAlignment="1" applyProtection="1">
      <alignment horizontal="center"/>
      <protection locked="0"/>
    </xf>
    <xf numFmtId="0" fontId="24" fillId="6" borderId="145" xfId="0" applyFont="1" applyFill="1" applyBorder="1" applyAlignment="1" applyProtection="1">
      <alignment horizontal="center" vertical="center"/>
      <protection hidden="1"/>
    </xf>
    <xf numFmtId="0" fontId="0" fillId="6" borderId="0" xfId="0" applyFill="1" applyAlignment="1" applyProtection="1">
      <alignment horizontal="center" vertical="center"/>
      <protection locked="0" hidden="1"/>
    </xf>
    <xf numFmtId="0" fontId="6" fillId="7" borderId="25" xfId="0"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165" fontId="0" fillId="7" borderId="65" xfId="0" applyNumberFormat="1" applyFill="1" applyBorder="1" applyAlignment="1" applyProtection="1">
      <alignment horizontal="center" vertical="center"/>
      <protection hidden="1"/>
    </xf>
    <xf numFmtId="0" fontId="11" fillId="6" borderId="0" xfId="0" applyFont="1" applyFill="1" applyAlignment="1" applyProtection="1">
      <alignment horizontal="left" vertical="center"/>
      <protection hidden="1"/>
    </xf>
    <xf numFmtId="0" fontId="15" fillId="7" borderId="59" xfId="0" applyFont="1" applyFill="1" applyBorder="1" applyAlignment="1" applyProtection="1">
      <alignment horizontal="left" vertical="center"/>
      <protection hidden="1"/>
    </xf>
    <xf numFmtId="1" fontId="29" fillId="6" borderId="115" xfId="0" applyNumberFormat="1" applyFont="1" applyFill="1" applyBorder="1" applyAlignment="1" applyProtection="1">
      <alignment horizontal="center" vertical="center"/>
      <protection locked="0"/>
    </xf>
    <xf numFmtId="0" fontId="23" fillId="6" borderId="0" xfId="0" applyFont="1" applyFill="1" applyBorder="1" applyAlignment="1" applyProtection="1">
      <alignment horizontal="center" vertical="center"/>
      <protection hidden="1"/>
    </xf>
    <xf numFmtId="0" fontId="15" fillId="7" borderId="43" xfId="0" applyFont="1" applyFill="1" applyBorder="1" applyAlignment="1" applyProtection="1">
      <alignment horizontal="left" vertical="center"/>
      <protection hidden="1"/>
    </xf>
    <xf numFmtId="4" fontId="11" fillId="6" borderId="116" xfId="0" applyNumberFormat="1" applyFont="1" applyFill="1" applyBorder="1" applyAlignment="1" applyProtection="1">
      <alignment horizontal="center" vertical="center"/>
      <protection locked="0"/>
    </xf>
    <xf numFmtId="4" fontId="11" fillId="6" borderId="45" xfId="0" applyNumberFormat="1" applyFont="1" applyFill="1" applyBorder="1" applyAlignment="1" applyProtection="1">
      <alignment horizontal="center" vertical="center"/>
      <protection locked="0"/>
    </xf>
    <xf numFmtId="0" fontId="11" fillId="6" borderId="44" xfId="0" applyFont="1" applyFill="1" applyBorder="1" applyAlignment="1" applyProtection="1">
      <alignment vertical="center"/>
      <protection locked="0"/>
    </xf>
    <xf numFmtId="0" fontId="11" fillId="6" borderId="44" xfId="0" applyFont="1" applyFill="1" applyBorder="1" applyAlignment="1" applyProtection="1">
      <alignment horizontal="left" vertical="center"/>
      <protection locked="0"/>
    </xf>
    <xf numFmtId="0" fontId="19" fillId="7" borderId="44" xfId="0" applyFont="1" applyFill="1" applyBorder="1" applyAlignment="1" applyProtection="1">
      <alignment vertical="center"/>
      <protection hidden="1"/>
    </xf>
    <xf numFmtId="0" fontId="15" fillId="7" borderId="61" xfId="0" applyFont="1" applyFill="1" applyBorder="1" applyAlignment="1" applyProtection="1">
      <alignment horizontal="left" vertical="center"/>
      <protection hidden="1"/>
    </xf>
    <xf numFmtId="4" fontId="11" fillId="6" borderId="62" xfId="0" applyNumberFormat="1" applyFont="1" applyFill="1" applyBorder="1" applyAlignment="1" applyProtection="1">
      <alignment horizontal="left" vertical="center"/>
      <protection locked="0"/>
    </xf>
    <xf numFmtId="0" fontId="11" fillId="6" borderId="62" xfId="0" applyFont="1" applyFill="1" applyBorder="1" applyAlignment="1" applyProtection="1">
      <alignment horizontal="left" vertical="center"/>
      <protection locked="0"/>
    </xf>
    <xf numFmtId="0" fontId="19" fillId="7" borderId="62" xfId="0" applyFont="1" applyFill="1" applyBorder="1" applyAlignment="1" applyProtection="1">
      <alignment vertical="center"/>
      <protection hidden="1"/>
    </xf>
    <xf numFmtId="4" fontId="11" fillId="6" borderId="63" xfId="0" applyNumberFormat="1" applyFont="1" applyFill="1" applyBorder="1" applyAlignment="1" applyProtection="1">
      <alignment horizontal="center" vertical="center"/>
      <protection locked="0"/>
    </xf>
    <xf numFmtId="0" fontId="15" fillId="7" borderId="15" xfId="0" applyFont="1" applyFill="1" applyBorder="1" applyAlignment="1" applyProtection="1">
      <alignment vertical="center"/>
      <protection hidden="1"/>
    </xf>
    <xf numFmtId="0" fontId="15" fillId="7" borderId="16" xfId="0" applyFont="1" applyFill="1" applyBorder="1" applyAlignment="1" applyProtection="1">
      <alignment horizontal="center" vertical="center"/>
      <protection hidden="1"/>
    </xf>
    <xf numFmtId="0" fontId="15" fillId="7" borderId="17" xfId="0" applyFont="1" applyFill="1" applyBorder="1" applyAlignment="1" applyProtection="1">
      <alignment horizontal="center" vertical="center"/>
      <protection hidden="1"/>
    </xf>
    <xf numFmtId="0" fontId="15" fillId="7" borderId="176" xfId="0" applyFont="1" applyFill="1" applyBorder="1" applyAlignment="1" applyProtection="1">
      <alignment horizontal="center" vertical="center" wrapText="1"/>
      <protection hidden="1"/>
    </xf>
    <xf numFmtId="0" fontId="23" fillId="7" borderId="7" xfId="0" applyFont="1" applyFill="1" applyBorder="1" applyAlignment="1" applyProtection="1">
      <alignment vertical="center"/>
      <protection hidden="1"/>
    </xf>
    <xf numFmtId="1" fontId="11" fillId="0" borderId="7" xfId="0" applyNumberFormat="1" applyFont="1" applyFill="1" applyBorder="1" applyAlignment="1" applyProtection="1">
      <alignment horizontal="center" vertical="center"/>
      <protection locked="0"/>
    </xf>
    <xf numFmtId="1" fontId="11" fillId="0" borderId="183" xfId="0" applyNumberFormat="1" applyFont="1" applyFill="1" applyBorder="1" applyAlignment="1" applyProtection="1">
      <alignment horizontal="center" vertical="center"/>
      <protection locked="0"/>
    </xf>
    <xf numFmtId="4" fontId="11" fillId="6" borderId="239" xfId="0" applyNumberFormat="1" applyFont="1" applyFill="1" applyBorder="1" applyAlignment="1" applyProtection="1">
      <alignment horizontal="center" vertical="center"/>
      <protection locked="0"/>
    </xf>
    <xf numFmtId="2" fontId="11" fillId="6" borderId="0" xfId="0" applyNumberFormat="1" applyFont="1" applyFill="1" applyBorder="1" applyAlignment="1" applyProtection="1">
      <alignment horizontal="center" vertical="center"/>
      <protection hidden="1"/>
    </xf>
    <xf numFmtId="1" fontId="11" fillId="6" borderId="0" xfId="0" applyNumberFormat="1" applyFont="1" applyFill="1" applyAlignment="1" applyProtection="1">
      <alignment vertical="center"/>
      <protection hidden="1"/>
    </xf>
    <xf numFmtId="0" fontId="23" fillId="7" borderId="8" xfId="0" applyFont="1" applyFill="1" applyBorder="1" applyAlignment="1" applyProtection="1">
      <alignment vertical="center"/>
      <protection hidden="1"/>
    </xf>
    <xf numFmtId="4" fontId="11" fillId="0" borderId="8" xfId="1" applyNumberFormat="1" applyFont="1" applyFill="1" applyBorder="1" applyAlignment="1" applyProtection="1">
      <alignment horizontal="center" vertical="center"/>
      <protection locked="0"/>
    </xf>
    <xf numFmtId="4" fontId="11" fillId="0" borderId="9" xfId="1" applyNumberFormat="1" applyFont="1" applyFill="1" applyBorder="1" applyAlignment="1" applyProtection="1">
      <alignment horizontal="center" vertical="center"/>
      <protection locked="0"/>
    </xf>
    <xf numFmtId="4" fontId="11" fillId="4" borderId="196" xfId="1" applyNumberFormat="1" applyFont="1" applyFill="1" applyBorder="1" applyAlignment="1" applyProtection="1">
      <alignment horizontal="center" vertical="center"/>
      <protection hidden="1"/>
    </xf>
    <xf numFmtId="1" fontId="11" fillId="0" borderId="8" xfId="0" applyNumberFormat="1" applyFont="1" applyFill="1" applyBorder="1" applyAlignment="1" applyProtection="1">
      <alignment horizontal="center" vertical="center"/>
      <protection locked="0"/>
    </xf>
    <xf numFmtId="1" fontId="11" fillId="0" borderId="9" xfId="0" applyNumberFormat="1" applyFont="1" applyFill="1" applyBorder="1" applyAlignment="1" applyProtection="1">
      <alignment horizontal="center" vertical="center"/>
      <protection locked="0"/>
    </xf>
    <xf numFmtId="4" fontId="11" fillId="6" borderId="196" xfId="0" applyNumberFormat="1" applyFont="1" applyFill="1" applyBorder="1" applyAlignment="1" applyProtection="1">
      <alignment horizontal="center" vertical="center"/>
      <protection locked="0"/>
    </xf>
    <xf numFmtId="1" fontId="11" fillId="6" borderId="0" xfId="0" applyNumberFormat="1" applyFont="1" applyFill="1" applyBorder="1" applyAlignment="1" applyProtection="1">
      <alignment horizontal="center" vertical="center"/>
      <protection hidden="1"/>
    </xf>
    <xf numFmtId="165" fontId="11" fillId="4" borderId="8" xfId="1" applyNumberFormat="1" applyFont="1" applyFill="1" applyBorder="1" applyAlignment="1" applyProtection="1">
      <alignment horizontal="center" vertical="center"/>
      <protection hidden="1"/>
    </xf>
    <xf numFmtId="165" fontId="11" fillId="4" borderId="9" xfId="1" applyNumberFormat="1" applyFont="1" applyFill="1" applyBorder="1" applyAlignment="1" applyProtection="1">
      <alignment horizontal="center" vertical="center"/>
      <protection hidden="1"/>
    </xf>
    <xf numFmtId="2" fontId="12" fillId="6" borderId="0" xfId="0" applyNumberFormat="1" applyFont="1" applyFill="1" applyBorder="1" applyAlignment="1" applyProtection="1">
      <alignment horizontal="center" vertical="center"/>
      <protection hidden="1"/>
    </xf>
    <xf numFmtId="165" fontId="11" fillId="4" borderId="10" xfId="1" applyNumberFormat="1" applyFont="1" applyFill="1" applyBorder="1" applyAlignment="1" applyProtection="1">
      <alignment horizontal="center" vertical="center"/>
      <protection hidden="1"/>
    </xf>
    <xf numFmtId="165" fontId="11" fillId="4" borderId="11" xfId="1" applyNumberFormat="1" applyFont="1" applyFill="1" applyBorder="1" applyAlignment="1" applyProtection="1">
      <alignment horizontal="center" vertical="center"/>
      <protection hidden="1"/>
    </xf>
    <xf numFmtId="0" fontId="23" fillId="7" borderId="12" xfId="0" applyFont="1" applyFill="1" applyBorder="1" applyAlignment="1" applyProtection="1">
      <alignment vertical="center"/>
      <protection hidden="1"/>
    </xf>
    <xf numFmtId="1" fontId="11" fillId="0" borderId="13" xfId="0" applyNumberFormat="1" applyFont="1" applyFill="1" applyBorder="1" applyAlignment="1" applyProtection="1">
      <alignment horizontal="center" vertical="center"/>
      <protection locked="0"/>
    </xf>
    <xf numFmtId="0" fontId="23" fillId="7" borderId="7" xfId="0" applyFont="1" applyFill="1" applyBorder="1" applyAlignment="1" applyProtection="1">
      <alignment horizontal="center" vertical="center"/>
      <protection hidden="1"/>
    </xf>
    <xf numFmtId="0" fontId="23" fillId="7" borderId="8" xfId="0" applyFont="1" applyFill="1" applyBorder="1" applyAlignment="1" applyProtection="1">
      <alignment horizontal="center" vertical="center"/>
      <protection hidden="1"/>
    </xf>
    <xf numFmtId="0" fontId="23" fillId="7" borderId="12" xfId="0" applyFont="1" applyFill="1" applyBorder="1" applyAlignment="1" applyProtection="1">
      <alignment horizontal="center" vertical="center"/>
      <protection hidden="1"/>
    </xf>
    <xf numFmtId="165" fontId="15" fillId="10" borderId="112" xfId="1" applyNumberFormat="1" applyFont="1" applyFill="1" applyBorder="1" applyAlignment="1" applyProtection="1">
      <alignment horizontal="center" vertical="center"/>
      <protection hidden="1"/>
    </xf>
    <xf numFmtId="165" fontId="15" fillId="10" borderId="151" xfId="1" applyNumberFormat="1" applyFont="1" applyFill="1" applyBorder="1" applyAlignment="1" applyProtection="1">
      <alignment horizontal="center" vertical="center"/>
      <protection hidden="1"/>
    </xf>
    <xf numFmtId="0" fontId="15" fillId="6" borderId="55" xfId="0" applyFont="1" applyFill="1" applyBorder="1" applyAlignment="1" applyProtection="1">
      <alignment horizontal="left" vertical="center"/>
      <protection hidden="1"/>
    </xf>
    <xf numFmtId="165" fontId="15" fillId="6" borderId="55" xfId="1" applyNumberFormat="1" applyFont="1" applyFill="1" applyBorder="1" applyAlignment="1" applyProtection="1">
      <alignment horizontal="center" vertical="center"/>
      <protection hidden="1"/>
    </xf>
    <xf numFmtId="165" fontId="15" fillId="6" borderId="0" xfId="1" applyNumberFormat="1" applyFont="1" applyFill="1" applyBorder="1" applyAlignment="1" applyProtection="1">
      <alignment horizontal="center" vertical="center"/>
      <protection hidden="1"/>
    </xf>
    <xf numFmtId="0" fontId="15" fillId="7" borderId="31" xfId="0" applyFont="1" applyFill="1" applyBorder="1" applyAlignment="1" applyProtection="1">
      <alignment horizontal="center" vertical="center"/>
      <protection hidden="1"/>
    </xf>
    <xf numFmtId="0" fontId="15" fillId="7" borderId="30" xfId="0" applyFont="1" applyFill="1" applyBorder="1" applyAlignment="1" applyProtection="1">
      <alignment horizontal="left" vertical="center"/>
      <protection hidden="1"/>
    </xf>
    <xf numFmtId="0" fontId="15" fillId="7" borderId="32" xfId="0" applyFont="1" applyFill="1" applyBorder="1" applyAlignment="1" applyProtection="1">
      <alignment horizontal="center" vertical="center"/>
      <protection hidden="1"/>
    </xf>
    <xf numFmtId="1" fontId="11" fillId="0" borderId="25" xfId="0" applyNumberFormat="1"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hidden="1"/>
    </xf>
    <xf numFmtId="0" fontId="11" fillId="6" borderId="0" xfId="0" applyFont="1" applyFill="1" applyBorder="1" applyAlignment="1" applyProtection="1">
      <alignment horizontal="left" vertical="center"/>
      <protection locked="0" hidden="1"/>
    </xf>
    <xf numFmtId="0" fontId="23" fillId="6" borderId="0" xfId="0" applyFont="1" applyFill="1" applyBorder="1" applyAlignment="1" applyProtection="1">
      <alignment horizontal="center" vertical="center"/>
      <protection locked="0" hidden="1"/>
    </xf>
    <xf numFmtId="0" fontId="11" fillId="6" borderId="0" xfId="0" applyFont="1" applyFill="1" applyAlignment="1" applyProtection="1">
      <alignment horizontal="center" vertical="center"/>
      <protection locked="0" hidden="1"/>
    </xf>
    <xf numFmtId="4" fontId="11" fillId="6" borderId="0" xfId="1" applyNumberFormat="1" applyFont="1" applyFill="1" applyBorder="1" applyAlignment="1" applyProtection="1">
      <alignment horizontal="center" vertical="center"/>
      <protection locked="0" hidden="1"/>
    </xf>
    <xf numFmtId="0" fontId="11" fillId="6" borderId="0" xfId="0" applyFont="1" applyFill="1" applyAlignment="1" applyProtection="1">
      <alignment vertical="center"/>
      <protection locked="0" hidden="1"/>
    </xf>
    <xf numFmtId="0" fontId="11" fillId="6" borderId="0" xfId="0" applyFont="1" applyFill="1" applyBorder="1" applyAlignment="1" applyProtection="1">
      <alignment vertical="center"/>
      <protection locked="0" hidden="1"/>
    </xf>
    <xf numFmtId="0" fontId="11" fillId="6" borderId="0" xfId="0" applyFont="1" applyFill="1" applyAlignment="1" applyProtection="1">
      <alignment horizontal="left" vertical="center"/>
      <protection locked="0" hidden="1"/>
    </xf>
    <xf numFmtId="0" fontId="23" fillId="6" borderId="0" xfId="0" applyFont="1" applyFill="1" applyBorder="1" applyAlignment="1" applyProtection="1">
      <alignment vertical="center"/>
      <protection locked="0" hidden="1"/>
    </xf>
    <xf numFmtId="4" fontId="11" fillId="6" borderId="0" xfId="0" applyNumberFormat="1" applyFont="1" applyFill="1" applyBorder="1" applyAlignment="1" applyProtection="1">
      <alignment horizontal="center" vertical="center"/>
      <protection locked="0" hidden="1"/>
    </xf>
    <xf numFmtId="4" fontId="11" fillId="6" borderId="0" xfId="0" applyNumberFormat="1" applyFont="1" applyFill="1" applyBorder="1" applyAlignment="1" applyProtection="1">
      <alignment vertical="center"/>
      <protection locked="0" hidden="1"/>
    </xf>
    <xf numFmtId="164" fontId="11" fillId="6" borderId="0" xfId="0" applyNumberFormat="1" applyFont="1" applyFill="1" applyAlignment="1" applyProtection="1">
      <alignment vertical="center"/>
      <protection locked="0" hidden="1"/>
    </xf>
    <xf numFmtId="1" fontId="11" fillId="2" borderId="0" xfId="0" applyNumberFormat="1" applyFont="1" applyFill="1" applyBorder="1" applyAlignment="1" applyProtection="1">
      <alignment horizontal="center" vertical="center"/>
      <protection locked="0" hidden="1"/>
    </xf>
    <xf numFmtId="4" fontId="0" fillId="6" borderId="79" xfId="0" applyNumberFormat="1" applyFill="1" applyBorder="1" applyAlignment="1" applyProtection="1">
      <alignment horizontal="center" vertical="center"/>
      <protection locked="0"/>
    </xf>
    <xf numFmtId="4" fontId="0" fillId="6" borderId="278" xfId="0" applyNumberFormat="1" applyFill="1" applyBorder="1" applyAlignment="1" applyProtection="1">
      <alignment horizontal="center" vertical="center"/>
      <protection locked="0"/>
    </xf>
    <xf numFmtId="4" fontId="0" fillId="5" borderId="277" xfId="0" applyNumberFormat="1" applyFill="1" applyBorder="1" applyAlignment="1" applyProtection="1">
      <alignment horizontal="center" vertical="center"/>
      <protection hidden="1"/>
    </xf>
    <xf numFmtId="4" fontId="0" fillId="6" borderId="78" xfId="0" applyNumberFormat="1" applyFill="1" applyBorder="1" applyAlignment="1" applyProtection="1">
      <alignment horizontal="center" vertical="center"/>
      <protection locked="0"/>
    </xf>
    <xf numFmtId="4" fontId="0" fillId="5" borderId="334" xfId="0" applyNumberFormat="1" applyFill="1" applyBorder="1" applyAlignment="1" applyProtection="1">
      <alignment horizontal="center" vertical="center"/>
      <protection hidden="1"/>
    </xf>
    <xf numFmtId="4" fontId="0" fillId="5" borderId="335" xfId="0" applyNumberFormat="1" applyFill="1" applyBorder="1" applyAlignment="1" applyProtection="1">
      <alignment horizontal="center" vertical="center"/>
      <protection hidden="1"/>
    </xf>
    <xf numFmtId="4" fontId="0" fillId="5" borderId="336" xfId="0" applyNumberFormat="1" applyFill="1" applyBorder="1" applyAlignment="1" applyProtection="1">
      <alignment horizontal="center" vertical="center"/>
      <protection hidden="1"/>
    </xf>
    <xf numFmtId="4" fontId="0" fillId="5" borderId="337" xfId="0" applyNumberFormat="1" applyFill="1" applyBorder="1" applyAlignment="1" applyProtection="1">
      <alignment horizontal="center" vertical="center"/>
      <protection hidden="1"/>
    </xf>
    <xf numFmtId="4" fontId="0" fillId="6" borderId="338" xfId="0" applyNumberFormat="1" applyFill="1" applyBorder="1" applyAlignment="1" applyProtection="1">
      <alignment horizontal="center" vertical="center"/>
      <protection locked="0"/>
    </xf>
    <xf numFmtId="4" fontId="0" fillId="5" borderId="338" xfId="0" applyNumberFormat="1" applyFill="1" applyBorder="1" applyAlignment="1" applyProtection="1">
      <alignment horizontal="center" vertical="center"/>
      <protection hidden="1"/>
    </xf>
    <xf numFmtId="4" fontId="0" fillId="5" borderId="339" xfId="0" applyNumberFormat="1" applyFill="1" applyBorder="1" applyAlignment="1" applyProtection="1">
      <alignment horizontal="center" vertical="center"/>
      <protection hidden="1"/>
    </xf>
    <xf numFmtId="43" fontId="0" fillId="7" borderId="111" xfId="0" applyNumberFormat="1" applyFill="1" applyBorder="1" applyAlignment="1" applyProtection="1">
      <alignment horizontal="center" vertical="center"/>
      <protection hidden="1"/>
    </xf>
    <xf numFmtId="164" fontId="0" fillId="4" borderId="102" xfId="0" applyNumberFormat="1" applyFill="1" applyBorder="1" applyAlignment="1" applyProtection="1">
      <alignment horizontal="center" vertical="center"/>
      <protection hidden="1"/>
    </xf>
    <xf numFmtId="164" fontId="0" fillId="5" borderId="184" xfId="0" applyNumberFormat="1" applyFill="1" applyBorder="1" applyAlignment="1" applyProtection="1">
      <alignment horizontal="center" vertical="center"/>
      <protection hidden="1"/>
    </xf>
    <xf numFmtId="164" fontId="0" fillId="5" borderId="102" xfId="0" applyNumberFormat="1" applyFill="1" applyBorder="1" applyAlignment="1" applyProtection="1">
      <alignment horizontal="center" vertical="center"/>
      <protection hidden="1"/>
    </xf>
    <xf numFmtId="164" fontId="2" fillId="5" borderId="102" xfId="0" applyNumberFormat="1" applyFont="1" applyFill="1" applyBorder="1" applyAlignment="1" applyProtection="1">
      <alignment horizontal="center" vertical="center"/>
      <protection hidden="1"/>
    </xf>
    <xf numFmtId="4" fontId="2" fillId="5" borderId="184" xfId="0" applyNumberFormat="1" applyFont="1" applyFill="1" applyBorder="1" applyAlignment="1" applyProtection="1">
      <alignment horizontal="center" vertical="center"/>
      <protection hidden="1"/>
    </xf>
    <xf numFmtId="164" fontId="0" fillId="7" borderId="155" xfId="0" applyNumberFormat="1" applyFill="1" applyBorder="1" applyAlignment="1" applyProtection="1">
      <alignment horizontal="center" vertical="center"/>
      <protection hidden="1"/>
    </xf>
    <xf numFmtId="164" fontId="0" fillId="4" borderId="244" xfId="0" applyNumberFormat="1" applyFill="1" applyBorder="1" applyAlignment="1" applyProtection="1">
      <alignment horizontal="center" vertical="center"/>
      <protection hidden="1"/>
    </xf>
    <xf numFmtId="164" fontId="2" fillId="5" borderId="184" xfId="0" applyNumberFormat="1" applyFont="1" applyFill="1" applyBorder="1" applyAlignment="1" applyProtection="1">
      <alignment horizontal="center" vertical="center"/>
      <protection hidden="1"/>
    </xf>
    <xf numFmtId="43" fontId="0" fillId="7" borderId="55" xfId="0" applyNumberFormat="1" applyFill="1" applyBorder="1" applyAlignment="1" applyProtection="1">
      <alignment vertical="center"/>
      <protection hidden="1"/>
    </xf>
    <xf numFmtId="43" fontId="0" fillId="7" borderId="55" xfId="0" applyNumberFormat="1" applyFill="1" applyBorder="1" applyAlignment="1" applyProtection="1">
      <alignment horizontal="center" vertical="center"/>
      <protection hidden="1"/>
    </xf>
    <xf numFmtId="165" fontId="0" fillId="4" borderId="244" xfId="0" applyNumberFormat="1" applyFill="1" applyBorder="1" applyAlignment="1" applyProtection="1">
      <alignment horizontal="center" vertical="center"/>
      <protection hidden="1"/>
    </xf>
    <xf numFmtId="165" fontId="0" fillId="4" borderId="102" xfId="0" applyNumberFormat="1" applyFill="1" applyBorder="1" applyAlignment="1" applyProtection="1">
      <alignment horizontal="center" vertical="center"/>
      <protection hidden="1"/>
    </xf>
    <xf numFmtId="165" fontId="0" fillId="5" borderId="184" xfId="0" applyNumberFormat="1" applyFill="1" applyBorder="1" applyAlignment="1" applyProtection="1">
      <alignment horizontal="center" vertical="center"/>
      <protection hidden="1"/>
    </xf>
    <xf numFmtId="43" fontId="0" fillId="7" borderId="56" xfId="0" applyNumberFormat="1" applyFill="1" applyBorder="1" applyAlignment="1" applyProtection="1">
      <alignment horizontal="center" vertical="center"/>
      <protection hidden="1"/>
    </xf>
    <xf numFmtId="0" fontId="2" fillId="7" borderId="114" xfId="0" applyFont="1" applyFill="1" applyBorder="1" applyAlignment="1" applyProtection="1">
      <alignment horizontal="left" vertical="center"/>
      <protection hidden="1"/>
    </xf>
    <xf numFmtId="0" fontId="2" fillId="7" borderId="54" xfId="0" applyFont="1" applyFill="1" applyBorder="1" applyAlignment="1" applyProtection="1">
      <alignment vertical="center"/>
      <protection hidden="1"/>
    </xf>
    <xf numFmtId="0" fontId="4" fillId="14" borderId="37" xfId="0" applyFont="1" applyFill="1" applyBorder="1" applyAlignment="1" applyProtection="1">
      <alignment vertical="center"/>
      <protection hidden="1"/>
    </xf>
    <xf numFmtId="0" fontId="2" fillId="7" borderId="143" xfId="0" applyFont="1" applyFill="1" applyBorder="1" applyAlignment="1" applyProtection="1">
      <alignment vertical="center"/>
      <protection hidden="1"/>
    </xf>
    <xf numFmtId="0" fontId="2" fillId="7" borderId="247" xfId="0" applyFont="1" applyFill="1" applyBorder="1" applyAlignment="1" applyProtection="1">
      <alignment horizontal="center" vertical="center"/>
      <protection hidden="1"/>
    </xf>
    <xf numFmtId="0" fontId="2" fillId="7" borderId="144" xfId="0" applyFont="1" applyFill="1" applyBorder="1" applyAlignment="1" applyProtection="1">
      <alignment vertical="center"/>
      <protection hidden="1"/>
    </xf>
    <xf numFmtId="0" fontId="2" fillId="7" borderId="251" xfId="0" applyFont="1" applyFill="1" applyBorder="1" applyAlignment="1" applyProtection="1">
      <alignment vertical="center"/>
      <protection hidden="1"/>
    </xf>
    <xf numFmtId="0" fontId="2" fillId="7" borderId="233" xfId="0" applyFont="1" applyFill="1" applyBorder="1" applyAlignment="1" applyProtection="1">
      <alignment vertical="center"/>
      <protection hidden="1"/>
    </xf>
    <xf numFmtId="2" fontId="11" fillId="6" borderId="0" xfId="0" applyNumberFormat="1" applyFont="1" applyFill="1" applyAlignment="1" applyProtection="1">
      <alignment horizontal="center" vertical="center"/>
      <protection hidden="1"/>
    </xf>
    <xf numFmtId="0" fontId="0" fillId="3" borderId="133" xfId="0" applyFill="1" applyBorder="1" applyAlignment="1" applyProtection="1">
      <alignment vertical="center"/>
      <protection hidden="1"/>
    </xf>
    <xf numFmtId="4" fontId="0" fillId="3" borderId="133" xfId="0" applyNumberFormat="1" applyFill="1" applyBorder="1" applyAlignment="1" applyProtection="1">
      <alignment horizontal="center" vertical="center"/>
      <protection hidden="1"/>
    </xf>
    <xf numFmtId="0" fontId="0" fillId="3" borderId="133" xfId="0" applyFill="1" applyBorder="1" applyAlignment="1" applyProtection="1">
      <alignment horizontal="center" vertical="center"/>
      <protection hidden="1"/>
    </xf>
    <xf numFmtId="0" fontId="30" fillId="22" borderId="0" xfId="0" applyFont="1" applyFill="1" applyBorder="1" applyAlignment="1" applyProtection="1">
      <alignment vertical="center"/>
      <protection hidden="1"/>
    </xf>
    <xf numFmtId="0" fontId="0" fillId="22" borderId="0" xfId="0" applyFill="1" applyBorder="1" applyAlignment="1" applyProtection="1">
      <alignment vertical="center"/>
      <protection hidden="1"/>
    </xf>
    <xf numFmtId="0" fontId="0" fillId="22" borderId="0" xfId="0" applyFill="1" applyBorder="1" applyAlignment="1" applyProtection="1">
      <alignment horizontal="center" vertical="center"/>
      <protection hidden="1"/>
    </xf>
    <xf numFmtId="4" fontId="0" fillId="22" borderId="0" xfId="0" applyNumberFormat="1" applyFill="1" applyBorder="1" applyAlignment="1" applyProtection="1">
      <alignment horizontal="center" vertical="center"/>
      <protection hidden="1"/>
    </xf>
    <xf numFmtId="0" fontId="23" fillId="6" borderId="1" xfId="0" applyFont="1" applyFill="1" applyBorder="1" applyAlignment="1" applyProtection="1">
      <alignment horizontal="center" vertical="center"/>
      <protection hidden="1"/>
    </xf>
    <xf numFmtId="0" fontId="11" fillId="6" borderId="1" xfId="0" applyFont="1" applyFill="1" applyBorder="1" applyAlignment="1" applyProtection="1">
      <alignment vertical="center"/>
      <protection hidden="1"/>
    </xf>
    <xf numFmtId="165" fontId="11" fillId="6" borderId="1" xfId="0" applyNumberFormat="1" applyFont="1" applyFill="1" applyBorder="1" applyAlignment="1" applyProtection="1">
      <alignment horizontal="center" vertical="center"/>
      <protection hidden="1"/>
    </xf>
    <xf numFmtId="0" fontId="23" fillId="6" borderId="5" xfId="0" applyFont="1" applyFill="1" applyBorder="1" applyAlignment="1" applyProtection="1">
      <alignment horizontal="center" vertical="center"/>
      <protection hidden="1"/>
    </xf>
    <xf numFmtId="0" fontId="23" fillId="6" borderId="344" xfId="0" applyFont="1" applyFill="1" applyBorder="1" applyAlignment="1" applyProtection="1">
      <alignment horizontal="center" vertical="center"/>
      <protection hidden="1"/>
    </xf>
    <xf numFmtId="0" fontId="11" fillId="6" borderId="344" xfId="0" applyFont="1" applyFill="1" applyBorder="1" applyAlignment="1" applyProtection="1">
      <alignment horizontal="center" vertical="center"/>
      <protection hidden="1"/>
    </xf>
    <xf numFmtId="0" fontId="11" fillId="6" borderId="345" xfId="0" applyFont="1" applyFill="1" applyBorder="1" applyAlignment="1" applyProtection="1">
      <alignment horizontal="center" vertical="center"/>
      <protection hidden="1"/>
    </xf>
    <xf numFmtId="0" fontId="23" fillId="6" borderId="52" xfId="0" applyFont="1" applyFill="1" applyBorder="1" applyAlignment="1" applyProtection="1">
      <alignment horizontal="center" vertical="center"/>
      <protection hidden="1"/>
    </xf>
    <xf numFmtId="0" fontId="23" fillId="6" borderId="53" xfId="0" applyFont="1" applyFill="1" applyBorder="1" applyAlignment="1" applyProtection="1">
      <alignment horizontal="center" vertical="center"/>
      <protection hidden="1"/>
    </xf>
    <xf numFmtId="0" fontId="23" fillId="6" borderId="346" xfId="0" applyFont="1" applyFill="1" applyBorder="1" applyAlignment="1" applyProtection="1">
      <alignment horizontal="center" vertical="center"/>
      <protection hidden="1"/>
    </xf>
    <xf numFmtId="0" fontId="23" fillId="6" borderId="347" xfId="0" applyFont="1" applyFill="1" applyBorder="1" applyAlignment="1" applyProtection="1">
      <alignment horizontal="center" vertical="center"/>
      <protection hidden="1"/>
    </xf>
    <xf numFmtId="0" fontId="23" fillId="6" borderId="1" xfId="0" applyFont="1" applyFill="1" applyBorder="1" applyAlignment="1" applyProtection="1">
      <alignment horizontal="center" vertical="center"/>
      <protection locked="0" hidden="1"/>
    </xf>
    <xf numFmtId="0" fontId="11" fillId="6" borderId="1" xfId="0" applyFont="1" applyFill="1" applyBorder="1" applyAlignment="1" applyProtection="1">
      <alignment horizontal="center" vertical="center"/>
      <protection locked="0" hidden="1"/>
    </xf>
    <xf numFmtId="0" fontId="23" fillId="6" borderId="2" xfId="0" applyFont="1" applyFill="1" applyBorder="1" applyAlignment="1" applyProtection="1">
      <alignment horizontal="center" vertical="center"/>
      <protection locked="0" hidden="1"/>
    </xf>
    <xf numFmtId="0" fontId="23" fillId="6" borderId="3" xfId="0" applyFont="1" applyFill="1" applyBorder="1" applyAlignment="1" applyProtection="1">
      <alignment horizontal="center" vertical="center"/>
      <protection locked="0" hidden="1"/>
    </xf>
    <xf numFmtId="0" fontId="23" fillId="6" borderId="4" xfId="0" applyFont="1" applyFill="1" applyBorder="1" applyAlignment="1" applyProtection="1">
      <alignment horizontal="center" vertical="center"/>
      <protection locked="0" hidden="1"/>
    </xf>
    <xf numFmtId="0" fontId="11" fillId="6" borderId="5" xfId="0" applyFont="1" applyFill="1" applyBorder="1" applyAlignment="1" applyProtection="1">
      <alignment horizontal="center" vertical="center"/>
      <protection locked="0" hidden="1"/>
    </xf>
    <xf numFmtId="4" fontId="11" fillId="6" borderId="1" xfId="1" applyNumberFormat="1" applyFont="1" applyFill="1" applyBorder="1" applyAlignment="1" applyProtection="1">
      <alignment horizontal="center" vertical="center"/>
      <protection locked="0" hidden="1"/>
    </xf>
    <xf numFmtId="0" fontId="23" fillId="6" borderId="5" xfId="0" applyFont="1" applyFill="1" applyBorder="1" applyAlignment="1" applyProtection="1">
      <alignment horizontal="center" vertical="center"/>
      <protection locked="0" hidden="1"/>
    </xf>
    <xf numFmtId="4" fontId="11" fillId="6" borderId="345" xfId="1" applyNumberFormat="1" applyFont="1" applyFill="1" applyBorder="1" applyAlignment="1" applyProtection="1">
      <alignment horizontal="center" vertical="center"/>
      <protection locked="0" hidden="1"/>
    </xf>
    <xf numFmtId="4" fontId="0" fillId="6" borderId="348" xfId="0" applyNumberFormat="1" applyFill="1" applyBorder="1" applyAlignment="1" applyProtection="1">
      <alignment horizontal="center" vertical="center"/>
      <protection hidden="1"/>
    </xf>
    <xf numFmtId="3" fontId="0" fillId="6" borderId="348" xfId="0" applyNumberFormat="1" applyFill="1" applyBorder="1" applyAlignment="1" applyProtection="1">
      <alignment horizontal="center" vertical="center"/>
      <protection hidden="1"/>
    </xf>
    <xf numFmtId="1" fontId="0" fillId="6" borderId="348" xfId="0" applyNumberFormat="1" applyFill="1" applyBorder="1" applyAlignment="1" applyProtection="1">
      <alignment horizontal="center" vertical="center"/>
      <protection hidden="1"/>
    </xf>
    <xf numFmtId="0" fontId="0" fillId="6" borderId="126" xfId="0" applyFill="1" applyBorder="1" applyAlignment="1" applyProtection="1">
      <alignment vertical="center"/>
      <protection hidden="1"/>
    </xf>
    <xf numFmtId="0" fontId="0" fillId="6" borderId="226" xfId="0" applyFill="1" applyBorder="1" applyAlignment="1" applyProtection="1">
      <alignment horizontal="center" vertical="center"/>
      <protection hidden="1"/>
    </xf>
    <xf numFmtId="0" fontId="0" fillId="6" borderId="127" xfId="0" applyFill="1" applyBorder="1" applyAlignment="1" applyProtection="1">
      <alignment horizontal="center" vertical="center"/>
      <protection hidden="1"/>
    </xf>
    <xf numFmtId="0" fontId="2" fillId="3" borderId="133" xfId="0" applyFont="1" applyFill="1" applyBorder="1" applyAlignment="1" applyProtection="1">
      <alignment vertical="center"/>
      <protection hidden="1"/>
    </xf>
    <xf numFmtId="1" fontId="3" fillId="3" borderId="230" xfId="0" applyNumberFormat="1" applyFont="1" applyFill="1" applyBorder="1" applyAlignment="1" applyProtection="1">
      <alignment horizontal="center" vertical="center"/>
      <protection hidden="1"/>
    </xf>
    <xf numFmtId="1" fontId="3" fillId="3" borderId="231" xfId="0" applyNumberFormat="1" applyFont="1" applyFill="1" applyBorder="1" applyAlignment="1" applyProtection="1">
      <alignment horizontal="center" vertical="center"/>
      <protection hidden="1"/>
    </xf>
    <xf numFmtId="4" fontId="0" fillId="4" borderId="0" xfId="0" applyNumberFormat="1" applyFill="1" applyBorder="1" applyAlignment="1" applyProtection="1">
      <alignment horizontal="center" vertical="center"/>
      <protection hidden="1"/>
    </xf>
    <xf numFmtId="0" fontId="0" fillId="4" borderId="0" xfId="0" applyFill="1" applyBorder="1" applyAlignment="1" applyProtection="1">
      <alignment horizontal="center" vertical="center"/>
      <protection hidden="1"/>
    </xf>
    <xf numFmtId="3" fontId="11" fillId="6" borderId="0" xfId="0" applyNumberFormat="1" applyFont="1" applyFill="1" applyAlignment="1" applyProtection="1">
      <alignment vertical="center"/>
      <protection hidden="1"/>
    </xf>
    <xf numFmtId="0" fontId="11" fillId="7" borderId="150" xfId="0" applyFont="1" applyFill="1" applyBorder="1" applyAlignment="1" applyProtection="1">
      <alignment horizontal="center" vertical="center"/>
      <protection hidden="1"/>
    </xf>
    <xf numFmtId="0" fontId="11" fillId="7" borderId="151" xfId="0" applyFont="1" applyFill="1" applyBorder="1" applyAlignment="1" applyProtection="1">
      <alignment horizontal="center" vertical="center"/>
      <protection hidden="1"/>
    </xf>
    <xf numFmtId="4" fontId="11" fillId="4" borderId="13" xfId="0" applyNumberFormat="1" applyFont="1" applyFill="1" applyBorder="1" applyAlignment="1" applyProtection="1">
      <alignment horizontal="center" vertical="center"/>
      <protection hidden="1"/>
    </xf>
    <xf numFmtId="4" fontId="11" fillId="4" borderId="255" xfId="0" applyNumberFormat="1" applyFont="1" applyFill="1" applyBorder="1" applyAlignment="1" applyProtection="1">
      <alignment horizontal="center" vertical="center"/>
      <protection hidden="1"/>
    </xf>
    <xf numFmtId="4" fontId="11" fillId="6" borderId="253" xfId="0" applyNumberFormat="1" applyFont="1" applyFill="1" applyBorder="1" applyAlignment="1" applyProtection="1">
      <alignment horizontal="center" vertical="center"/>
      <protection locked="0"/>
    </xf>
    <xf numFmtId="4" fontId="11" fillId="6" borderId="11" xfId="0" applyNumberFormat="1" applyFont="1" applyFill="1" applyBorder="1" applyAlignment="1" applyProtection="1">
      <alignment horizontal="center" vertical="center"/>
      <protection locked="0"/>
    </xf>
    <xf numFmtId="1" fontId="0" fillId="6" borderId="0" xfId="0" applyNumberFormat="1" applyFill="1" applyBorder="1" applyAlignment="1" applyProtection="1">
      <alignment horizontal="center" vertical="center"/>
      <protection hidden="1"/>
    </xf>
    <xf numFmtId="1" fontId="3" fillId="6" borderId="0" xfId="0" applyNumberFormat="1" applyFont="1" applyFill="1" applyBorder="1" applyAlignment="1" applyProtection="1">
      <alignment horizontal="center" vertical="center"/>
      <protection hidden="1"/>
    </xf>
    <xf numFmtId="4" fontId="0" fillId="6" borderId="118" xfId="0" applyNumberFormat="1" applyFill="1" applyBorder="1" applyAlignment="1" applyProtection="1">
      <alignment horizontal="center" vertical="center"/>
      <protection hidden="1"/>
    </xf>
    <xf numFmtId="0" fontId="0" fillId="4" borderId="122" xfId="0" applyFill="1" applyBorder="1" applyAlignment="1" applyProtection="1">
      <alignment vertical="center"/>
      <protection hidden="1"/>
    </xf>
    <xf numFmtId="0" fontId="0" fillId="4" borderId="123" xfId="0" applyFill="1" applyBorder="1" applyAlignment="1" applyProtection="1">
      <alignment horizontal="center" vertical="center"/>
      <protection hidden="1"/>
    </xf>
    <xf numFmtId="4" fontId="0" fillId="4" borderId="123" xfId="0" applyNumberFormat="1" applyFill="1" applyBorder="1" applyAlignment="1" applyProtection="1">
      <alignment horizontal="center" vertical="center"/>
      <protection hidden="1"/>
    </xf>
    <xf numFmtId="0" fontId="0" fillId="4" borderId="129" xfId="0" applyFill="1" applyBorder="1" applyAlignment="1" applyProtection="1">
      <alignment vertical="center"/>
      <protection hidden="1"/>
    </xf>
    <xf numFmtId="0" fontId="0" fillId="4" borderId="2" xfId="0" applyFill="1" applyBorder="1" applyAlignment="1" applyProtection="1">
      <alignment horizontal="center" vertical="center"/>
      <protection hidden="1"/>
    </xf>
    <xf numFmtId="0" fontId="0" fillId="4" borderId="222" xfId="0" applyFill="1" applyBorder="1" applyAlignment="1" applyProtection="1">
      <alignment vertical="center"/>
      <protection hidden="1"/>
    </xf>
    <xf numFmtId="0" fontId="0" fillId="4" borderId="223" xfId="0" applyFill="1" applyBorder="1" applyAlignment="1" applyProtection="1">
      <alignment horizontal="center" vertical="center"/>
      <protection hidden="1"/>
    </xf>
    <xf numFmtId="4" fontId="3" fillId="6" borderId="228" xfId="0" applyNumberFormat="1" applyFont="1" applyFill="1" applyBorder="1" applyAlignment="1" applyProtection="1">
      <alignment horizontal="center" vertical="center"/>
      <protection hidden="1"/>
    </xf>
    <xf numFmtId="4" fontId="3" fillId="6" borderId="229" xfId="0" applyNumberFormat="1" applyFont="1" applyFill="1" applyBorder="1" applyAlignment="1" applyProtection="1">
      <alignment horizontal="center" vertical="center"/>
      <protection hidden="1"/>
    </xf>
    <xf numFmtId="4" fontId="3" fillId="4" borderId="230" xfId="0" applyNumberFormat="1" applyFont="1" applyFill="1" applyBorder="1" applyAlignment="1" applyProtection="1">
      <alignment horizontal="center" vertical="center"/>
      <protection hidden="1"/>
    </xf>
    <xf numFmtId="4" fontId="3" fillId="4" borderId="231" xfId="0" applyNumberFormat="1" applyFont="1" applyFill="1" applyBorder="1" applyAlignment="1" applyProtection="1">
      <alignment horizontal="center" vertical="center"/>
      <protection hidden="1"/>
    </xf>
    <xf numFmtId="4" fontId="3" fillId="4" borderId="125" xfId="0" applyNumberFormat="1" applyFont="1" applyFill="1" applyBorder="1" applyAlignment="1" applyProtection="1">
      <alignment horizontal="center" vertical="center"/>
      <protection hidden="1"/>
    </xf>
    <xf numFmtId="4" fontId="0" fillId="3" borderId="185" xfId="0" applyNumberFormat="1" applyFill="1" applyBorder="1" applyAlignment="1" applyProtection="1">
      <alignment vertical="center"/>
      <protection hidden="1"/>
    </xf>
    <xf numFmtId="4" fontId="3" fillId="3" borderId="186" xfId="0" applyNumberFormat="1" applyFont="1" applyFill="1" applyBorder="1" applyAlignment="1" applyProtection="1">
      <alignment horizontal="center" vertical="center"/>
      <protection hidden="1"/>
    </xf>
    <xf numFmtId="4" fontId="0" fillId="3" borderId="187" xfId="0" applyNumberFormat="1" applyFill="1" applyBorder="1" applyAlignment="1" applyProtection="1">
      <alignment vertical="center"/>
      <protection hidden="1"/>
    </xf>
    <xf numFmtId="4" fontId="3" fillId="3" borderId="189" xfId="0" applyNumberFormat="1" applyFont="1" applyFill="1" applyBorder="1" applyAlignment="1" applyProtection="1">
      <alignment horizontal="center" vertical="center"/>
      <protection hidden="1"/>
    </xf>
    <xf numFmtId="4" fontId="0" fillId="3" borderId="190" xfId="0" applyNumberFormat="1" applyFill="1" applyBorder="1" applyAlignment="1" applyProtection="1">
      <alignment vertical="center"/>
      <protection hidden="1"/>
    </xf>
    <xf numFmtId="4" fontId="0" fillId="3" borderId="191" xfId="0" applyNumberFormat="1" applyFill="1" applyBorder="1" applyAlignment="1" applyProtection="1">
      <alignment horizontal="center" vertical="center"/>
      <protection hidden="1"/>
    </xf>
    <xf numFmtId="4" fontId="3" fillId="3" borderId="192" xfId="0" applyNumberFormat="1" applyFont="1" applyFill="1" applyBorder="1" applyAlignment="1" applyProtection="1">
      <alignment horizontal="center" vertical="center"/>
      <protection hidden="1"/>
    </xf>
    <xf numFmtId="169" fontId="0" fillId="6" borderId="0" xfId="0" applyNumberFormat="1" applyFill="1" applyBorder="1" applyAlignment="1" applyProtection="1">
      <alignment horizontal="center" vertical="center"/>
      <protection hidden="1"/>
    </xf>
    <xf numFmtId="169" fontId="3" fillId="6" borderId="0" xfId="0" applyNumberFormat="1" applyFont="1" applyFill="1" applyBorder="1" applyAlignment="1" applyProtection="1">
      <alignment horizontal="center" vertical="center"/>
      <protection hidden="1"/>
    </xf>
    <xf numFmtId="4" fontId="0" fillId="4" borderId="120" xfId="0" applyNumberFormat="1" applyFill="1" applyBorder="1" applyAlignment="1" applyProtection="1">
      <alignment vertical="center"/>
      <protection hidden="1"/>
    </xf>
    <xf numFmtId="4" fontId="0" fillId="4" borderId="148" xfId="0" applyNumberFormat="1" applyFill="1" applyBorder="1" applyAlignment="1" applyProtection="1">
      <alignment vertical="center"/>
      <protection hidden="1"/>
    </xf>
    <xf numFmtId="0" fontId="0" fillId="10" borderId="127" xfId="0" applyFill="1" applyBorder="1" applyAlignment="1" applyProtection="1">
      <alignment horizontal="center" vertical="center"/>
      <protection hidden="1"/>
    </xf>
    <xf numFmtId="4" fontId="0" fillId="10" borderId="128" xfId="0" applyNumberFormat="1" applyFill="1" applyBorder="1" applyAlignment="1" applyProtection="1">
      <alignment horizontal="center" vertical="center"/>
      <protection hidden="1"/>
    </xf>
    <xf numFmtId="4" fontId="0" fillId="4" borderId="1" xfId="0" applyNumberFormat="1" applyFill="1" applyBorder="1" applyAlignment="1" applyProtection="1">
      <alignment horizontal="center" vertical="center"/>
      <protection hidden="1"/>
    </xf>
    <xf numFmtId="169" fontId="0" fillId="4" borderId="1" xfId="0" applyNumberFormat="1" applyFill="1" applyBorder="1" applyAlignment="1" applyProtection="1">
      <alignment horizontal="center" vertical="center"/>
      <protection hidden="1"/>
    </xf>
    <xf numFmtId="4" fontId="0" fillId="4" borderId="4" xfId="0" applyNumberFormat="1" applyFill="1" applyBorder="1" applyAlignment="1" applyProtection="1">
      <alignment horizontal="center" vertical="center"/>
      <protection hidden="1"/>
    </xf>
    <xf numFmtId="169" fontId="0" fillId="4" borderId="4" xfId="0" applyNumberFormat="1" applyFill="1" applyBorder="1" applyAlignment="1" applyProtection="1">
      <alignment horizontal="center" vertical="center"/>
      <protection hidden="1"/>
    </xf>
    <xf numFmtId="4" fontId="11" fillId="6" borderId="1" xfId="0" applyNumberFormat="1" applyFont="1" applyFill="1" applyBorder="1" applyAlignment="1" applyProtection="1">
      <alignment horizontal="center" vertical="center"/>
      <protection locked="0" hidden="1"/>
    </xf>
    <xf numFmtId="0" fontId="2" fillId="6" borderId="0" xfId="0" applyFont="1" applyFill="1" applyBorder="1" applyAlignment="1" applyProtection="1">
      <alignment horizontal="center" vertical="center"/>
      <protection hidden="1"/>
    </xf>
    <xf numFmtId="0" fontId="0" fillId="10" borderId="126" xfId="0" applyFill="1" applyBorder="1" applyAlignment="1" applyProtection="1">
      <alignment horizontal="left" vertical="center"/>
      <protection hidden="1"/>
    </xf>
    <xf numFmtId="4" fontId="0" fillId="4" borderId="190" xfId="0" applyNumberFormat="1" applyFill="1" applyBorder="1" applyAlignment="1" applyProtection="1">
      <alignment vertical="center"/>
      <protection hidden="1"/>
    </xf>
    <xf numFmtId="4" fontId="0" fillId="4" borderId="191" xfId="0" applyNumberFormat="1" applyFill="1" applyBorder="1" applyAlignment="1" applyProtection="1">
      <alignment horizontal="center" vertical="center"/>
      <protection hidden="1"/>
    </xf>
    <xf numFmtId="169" fontId="0" fillId="4" borderId="123" xfId="0" applyNumberFormat="1" applyFill="1" applyBorder="1" applyAlignment="1" applyProtection="1">
      <alignment horizontal="center" vertical="center"/>
      <protection hidden="1"/>
    </xf>
    <xf numFmtId="169" fontId="0" fillId="3" borderId="123" xfId="0" applyNumberFormat="1" applyFill="1" applyBorder="1" applyAlignment="1" applyProtection="1">
      <alignment horizontal="center" vertical="center"/>
      <protection hidden="1"/>
    </xf>
    <xf numFmtId="169" fontId="3" fillId="3" borderId="192" xfId="0" applyNumberFormat="1" applyFont="1" applyFill="1" applyBorder="1" applyAlignment="1" applyProtection="1">
      <alignment horizontal="center" vertical="center"/>
      <protection hidden="1"/>
    </xf>
    <xf numFmtId="4" fontId="0" fillId="4" borderId="185" xfId="0" applyNumberFormat="1" applyFill="1" applyBorder="1" applyAlignment="1" applyProtection="1">
      <alignment vertical="center"/>
      <protection hidden="1"/>
    </xf>
    <xf numFmtId="0" fontId="0" fillId="10" borderId="126" xfId="0" applyFill="1" applyBorder="1" applyAlignment="1" applyProtection="1">
      <alignment vertical="center"/>
      <protection hidden="1"/>
    </xf>
    <xf numFmtId="0" fontId="0" fillId="12" borderId="118" xfId="0" applyFill="1" applyBorder="1" applyAlignment="1" applyProtection="1">
      <alignment vertical="center"/>
      <protection hidden="1"/>
    </xf>
    <xf numFmtId="4" fontId="0" fillId="4" borderId="1" xfId="0" applyNumberFormat="1" applyFill="1" applyBorder="1" applyAlignment="1" applyProtection="1">
      <alignment vertical="center"/>
      <protection hidden="1"/>
    </xf>
    <xf numFmtId="4" fontId="0" fillId="16" borderId="123" xfId="0" applyNumberFormat="1" applyFill="1" applyBorder="1" applyAlignment="1" applyProtection="1">
      <alignment vertical="center"/>
      <protection hidden="1"/>
    </xf>
    <xf numFmtId="4" fontId="0" fillId="4" borderId="3" xfId="0" applyNumberFormat="1" applyFill="1" applyBorder="1" applyAlignment="1" applyProtection="1">
      <alignment vertical="center"/>
      <protection hidden="1"/>
    </xf>
    <xf numFmtId="169" fontId="3" fillId="4" borderId="149" xfId="0" applyNumberFormat="1" applyFont="1" applyFill="1" applyBorder="1" applyAlignment="1" applyProtection="1">
      <alignment horizontal="center" vertical="center"/>
      <protection hidden="1"/>
    </xf>
    <xf numFmtId="169" fontId="3" fillId="4" borderId="121" xfId="0" applyNumberFormat="1" applyFont="1" applyFill="1" applyBorder="1" applyAlignment="1" applyProtection="1">
      <alignment horizontal="center" vertical="center"/>
      <protection hidden="1"/>
    </xf>
    <xf numFmtId="169" fontId="0" fillId="4" borderId="121" xfId="0" applyNumberFormat="1" applyFill="1" applyBorder="1" applyAlignment="1" applyProtection="1">
      <alignment horizontal="center" vertical="center"/>
      <protection hidden="1"/>
    </xf>
    <xf numFmtId="169" fontId="0" fillId="4" borderId="124" xfId="0" applyNumberFormat="1" applyFill="1" applyBorder="1" applyAlignment="1" applyProtection="1">
      <alignment horizontal="center" vertical="center"/>
      <protection hidden="1"/>
    </xf>
    <xf numFmtId="0" fontId="0" fillId="12" borderId="119" xfId="0" applyFill="1" applyBorder="1" applyAlignment="1" applyProtection="1">
      <alignment vertical="center"/>
      <protection hidden="1"/>
    </xf>
    <xf numFmtId="4" fontId="0" fillId="4" borderId="121" xfId="0" applyNumberFormat="1" applyFill="1" applyBorder="1" applyAlignment="1" applyProtection="1">
      <alignment vertical="center"/>
      <protection hidden="1"/>
    </xf>
    <xf numFmtId="4" fontId="0" fillId="16" borderId="124" xfId="0" applyNumberFormat="1" applyFill="1" applyBorder="1" applyAlignment="1" applyProtection="1">
      <alignment vertical="center"/>
      <protection hidden="1"/>
    </xf>
    <xf numFmtId="4" fontId="0" fillId="4" borderId="186" xfId="0" applyNumberFormat="1" applyFill="1" applyBorder="1" applyAlignment="1" applyProtection="1">
      <alignment vertical="center"/>
      <protection hidden="1"/>
    </xf>
    <xf numFmtId="4" fontId="0" fillId="4" borderId="191" xfId="0" applyNumberFormat="1" applyFill="1" applyBorder="1" applyAlignment="1" applyProtection="1">
      <alignment vertical="center"/>
      <protection hidden="1"/>
    </xf>
    <xf numFmtId="4" fontId="0" fillId="4" borderId="192" xfId="0" applyNumberFormat="1" applyFill="1" applyBorder="1" applyAlignment="1" applyProtection="1">
      <alignment vertical="center"/>
      <protection hidden="1"/>
    </xf>
    <xf numFmtId="0" fontId="0" fillId="10" borderId="350" xfId="0" applyFill="1" applyBorder="1" applyAlignment="1" applyProtection="1">
      <alignment vertical="center"/>
      <protection hidden="1"/>
    </xf>
    <xf numFmtId="0" fontId="0" fillId="10" borderId="350" xfId="0" applyFill="1" applyBorder="1" applyAlignment="1" applyProtection="1">
      <alignment horizontal="center" vertical="center"/>
      <protection hidden="1"/>
    </xf>
    <xf numFmtId="0" fontId="0" fillId="10" borderId="349" xfId="0" applyFill="1" applyBorder="1" applyAlignment="1" applyProtection="1">
      <alignment horizontal="center" vertical="center"/>
      <protection hidden="1"/>
    </xf>
    <xf numFmtId="165" fontId="0" fillId="7" borderId="55" xfId="0" applyNumberFormat="1" applyFill="1" applyBorder="1" applyAlignment="1" applyProtection="1">
      <alignment horizontal="center" vertical="center"/>
      <protection hidden="1"/>
    </xf>
    <xf numFmtId="165" fontId="0" fillId="7" borderId="0" xfId="0" applyNumberFormat="1" applyFill="1" applyBorder="1" applyAlignment="1" applyProtection="1">
      <alignment horizontal="center" vertical="center"/>
      <protection hidden="1"/>
    </xf>
    <xf numFmtId="165" fontId="0" fillId="7" borderId="143" xfId="0" applyNumberFormat="1" applyFill="1" applyBorder="1" applyAlignment="1" applyProtection="1">
      <alignment horizontal="center" vertical="center"/>
      <protection hidden="1"/>
    </xf>
    <xf numFmtId="165" fontId="0" fillId="11" borderId="143" xfId="0" applyNumberFormat="1" applyFill="1" applyBorder="1" applyAlignment="1" applyProtection="1">
      <alignment horizontal="center" vertical="center"/>
      <protection hidden="1"/>
    </xf>
    <xf numFmtId="164" fontId="0" fillId="7" borderId="56" xfId="0" applyNumberFormat="1" applyFill="1" applyBorder="1" applyAlignment="1" applyProtection="1">
      <alignment horizontal="center" vertical="center"/>
      <protection hidden="1"/>
    </xf>
    <xf numFmtId="164" fontId="0" fillId="7" borderId="175" xfId="0" applyNumberFormat="1" applyFill="1" applyBorder="1" applyAlignment="1" applyProtection="1">
      <alignment horizontal="center" vertical="center"/>
      <protection hidden="1"/>
    </xf>
    <xf numFmtId="164" fontId="0" fillId="7" borderId="176" xfId="0" applyNumberFormat="1" applyFill="1" applyBorder="1" applyAlignment="1" applyProtection="1">
      <alignment horizontal="center" vertical="center"/>
      <protection hidden="1"/>
    </xf>
    <xf numFmtId="164" fontId="0" fillId="11" borderId="176" xfId="0" applyNumberFormat="1" applyFill="1" applyBorder="1" applyAlignment="1" applyProtection="1">
      <alignment horizontal="center" vertical="center"/>
      <protection hidden="1"/>
    </xf>
    <xf numFmtId="4" fontId="0" fillId="4" borderId="9" xfId="0" applyNumberFormat="1" applyFill="1" applyBorder="1" applyAlignment="1" applyProtection="1">
      <alignment horizontal="center" vertical="center"/>
      <protection hidden="1"/>
    </xf>
    <xf numFmtId="164" fontId="0" fillId="6" borderId="176" xfId="0" applyNumberFormat="1" applyFill="1" applyBorder="1" applyAlignment="1" applyProtection="1">
      <alignment horizontal="center" vertical="center"/>
      <protection hidden="1"/>
    </xf>
    <xf numFmtId="164" fontId="0" fillId="4" borderId="183" xfId="0" applyNumberFormat="1" applyFill="1" applyBorder="1" applyAlignment="1" applyProtection="1">
      <alignment horizontal="center" vertical="center"/>
      <protection hidden="1"/>
    </xf>
    <xf numFmtId="43" fontId="0" fillId="7" borderId="151" xfId="0" applyNumberFormat="1" applyFill="1" applyBorder="1" applyAlignment="1" applyProtection="1">
      <alignment horizontal="center" vertical="center"/>
      <protection hidden="1"/>
    </xf>
    <xf numFmtId="0" fontId="0" fillId="6" borderId="3" xfId="0" applyFill="1" applyBorder="1" applyAlignment="1" applyProtection="1">
      <alignment horizontal="right" vertical="center"/>
      <protection hidden="1"/>
    </xf>
    <xf numFmtId="4" fontId="0" fillId="6" borderId="138" xfId="0" applyNumberFormat="1" applyFill="1" applyBorder="1" applyAlignment="1" applyProtection="1">
      <alignment vertical="center"/>
      <protection hidden="1"/>
    </xf>
    <xf numFmtId="43" fontId="0" fillId="7" borderId="114" xfId="0" applyNumberFormat="1" applyFill="1" applyBorder="1" applyAlignment="1" applyProtection="1">
      <alignment horizontal="center" vertical="center"/>
      <protection hidden="1"/>
    </xf>
    <xf numFmtId="164" fontId="0" fillId="4" borderId="113" xfId="0" applyNumberFormat="1" applyFill="1" applyBorder="1" applyAlignment="1" applyProtection="1">
      <alignment horizontal="center" vertical="center"/>
      <protection hidden="1"/>
    </xf>
    <xf numFmtId="164" fontId="0" fillId="5" borderId="166" xfId="0" applyNumberFormat="1" applyFill="1" applyBorder="1" applyAlignment="1" applyProtection="1">
      <alignment horizontal="center" vertical="center"/>
      <protection hidden="1"/>
    </xf>
    <xf numFmtId="164" fontId="11" fillId="6" borderId="0" xfId="0" applyNumberFormat="1" applyFont="1" applyFill="1" applyAlignment="1" applyProtection="1">
      <alignment vertical="center"/>
      <protection hidden="1"/>
    </xf>
    <xf numFmtId="169" fontId="0" fillId="4" borderId="149" xfId="0" applyNumberFormat="1" applyFill="1" applyBorder="1" applyAlignment="1" applyProtection="1">
      <alignment horizontal="center" vertical="center"/>
      <protection hidden="1"/>
    </xf>
    <xf numFmtId="164" fontId="6" fillId="5" borderId="308" xfId="1" applyNumberFormat="1" applyFont="1" applyFill="1" applyBorder="1" applyAlignment="1" applyProtection="1">
      <alignment horizontal="center" vertical="center"/>
      <protection hidden="1"/>
    </xf>
    <xf numFmtId="164" fontId="6" fillId="5" borderId="300" xfId="1" applyNumberFormat="1" applyFont="1" applyFill="1" applyBorder="1" applyAlignment="1" applyProtection="1">
      <alignment horizontal="center" vertical="center"/>
      <protection hidden="1"/>
    </xf>
    <xf numFmtId="172" fontId="0" fillId="4" borderId="196" xfId="0" applyNumberFormat="1" applyFill="1" applyBorder="1" applyAlignment="1" applyProtection="1">
      <alignment horizontal="center"/>
      <protection hidden="1"/>
    </xf>
    <xf numFmtId="4" fontId="11" fillId="4" borderId="28" xfId="0" applyNumberFormat="1" applyFont="1" applyFill="1" applyBorder="1" applyAlignment="1" applyProtection="1">
      <alignment horizontal="center" vertical="center"/>
      <protection hidden="1"/>
    </xf>
    <xf numFmtId="4" fontId="11" fillId="6" borderId="28" xfId="0" applyNumberFormat="1" applyFont="1" applyFill="1" applyBorder="1" applyAlignment="1" applyProtection="1">
      <alignment horizontal="center" vertical="center"/>
      <protection locked="0"/>
    </xf>
    <xf numFmtId="1" fontId="11" fillId="0" borderId="28" xfId="0" applyNumberFormat="1" applyFont="1" applyFill="1" applyBorder="1" applyAlignment="1" applyProtection="1">
      <alignment horizontal="center" vertical="center"/>
      <protection locked="0"/>
    </xf>
    <xf numFmtId="0" fontId="11" fillId="4" borderId="159" xfId="0" applyFont="1" applyFill="1" applyBorder="1" applyAlignment="1" applyProtection="1">
      <alignment horizontal="center" vertical="center"/>
      <protection hidden="1"/>
    </xf>
    <xf numFmtId="0" fontId="15" fillId="7" borderId="86" xfId="0" applyFont="1" applyFill="1" applyBorder="1" applyAlignment="1" applyProtection="1">
      <alignment horizontal="left" vertical="center"/>
      <protection hidden="1"/>
    </xf>
    <xf numFmtId="0" fontId="15" fillId="5" borderId="87" xfId="0" applyFont="1" applyFill="1" applyBorder="1" applyAlignment="1" applyProtection="1">
      <alignment horizontal="center" vertical="center"/>
      <protection hidden="1"/>
    </xf>
    <xf numFmtId="4" fontId="12" fillId="9" borderId="87" xfId="1" applyNumberFormat="1" applyFont="1" applyFill="1" applyBorder="1" applyAlignment="1" applyProtection="1">
      <alignment horizontal="center" vertical="center"/>
      <protection hidden="1"/>
    </xf>
    <xf numFmtId="3" fontId="15" fillId="5" borderId="87" xfId="1" applyNumberFormat="1" applyFont="1" applyFill="1" applyBorder="1" applyAlignment="1" applyProtection="1">
      <alignment horizontal="center" vertical="center"/>
      <protection hidden="1"/>
    </xf>
    <xf numFmtId="3" fontId="12" fillId="9" borderId="360" xfId="1" applyNumberFormat="1" applyFont="1" applyFill="1" applyBorder="1" applyAlignment="1" applyProtection="1">
      <alignment horizontal="center" vertical="center"/>
      <protection hidden="1"/>
    </xf>
    <xf numFmtId="4" fontId="11" fillId="0" borderId="357" xfId="0" applyNumberFormat="1" applyFont="1" applyFill="1" applyBorder="1" applyAlignment="1" applyProtection="1">
      <alignment horizontal="center" vertical="center"/>
      <protection locked="0"/>
    </xf>
    <xf numFmtId="4" fontId="11" fillId="5" borderId="255" xfId="0" applyNumberFormat="1" applyFont="1" applyFill="1" applyBorder="1" applyAlignment="1" applyProtection="1">
      <alignment horizontal="center" vertical="center"/>
      <protection hidden="1"/>
    </xf>
    <xf numFmtId="4" fontId="11" fillId="5" borderId="13" xfId="0" applyNumberFormat="1" applyFont="1" applyFill="1" applyBorder="1" applyAlignment="1" applyProtection="1">
      <alignment horizontal="center" vertical="center"/>
      <protection hidden="1"/>
    </xf>
    <xf numFmtId="4" fontId="11" fillId="5" borderId="358" xfId="0" applyNumberFormat="1" applyFont="1" applyFill="1" applyBorder="1" applyAlignment="1" applyProtection="1">
      <alignment horizontal="center" vertical="center"/>
      <protection hidden="1"/>
    </xf>
    <xf numFmtId="4" fontId="11" fillId="5" borderId="359" xfId="0" applyNumberFormat="1" applyFont="1" applyFill="1" applyBorder="1" applyAlignment="1" applyProtection="1">
      <alignment horizontal="center" vertical="center"/>
      <protection hidden="1"/>
    </xf>
    <xf numFmtId="4" fontId="0" fillId="6" borderId="76" xfId="0" applyNumberFormat="1" applyFill="1" applyBorder="1" applyAlignment="1" applyProtection="1">
      <alignment horizontal="center" vertical="center"/>
      <protection locked="0"/>
    </xf>
    <xf numFmtId="0" fontId="2" fillId="7" borderId="54" xfId="0" applyFont="1" applyFill="1" applyBorder="1" applyAlignment="1" applyProtection="1">
      <alignment horizontal="left" vertical="center"/>
      <protection hidden="1"/>
    </xf>
    <xf numFmtId="170" fontId="11" fillId="6" borderId="1" xfId="0" applyNumberFormat="1" applyFont="1" applyFill="1" applyBorder="1" applyAlignment="1" applyProtection="1">
      <alignment vertical="center"/>
      <protection hidden="1"/>
    </xf>
    <xf numFmtId="0" fontId="11" fillId="6" borderId="52" xfId="0" applyFont="1" applyFill="1" applyBorder="1" applyAlignment="1" applyProtection="1">
      <alignment vertical="center"/>
      <protection hidden="1"/>
    </xf>
    <xf numFmtId="0" fontId="11" fillId="6" borderId="361" xfId="0" applyFont="1" applyFill="1" applyBorder="1" applyAlignment="1" applyProtection="1">
      <alignment vertical="center"/>
      <protection hidden="1"/>
    </xf>
    <xf numFmtId="0" fontId="11" fillId="6" borderId="2" xfId="0" applyFont="1" applyFill="1" applyBorder="1" applyAlignment="1" applyProtection="1">
      <alignment vertical="center"/>
      <protection hidden="1"/>
    </xf>
    <xf numFmtId="0" fontId="11" fillId="6" borderId="53" xfId="0" applyFont="1" applyFill="1" applyBorder="1" applyAlignment="1" applyProtection="1">
      <alignment vertical="center"/>
      <protection hidden="1"/>
    </xf>
    <xf numFmtId="4" fontId="11" fillId="6" borderId="0" xfId="1" applyNumberFormat="1" applyFont="1" applyFill="1" applyBorder="1" applyAlignment="1" applyProtection="1">
      <alignment horizontal="left" vertical="center"/>
      <protection hidden="1"/>
    </xf>
    <xf numFmtId="0" fontId="11" fillId="6" borderId="0" xfId="0" quotePrefix="1" applyFont="1" applyFill="1" applyBorder="1" applyAlignment="1" applyProtection="1">
      <alignment vertical="center"/>
      <protection hidden="1"/>
    </xf>
    <xf numFmtId="43" fontId="11" fillId="6" borderId="0" xfId="0" applyNumberFormat="1" applyFont="1" applyFill="1" applyAlignment="1" applyProtection="1">
      <alignment vertical="center"/>
      <protection hidden="1"/>
    </xf>
    <xf numFmtId="43" fontId="11" fillId="6" borderId="1" xfId="0" applyNumberFormat="1" applyFont="1" applyFill="1" applyBorder="1" applyAlignment="1" applyProtection="1">
      <alignment vertical="center"/>
      <protection hidden="1"/>
    </xf>
    <xf numFmtId="43" fontId="0" fillId="7" borderId="310" xfId="0" applyNumberFormat="1" applyFill="1" applyBorder="1" applyAlignment="1" applyProtection="1">
      <alignment vertical="center"/>
      <protection hidden="1"/>
    </xf>
    <xf numFmtId="0" fontId="2" fillId="7" borderId="113" xfId="0" applyFont="1" applyFill="1" applyBorder="1" applyAlignment="1" applyProtection="1">
      <alignment horizontal="left" vertical="center"/>
      <protection hidden="1"/>
    </xf>
    <xf numFmtId="0" fontId="2" fillId="7" borderId="166" xfId="0" applyFont="1" applyFill="1" applyBorder="1" applyAlignment="1" applyProtection="1">
      <alignment horizontal="left" vertical="center"/>
      <protection hidden="1"/>
    </xf>
    <xf numFmtId="43" fontId="51" fillId="7" borderId="103" xfId="0" applyNumberFormat="1" applyFont="1" applyFill="1" applyBorder="1" applyAlignment="1" applyProtection="1">
      <alignment vertical="center"/>
      <protection hidden="1"/>
    </xf>
    <xf numFmtId="43" fontId="51" fillId="7" borderId="241" xfId="0" applyNumberFormat="1" applyFont="1" applyFill="1" applyBorder="1" applyAlignment="1" applyProtection="1">
      <alignment vertical="center"/>
      <protection hidden="1"/>
    </xf>
    <xf numFmtId="165" fontId="51" fillId="7" borderId="240" xfId="0" applyNumberFormat="1" applyFont="1" applyFill="1" applyBorder="1" applyAlignment="1" applyProtection="1">
      <alignment horizontal="center" vertical="center"/>
      <protection hidden="1"/>
    </xf>
    <xf numFmtId="164" fontId="0" fillId="7" borderId="64" xfId="0" applyNumberFormat="1" applyFill="1" applyBorder="1" applyAlignment="1" applyProtection="1">
      <alignment horizontal="right" vertical="center"/>
      <protection hidden="1"/>
    </xf>
    <xf numFmtId="0" fontId="15" fillId="7" borderId="362" xfId="0" applyFont="1" applyFill="1" applyBorder="1" applyAlignment="1" applyProtection="1">
      <alignment horizontal="left" vertical="center"/>
      <protection hidden="1"/>
    </xf>
    <xf numFmtId="0" fontId="15" fillId="7" borderId="22" xfId="0" applyFont="1" applyFill="1" applyBorder="1" applyAlignment="1" applyProtection="1">
      <alignment horizontal="center" vertical="center"/>
      <protection hidden="1"/>
    </xf>
    <xf numFmtId="0" fontId="15" fillId="7" borderId="365" xfId="0" applyFont="1" applyFill="1" applyBorder="1" applyAlignment="1" applyProtection="1">
      <alignment horizontal="center" vertical="center"/>
      <protection hidden="1"/>
    </xf>
    <xf numFmtId="165" fontId="11" fillId="6" borderId="367" xfId="0" applyNumberFormat="1" applyFont="1" applyFill="1" applyBorder="1" applyAlignment="1" applyProtection="1">
      <alignment horizontal="center" vertical="center"/>
      <protection locked="0"/>
    </xf>
    <xf numFmtId="165" fontId="15" fillId="4" borderId="366" xfId="0" applyNumberFormat="1" applyFont="1" applyFill="1" applyBorder="1" applyAlignment="1" applyProtection="1">
      <alignment horizontal="center" vertical="center"/>
      <protection hidden="1"/>
    </xf>
    <xf numFmtId="0" fontId="11" fillId="7" borderId="368" xfId="0" applyFont="1" applyFill="1" applyBorder="1" applyAlignment="1" applyProtection="1">
      <alignment vertical="center" wrapText="1"/>
      <protection hidden="1"/>
    </xf>
    <xf numFmtId="0" fontId="0" fillId="7" borderId="64" xfId="0" applyFill="1" applyBorder="1" applyAlignment="1" applyProtection="1">
      <alignment vertical="center"/>
      <protection hidden="1"/>
    </xf>
    <xf numFmtId="170" fontId="0" fillId="7" borderId="66" xfId="0" applyNumberFormat="1" applyFill="1" applyBorder="1" applyAlignment="1" applyProtection="1">
      <alignment horizontal="center"/>
      <protection hidden="1"/>
    </xf>
    <xf numFmtId="4" fontId="23" fillId="5" borderId="11" xfId="0" applyNumberFormat="1" applyFont="1" applyFill="1" applyBorder="1" applyAlignment="1" applyProtection="1">
      <alignment horizontal="center" vertical="center"/>
      <protection hidden="1"/>
    </xf>
    <xf numFmtId="4" fontId="0" fillId="4" borderId="77" xfId="0" applyNumberFormat="1" applyFill="1" applyBorder="1" applyAlignment="1" applyProtection="1">
      <alignment horizontal="center" vertical="center"/>
      <protection hidden="1"/>
    </xf>
    <xf numFmtId="0" fontId="0" fillId="6" borderId="0" xfId="0" quotePrefix="1" applyFill="1" applyAlignment="1" applyProtection="1">
      <alignment horizontal="left" wrapText="1"/>
      <protection hidden="1"/>
    </xf>
    <xf numFmtId="0" fontId="0" fillId="6" borderId="0" xfId="0" applyFill="1" applyAlignment="1" applyProtection="1">
      <alignment horizontal="justify" vertical="center" wrapText="1"/>
      <protection hidden="1"/>
    </xf>
    <xf numFmtId="0" fontId="0" fillId="7" borderId="64" xfId="0" applyFill="1" applyBorder="1" applyAlignment="1" applyProtection="1">
      <alignment horizontal="left"/>
      <protection hidden="1"/>
    </xf>
    <xf numFmtId="0" fontId="0" fillId="7" borderId="65" xfId="0" applyFill="1" applyBorder="1" applyAlignment="1" applyProtection="1">
      <alignment horizontal="left"/>
      <protection hidden="1"/>
    </xf>
    <xf numFmtId="0" fontId="0" fillId="7" borderId="66" xfId="0" applyFill="1" applyBorder="1" applyAlignment="1" applyProtection="1">
      <alignment horizontal="left"/>
      <protection hidden="1"/>
    </xf>
    <xf numFmtId="0" fontId="23" fillId="7" borderId="12" xfId="0" applyFont="1" applyFill="1" applyBorder="1" applyAlignment="1" applyProtection="1">
      <alignment horizontal="center" vertical="center"/>
      <protection hidden="1"/>
    </xf>
    <xf numFmtId="0" fontId="23" fillId="7" borderId="8" xfId="0" applyFont="1" applyFill="1" applyBorder="1" applyAlignment="1" applyProtection="1">
      <alignment horizontal="center" vertical="center"/>
      <protection hidden="1"/>
    </xf>
    <xf numFmtId="0" fontId="50" fillId="14" borderId="152" xfId="0" applyFont="1" applyFill="1" applyBorder="1" applyAlignment="1" applyProtection="1">
      <alignment horizontal="center" vertical="center"/>
      <protection hidden="1"/>
    </xf>
    <xf numFmtId="0" fontId="50" fillId="14" borderId="57" xfId="0" applyFont="1" applyFill="1" applyBorder="1" applyAlignment="1" applyProtection="1">
      <alignment horizontal="center" vertical="center"/>
      <protection hidden="1"/>
    </xf>
    <xf numFmtId="0" fontId="50" fillId="14" borderId="58" xfId="0" applyFont="1" applyFill="1" applyBorder="1" applyAlignment="1" applyProtection="1">
      <alignment horizontal="center" vertical="center"/>
      <protection hidden="1"/>
    </xf>
    <xf numFmtId="0" fontId="11" fillId="7" borderId="14" xfId="0" applyFont="1" applyFill="1" applyBorder="1" applyAlignment="1" applyProtection="1">
      <alignment horizontal="left" vertical="center" wrapText="1"/>
      <protection hidden="1"/>
    </xf>
    <xf numFmtId="0" fontId="11" fillId="7" borderId="36" xfId="0" applyFont="1" applyFill="1" applyBorder="1" applyAlignment="1" applyProtection="1">
      <alignment horizontal="left" vertical="center" wrapText="1"/>
      <protection hidden="1"/>
    </xf>
    <xf numFmtId="0" fontId="11" fillId="7" borderId="15" xfId="0" applyFont="1" applyFill="1" applyBorder="1" applyAlignment="1" applyProtection="1">
      <alignment horizontal="left" vertical="center" wrapText="1"/>
      <protection hidden="1"/>
    </xf>
    <xf numFmtId="0" fontId="11" fillId="7" borderId="14" xfId="0" applyFont="1" applyFill="1" applyBorder="1" applyAlignment="1" applyProtection="1">
      <alignment horizontal="left" vertical="center"/>
      <protection hidden="1"/>
    </xf>
    <xf numFmtId="0" fontId="11" fillId="7" borderId="36" xfId="0" applyFont="1" applyFill="1" applyBorder="1" applyAlignment="1" applyProtection="1">
      <alignment horizontal="left" vertical="center"/>
      <protection hidden="1"/>
    </xf>
    <xf numFmtId="0" fontId="11" fillId="7" borderId="15" xfId="0" applyFont="1" applyFill="1" applyBorder="1" applyAlignment="1" applyProtection="1">
      <alignment horizontal="left" vertical="center"/>
      <protection hidden="1"/>
    </xf>
    <xf numFmtId="0" fontId="50" fillId="14" borderId="153" xfId="0" applyFont="1" applyFill="1" applyBorder="1" applyAlignment="1" applyProtection="1">
      <alignment horizontal="center" vertical="center"/>
      <protection hidden="1"/>
    </xf>
    <xf numFmtId="0" fontId="50" fillId="14" borderId="47" xfId="0" applyFont="1" applyFill="1" applyBorder="1" applyAlignment="1" applyProtection="1">
      <alignment horizontal="center" vertical="center"/>
      <protection hidden="1"/>
    </xf>
    <xf numFmtId="0" fontId="50" fillId="14" borderId="48" xfId="0" applyFont="1" applyFill="1" applyBorder="1" applyAlignment="1" applyProtection="1">
      <alignment horizontal="center" vertical="center"/>
      <protection hidden="1"/>
    </xf>
    <xf numFmtId="0" fontId="23" fillId="7" borderId="367" xfId="0" applyFont="1" applyFill="1" applyBorder="1" applyAlignment="1" applyProtection="1">
      <alignment horizontal="center" vertical="center"/>
      <protection hidden="1"/>
    </xf>
    <xf numFmtId="0" fontId="15" fillId="7" borderId="363" xfId="0" applyFont="1" applyFill="1" applyBorder="1" applyAlignment="1" applyProtection="1">
      <alignment horizontal="center" vertical="center"/>
      <protection hidden="1"/>
    </xf>
    <xf numFmtId="0" fontId="15" fillId="7" borderId="364" xfId="0" applyFont="1" applyFill="1" applyBorder="1" applyAlignment="1" applyProtection="1">
      <alignment horizontal="center" vertical="center"/>
      <protection hidden="1"/>
    </xf>
    <xf numFmtId="0" fontId="23" fillId="7" borderId="184" xfId="0" applyFont="1" applyFill="1" applyBorder="1" applyAlignment="1" applyProtection="1">
      <alignment horizontal="center" vertical="center"/>
      <protection hidden="1"/>
    </xf>
    <xf numFmtId="0" fontId="23" fillId="7" borderId="241" xfId="0" applyFont="1" applyFill="1" applyBorder="1" applyAlignment="1" applyProtection="1">
      <alignment horizontal="center" vertical="center"/>
      <protection hidden="1"/>
    </xf>
    <xf numFmtId="0" fontId="15" fillId="7" borderId="150" xfId="0" applyFont="1" applyFill="1" applyBorder="1" applyAlignment="1" applyProtection="1">
      <alignment horizontal="left" vertical="center"/>
      <protection hidden="1"/>
    </xf>
    <xf numFmtId="0" fontId="15" fillId="7" borderId="112" xfId="0" applyFont="1" applyFill="1" applyBorder="1" applyAlignment="1" applyProtection="1">
      <alignment horizontal="left" vertical="center"/>
      <protection hidden="1"/>
    </xf>
    <xf numFmtId="0" fontId="11" fillId="6" borderId="44" xfId="0" applyFont="1" applyFill="1" applyBorder="1" applyAlignment="1" applyProtection="1">
      <alignment horizontal="left" vertical="center"/>
      <protection locked="0"/>
    </xf>
    <xf numFmtId="0" fontId="49" fillId="13" borderId="54" xfId="0" applyFont="1" applyFill="1" applyBorder="1" applyAlignment="1" applyProtection="1">
      <alignment horizontal="center" vertical="center" wrapText="1"/>
      <protection hidden="1"/>
    </xf>
    <xf numFmtId="0" fontId="49" fillId="13" borderId="55" xfId="0" applyFont="1" applyFill="1" applyBorder="1" applyAlignment="1" applyProtection="1">
      <alignment horizontal="center" vertical="center" wrapText="1"/>
      <protection hidden="1"/>
    </xf>
    <xf numFmtId="0" fontId="49" fillId="13" borderId="56" xfId="0" applyFont="1" applyFill="1" applyBorder="1" applyAlignment="1" applyProtection="1">
      <alignment horizontal="center" vertical="center" wrapText="1"/>
      <protection hidden="1"/>
    </xf>
    <xf numFmtId="0" fontId="49" fillId="7" borderId="16" xfId="0" applyFont="1" applyFill="1" applyBorder="1" applyAlignment="1" applyProtection="1">
      <alignment horizontal="center" vertical="center"/>
      <protection hidden="1"/>
    </xf>
    <xf numFmtId="0" fontId="23" fillId="7" borderId="10" xfId="0" applyFont="1" applyFill="1" applyBorder="1" applyAlignment="1" applyProtection="1">
      <alignment horizontal="center" vertical="center"/>
      <protection hidden="1"/>
    </xf>
    <xf numFmtId="0" fontId="11" fillId="11" borderId="64" xfId="0" applyFont="1" applyFill="1" applyBorder="1" applyAlignment="1" applyProtection="1">
      <alignment horizontal="center" vertical="center"/>
      <protection hidden="1"/>
    </xf>
    <xf numFmtId="0" fontId="11" fillId="11" borderId="66" xfId="0" applyFont="1" applyFill="1" applyBorder="1" applyAlignment="1" applyProtection="1">
      <alignment horizontal="center" vertical="center"/>
      <protection hidden="1"/>
    </xf>
    <xf numFmtId="0" fontId="19" fillId="7" borderId="60" xfId="0" applyFont="1" applyFill="1" applyBorder="1" applyAlignment="1" applyProtection="1">
      <alignment horizontal="left" vertical="center"/>
      <protection hidden="1"/>
    </xf>
    <xf numFmtId="0" fontId="19" fillId="7" borderId="44" xfId="0" applyFont="1" applyFill="1" applyBorder="1" applyAlignment="1" applyProtection="1">
      <alignment horizontal="left" vertical="center"/>
      <protection hidden="1"/>
    </xf>
    <xf numFmtId="0" fontId="23" fillId="7" borderId="7" xfId="0" applyFont="1" applyFill="1" applyBorder="1" applyAlignment="1" applyProtection="1">
      <alignment horizontal="center" vertical="center"/>
      <protection hidden="1"/>
    </xf>
    <xf numFmtId="0" fontId="11" fillId="6" borderId="60" xfId="0" applyFont="1" applyFill="1" applyBorder="1" applyAlignment="1" applyProtection="1">
      <alignment horizontal="left" vertical="center"/>
      <protection locked="0"/>
    </xf>
    <xf numFmtId="0" fontId="11" fillId="7" borderId="351" xfId="0" applyFont="1" applyFill="1" applyBorder="1" applyAlignment="1" applyProtection="1">
      <alignment horizontal="left" vertical="center"/>
      <protection hidden="1"/>
    </xf>
    <xf numFmtId="0" fontId="11" fillId="7" borderId="355" xfId="0" applyFont="1" applyFill="1" applyBorder="1" applyAlignment="1" applyProtection="1">
      <alignment horizontal="left" vertical="center"/>
      <protection hidden="1"/>
    </xf>
    <xf numFmtId="0" fontId="11" fillId="7" borderId="203" xfId="0" applyFont="1" applyFill="1" applyBorder="1" applyAlignment="1" applyProtection="1">
      <alignment horizontal="left" vertical="center"/>
      <protection hidden="1"/>
    </xf>
    <xf numFmtId="0" fontId="23" fillId="7" borderId="356" xfId="0" applyFont="1" applyFill="1" applyBorder="1" applyAlignment="1" applyProtection="1">
      <alignment horizontal="center" vertical="center"/>
      <protection hidden="1"/>
    </xf>
    <xf numFmtId="0" fontId="23" fillId="7" borderId="50" xfId="0" applyFont="1" applyFill="1" applyBorder="1" applyAlignment="1" applyProtection="1">
      <alignment horizontal="center" vertical="center"/>
      <protection hidden="1"/>
    </xf>
    <xf numFmtId="0" fontId="23" fillId="7" borderId="302" xfId="0" applyFont="1" applyFill="1" applyBorder="1" applyAlignment="1" applyProtection="1">
      <alignment horizontal="center" vertical="center"/>
      <protection hidden="1"/>
    </xf>
    <xf numFmtId="0" fontId="23" fillId="7" borderId="352" xfId="0" applyFont="1" applyFill="1" applyBorder="1" applyAlignment="1" applyProtection="1">
      <alignment horizontal="center" vertical="center"/>
      <protection hidden="1"/>
    </xf>
    <xf numFmtId="0" fontId="23" fillId="7" borderId="353" xfId="0" applyFont="1" applyFill="1" applyBorder="1" applyAlignment="1" applyProtection="1">
      <alignment horizontal="center" vertical="center"/>
      <protection hidden="1"/>
    </xf>
    <xf numFmtId="0" fontId="23" fillId="7" borderId="354" xfId="0" applyFont="1" applyFill="1" applyBorder="1" applyAlignment="1" applyProtection="1">
      <alignment horizontal="center" vertical="center"/>
      <protection hidden="1"/>
    </xf>
    <xf numFmtId="3" fontId="1" fillId="6" borderId="184" xfId="1" applyNumberFormat="1" applyFont="1" applyFill="1" applyBorder="1" applyAlignment="1" applyProtection="1">
      <alignment horizontal="center" vertical="center"/>
      <protection locked="0"/>
    </xf>
    <xf numFmtId="3" fontId="1" fillId="6" borderId="197" xfId="1" applyNumberFormat="1" applyFont="1" applyFill="1" applyBorder="1" applyAlignment="1" applyProtection="1">
      <alignment horizontal="center" vertical="center"/>
      <protection locked="0"/>
    </xf>
    <xf numFmtId="3" fontId="1" fillId="6" borderId="102" xfId="1" applyNumberFormat="1" applyFont="1" applyFill="1" applyBorder="1" applyAlignment="1" applyProtection="1">
      <alignment horizontal="center" vertical="center"/>
      <protection locked="0"/>
    </xf>
    <xf numFmtId="3" fontId="1" fillId="6" borderId="196" xfId="1" applyNumberFormat="1" applyFont="1" applyFill="1" applyBorder="1" applyAlignment="1" applyProtection="1">
      <alignment horizontal="center" vertical="center"/>
      <protection locked="0"/>
    </xf>
    <xf numFmtId="0" fontId="2" fillId="7" borderId="155" xfId="0" applyFont="1" applyFill="1" applyBorder="1" applyAlignment="1" applyProtection="1">
      <alignment horizontal="center" vertical="center"/>
      <protection hidden="1"/>
    </xf>
    <xf numFmtId="0" fontId="2" fillId="7" borderId="66" xfId="0" applyFont="1" applyFill="1" applyBorder="1" applyAlignment="1" applyProtection="1">
      <alignment horizontal="center" vertical="center"/>
      <protection hidden="1"/>
    </xf>
    <xf numFmtId="3" fontId="1" fillId="6" borderId="244" xfId="1" applyNumberFormat="1" applyFont="1" applyFill="1" applyBorder="1" applyAlignment="1" applyProtection="1">
      <alignment horizontal="center" vertical="center"/>
      <protection locked="0"/>
    </xf>
    <xf numFmtId="3" fontId="1" fillId="6" borderId="239" xfId="1" applyNumberFormat="1" applyFont="1" applyFill="1" applyBorder="1" applyAlignment="1" applyProtection="1">
      <alignment horizontal="center" vertical="center"/>
      <protection locked="0"/>
    </xf>
    <xf numFmtId="0" fontId="2" fillId="11" borderId="64" xfId="0" applyFont="1" applyFill="1" applyBorder="1" applyAlignment="1" applyProtection="1">
      <alignment horizontal="left" vertical="center" wrapText="1"/>
      <protection hidden="1"/>
    </xf>
    <xf numFmtId="0" fontId="2" fillId="11" borderId="168" xfId="0" applyFont="1" applyFill="1" applyBorder="1" applyAlignment="1" applyProtection="1">
      <alignment horizontal="left" vertical="center" wrapText="1"/>
      <protection hidden="1"/>
    </xf>
    <xf numFmtId="0" fontId="0" fillId="7" borderId="24" xfId="0" applyFill="1" applyBorder="1" applyAlignment="1" applyProtection="1">
      <alignment horizontal="left" vertical="center"/>
      <protection hidden="1"/>
    </xf>
    <xf numFmtId="0" fontId="0" fillId="7" borderId="18" xfId="0" applyFill="1" applyBorder="1" applyAlignment="1" applyProtection="1">
      <alignment horizontal="left" vertical="center"/>
      <protection hidden="1"/>
    </xf>
    <xf numFmtId="0" fontId="0" fillId="7" borderId="21" xfId="0" applyFill="1" applyBorder="1" applyAlignment="1" applyProtection="1">
      <alignment horizontal="left" vertical="center"/>
      <protection hidden="1"/>
    </xf>
    <xf numFmtId="0" fontId="0" fillId="6" borderId="114" xfId="0" applyFont="1" applyFill="1" applyBorder="1" applyAlignment="1" applyProtection="1">
      <alignment horizontal="left" vertical="center"/>
      <protection locked="0"/>
    </xf>
    <xf numFmtId="0" fontId="0" fillId="6" borderId="260" xfId="0" applyFont="1" applyFill="1" applyBorder="1" applyAlignment="1" applyProtection="1">
      <alignment horizontal="left" vertical="center"/>
      <protection locked="0"/>
    </xf>
    <xf numFmtId="0" fontId="0" fillId="7" borderId="158" xfId="0" applyFill="1" applyBorder="1" applyAlignment="1" applyProtection="1">
      <alignment horizontal="left" vertical="center"/>
      <protection hidden="1"/>
    </xf>
    <xf numFmtId="0" fontId="0" fillId="7" borderId="160" xfId="0" applyFill="1" applyBorder="1" applyAlignment="1" applyProtection="1">
      <alignment horizontal="left" vertical="center"/>
      <protection hidden="1"/>
    </xf>
    <xf numFmtId="0" fontId="0" fillId="6" borderId="113" xfId="0" applyFont="1" applyFill="1" applyBorder="1" applyAlignment="1" applyProtection="1">
      <alignment horizontal="left" vertical="center"/>
      <protection locked="0"/>
    </xf>
    <xf numFmtId="0" fontId="0" fillId="6" borderId="103" xfId="0" applyFont="1" applyFill="1" applyBorder="1" applyAlignment="1" applyProtection="1">
      <alignment horizontal="left" vertical="center"/>
      <protection locked="0"/>
    </xf>
    <xf numFmtId="0" fontId="2" fillId="11" borderId="193" xfId="0" applyFont="1" applyFill="1" applyBorder="1" applyAlignment="1" applyProtection="1">
      <alignment horizontal="left" vertical="center" wrapText="1"/>
      <protection hidden="1"/>
    </xf>
    <xf numFmtId="0" fontId="2" fillId="6" borderId="0" xfId="0" applyFont="1" applyFill="1" applyBorder="1" applyAlignment="1" applyProtection="1">
      <alignment horizontal="center" vertical="center"/>
      <protection hidden="1"/>
    </xf>
    <xf numFmtId="0" fontId="2" fillId="12" borderId="172" xfId="0" applyFont="1" applyFill="1" applyBorder="1" applyAlignment="1" applyProtection="1">
      <alignment horizontal="left" vertical="center"/>
      <protection hidden="1"/>
    </xf>
    <xf numFmtId="0" fontId="2" fillId="12" borderId="173" xfId="0" applyFont="1" applyFill="1" applyBorder="1" applyAlignment="1" applyProtection="1">
      <alignment horizontal="left" vertical="center"/>
      <protection hidden="1"/>
    </xf>
    <xf numFmtId="0" fontId="15" fillId="7" borderId="256" xfId="0" applyFont="1" applyFill="1" applyBorder="1" applyAlignment="1" applyProtection="1">
      <alignment horizontal="center"/>
      <protection hidden="1"/>
    </xf>
    <xf numFmtId="0" fontId="15" fillId="7" borderId="310" xfId="0" applyFont="1" applyFill="1" applyBorder="1" applyAlignment="1" applyProtection="1">
      <alignment horizontal="center"/>
      <protection hidden="1"/>
    </xf>
    <xf numFmtId="0" fontId="15" fillId="7" borderId="257" xfId="0" applyFont="1" applyFill="1" applyBorder="1" applyAlignment="1" applyProtection="1">
      <alignment horizontal="center"/>
      <protection hidden="1"/>
    </xf>
    <xf numFmtId="0" fontId="9" fillId="6" borderId="0" xfId="0" applyFont="1" applyFill="1" applyBorder="1" applyAlignment="1" applyProtection="1">
      <alignment horizontal="center"/>
      <protection hidden="1"/>
    </xf>
    <xf numFmtId="0" fontId="15" fillId="7" borderId="54" xfId="0" applyFont="1" applyFill="1" applyBorder="1" applyAlignment="1" applyProtection="1">
      <alignment horizontal="left" vertical="center"/>
      <protection hidden="1"/>
    </xf>
    <xf numFmtId="0" fontId="15" fillId="7" borderId="55" xfId="0" applyFont="1" applyFill="1" applyBorder="1" applyAlignment="1" applyProtection="1">
      <alignment horizontal="left" vertical="center"/>
      <protection hidden="1"/>
    </xf>
    <xf numFmtId="0" fontId="15" fillId="7" borderId="14" xfId="0" applyFont="1" applyFill="1" applyBorder="1" applyAlignment="1" applyProtection="1">
      <alignment horizontal="center"/>
      <protection hidden="1"/>
    </xf>
    <xf numFmtId="4" fontId="15" fillId="7" borderId="256" xfId="0" applyNumberFormat="1" applyFont="1" applyFill="1" applyBorder="1" applyAlignment="1" applyProtection="1">
      <alignment horizontal="center"/>
      <protection hidden="1"/>
    </xf>
    <xf numFmtId="0" fontId="15" fillId="7" borderId="64" xfId="0" applyFont="1" applyFill="1" applyBorder="1" applyAlignment="1" applyProtection="1">
      <alignment horizontal="left" vertical="center"/>
      <protection hidden="1"/>
    </xf>
    <xf numFmtId="0" fontId="15" fillId="7" borderId="65" xfId="0" applyFont="1" applyFill="1" applyBorder="1" applyAlignment="1" applyProtection="1">
      <alignment horizontal="left" vertical="center"/>
      <protection hidden="1"/>
    </xf>
    <xf numFmtId="0" fontId="15" fillId="7" borderId="150" xfId="0" applyFont="1" applyFill="1" applyBorder="1" applyAlignment="1" applyProtection="1">
      <alignment horizontal="center"/>
      <protection hidden="1"/>
    </xf>
    <xf numFmtId="0" fontId="15" fillId="7" borderId="112" xfId="0" applyFont="1" applyFill="1" applyBorder="1" applyAlignment="1" applyProtection="1">
      <alignment horizontal="center"/>
      <protection hidden="1"/>
    </xf>
    <xf numFmtId="4" fontId="15" fillId="7" borderId="112" xfId="0" applyNumberFormat="1" applyFont="1" applyFill="1" applyBorder="1" applyAlignment="1" applyProtection="1">
      <alignment horizontal="center"/>
      <protection hidden="1"/>
    </xf>
    <xf numFmtId="0" fontId="15" fillId="7" borderId="240" xfId="0" applyFont="1" applyFill="1" applyBorder="1" applyAlignment="1" applyProtection="1">
      <alignment horizontal="center"/>
      <protection hidden="1"/>
    </xf>
    <xf numFmtId="0" fontId="15" fillId="7" borderId="151" xfId="0" applyFont="1" applyFill="1" applyBorder="1" applyAlignment="1" applyProtection="1">
      <alignment horizontal="center"/>
      <protection hidden="1"/>
    </xf>
    <xf numFmtId="0" fontId="15" fillId="7" borderId="14" xfId="0" applyFont="1" applyFill="1" applyBorder="1" applyAlignment="1" applyProtection="1">
      <alignment horizontal="center" vertical="center"/>
      <protection hidden="1"/>
    </xf>
    <xf numFmtId="0" fontId="15" fillId="7" borderId="256" xfId="0" applyFont="1" applyFill="1" applyBorder="1" applyAlignment="1" applyProtection="1">
      <alignment horizontal="center" vertical="center"/>
      <protection hidden="1"/>
    </xf>
    <xf numFmtId="0" fontId="15" fillId="7" borderId="257" xfId="0" applyFont="1" applyFill="1" applyBorder="1" applyAlignment="1" applyProtection="1">
      <alignment horizontal="center" vertical="center"/>
      <protection hidden="1"/>
    </xf>
    <xf numFmtId="0" fontId="2" fillId="7" borderId="243" xfId="0" applyFont="1" applyFill="1" applyBorder="1" applyAlignment="1" applyProtection="1">
      <alignment horizontal="center" vertical="center"/>
      <protection hidden="1"/>
    </xf>
    <xf numFmtId="0" fontId="2" fillId="7" borderId="64" xfId="0" applyFont="1" applyFill="1" applyBorder="1" applyAlignment="1" applyProtection="1">
      <alignment horizontal="center" vertical="center"/>
      <protection hidden="1"/>
    </xf>
    <xf numFmtId="0" fontId="2" fillId="7" borderId="65" xfId="0" applyFont="1" applyFill="1" applyBorder="1" applyAlignment="1" applyProtection="1">
      <alignment horizontal="center" vertical="center"/>
      <protection hidden="1"/>
    </xf>
    <xf numFmtId="0" fontId="15" fillId="7" borderId="64" xfId="0" applyFont="1" applyFill="1" applyBorder="1" applyAlignment="1" applyProtection="1">
      <alignment horizontal="center"/>
      <protection hidden="1"/>
    </xf>
    <xf numFmtId="4" fontId="15" fillId="7" borderId="155" xfId="0" applyNumberFormat="1" applyFont="1" applyFill="1" applyBorder="1" applyAlignment="1" applyProtection="1">
      <alignment horizontal="center"/>
      <protection hidden="1"/>
    </xf>
    <xf numFmtId="4" fontId="15" fillId="7" borderId="240" xfId="0" applyNumberFormat="1" applyFont="1" applyFill="1" applyBorder="1" applyAlignment="1" applyProtection="1">
      <alignment horizontal="center"/>
      <protection hidden="1"/>
    </xf>
    <xf numFmtId="0" fontId="15" fillId="7" borderId="155" xfId="0" applyFont="1" applyFill="1" applyBorder="1" applyAlignment="1" applyProtection="1">
      <alignment horizontal="center"/>
      <protection hidden="1"/>
    </xf>
    <xf numFmtId="0" fontId="15" fillId="7" borderId="66" xfId="0" applyFont="1" applyFill="1" applyBorder="1" applyAlignment="1" applyProtection="1">
      <alignment horizontal="center"/>
      <protection hidden="1"/>
    </xf>
    <xf numFmtId="0" fontId="15" fillId="11" borderId="64" xfId="0" applyFont="1" applyFill="1" applyBorder="1" applyAlignment="1" applyProtection="1">
      <alignment horizontal="center" vertical="center"/>
      <protection hidden="1"/>
    </xf>
    <xf numFmtId="0" fontId="15" fillId="11" borderId="65" xfId="0" applyFont="1" applyFill="1" applyBorder="1" applyAlignment="1" applyProtection="1">
      <alignment horizontal="center" vertical="center"/>
      <protection hidden="1"/>
    </xf>
    <xf numFmtId="0" fontId="0" fillId="7" borderId="27" xfId="0" applyFill="1" applyBorder="1" applyAlignment="1" applyProtection="1">
      <alignment horizontal="left" vertical="center"/>
      <protection hidden="1"/>
    </xf>
    <xf numFmtId="0" fontId="0" fillId="7" borderId="340" xfId="0" applyFill="1" applyBorder="1" applyAlignment="1" applyProtection="1">
      <alignment horizontal="left" vertical="center"/>
      <protection hidden="1"/>
    </xf>
    <xf numFmtId="0" fontId="0" fillId="7" borderId="34" xfId="0" applyFill="1" applyBorder="1" applyAlignment="1" applyProtection="1">
      <alignment horizontal="left" vertical="center"/>
      <protection hidden="1"/>
    </xf>
    <xf numFmtId="0" fontId="0" fillId="7" borderId="30" xfId="0" applyFill="1" applyBorder="1" applyAlignment="1" applyProtection="1">
      <alignment horizontal="left" vertical="center"/>
      <protection hidden="1"/>
    </xf>
    <xf numFmtId="0" fontId="7" fillId="7" borderId="341" xfId="0" applyFont="1" applyFill="1" applyBorder="1" applyAlignment="1" applyProtection="1">
      <alignment horizontal="center" vertical="center"/>
      <protection hidden="1"/>
    </xf>
    <xf numFmtId="0" fontId="7" fillId="7" borderId="342" xfId="0" applyFont="1" applyFill="1" applyBorder="1" applyAlignment="1" applyProtection="1">
      <alignment horizontal="center" vertical="center"/>
      <protection hidden="1"/>
    </xf>
    <xf numFmtId="0" fontId="7" fillId="7" borderId="343" xfId="0" applyFont="1" applyFill="1" applyBorder="1" applyAlignment="1" applyProtection="1">
      <alignment horizontal="center" vertical="center"/>
      <protection hidden="1"/>
    </xf>
    <xf numFmtId="0" fontId="2" fillId="7" borderId="84" xfId="0" applyFont="1" applyFill="1" applyBorder="1" applyAlignment="1" applyProtection="1">
      <alignment horizontal="center" vertical="center"/>
      <protection hidden="1"/>
    </xf>
    <xf numFmtId="0" fontId="2" fillId="7" borderId="85" xfId="0" applyFont="1" applyFill="1" applyBorder="1" applyAlignment="1" applyProtection="1">
      <alignment horizontal="center" vertical="center"/>
      <protection hidden="1"/>
    </xf>
    <xf numFmtId="4" fontId="2" fillId="7" borderId="81" xfId="0" applyNumberFormat="1" applyFont="1" applyFill="1" applyBorder="1" applyAlignment="1" applyProtection="1">
      <alignment horizontal="center" vertical="center"/>
      <protection hidden="1"/>
    </xf>
    <xf numFmtId="4" fontId="2" fillId="7" borderId="82" xfId="0" applyNumberFormat="1" applyFont="1" applyFill="1" applyBorder="1" applyAlignment="1" applyProtection="1">
      <alignment horizontal="center" vertical="center"/>
      <protection hidden="1"/>
    </xf>
    <xf numFmtId="4" fontId="2" fillId="7" borderId="332" xfId="0" applyNumberFormat="1"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0" fontId="2" fillId="12" borderId="262" xfId="0" applyFont="1" applyFill="1" applyBorder="1" applyAlignment="1" applyProtection="1">
      <alignment horizontal="left" vertical="center"/>
      <protection hidden="1"/>
    </xf>
    <xf numFmtId="0" fontId="2" fillId="12" borderId="261" xfId="0" applyFont="1" applyFill="1" applyBorder="1" applyAlignment="1" applyProtection="1">
      <alignment horizontal="left" vertical="center"/>
      <protection hidden="1"/>
    </xf>
    <xf numFmtId="0" fontId="2" fillId="12" borderId="274" xfId="0" applyFont="1" applyFill="1" applyBorder="1" applyAlignment="1" applyProtection="1">
      <alignment horizontal="center" vertical="center"/>
      <protection hidden="1"/>
    </xf>
    <xf numFmtId="0" fontId="2" fillId="12" borderId="273" xfId="0" applyFont="1" applyFill="1" applyBorder="1" applyAlignment="1" applyProtection="1">
      <alignment horizontal="center" vertical="center"/>
      <protection hidden="1"/>
    </xf>
    <xf numFmtId="0" fontId="2" fillId="7" borderId="246" xfId="0" applyFont="1" applyFill="1" applyBorder="1" applyAlignment="1" applyProtection="1">
      <alignment horizontal="center" vertical="center"/>
      <protection hidden="1"/>
    </xf>
    <xf numFmtId="0" fontId="2" fillId="7" borderId="54" xfId="0" applyFont="1" applyFill="1" applyBorder="1" applyAlignment="1" applyProtection="1">
      <alignment horizontal="left" vertical="center"/>
      <protection hidden="1"/>
    </xf>
    <xf numFmtId="0" fontId="2" fillId="7" borderId="55" xfId="0" applyFont="1" applyFill="1" applyBorder="1" applyAlignment="1" applyProtection="1">
      <alignment horizontal="left" vertical="center"/>
      <protection hidden="1"/>
    </xf>
    <xf numFmtId="4" fontId="0" fillId="7" borderId="144" xfId="1" applyNumberFormat="1" applyFont="1" applyFill="1" applyBorder="1" applyAlignment="1" applyProtection="1">
      <alignment horizontal="left" vertical="center"/>
      <protection hidden="1"/>
    </xf>
    <xf numFmtId="4" fontId="0" fillId="7" borderId="143" xfId="1" applyNumberFormat="1" applyFont="1" applyFill="1" applyBorder="1" applyAlignment="1" applyProtection="1">
      <alignment horizontal="left" vertical="center"/>
      <protection hidden="1"/>
    </xf>
    <xf numFmtId="43" fontId="0" fillId="6" borderId="0" xfId="0" applyNumberFormat="1" applyFill="1" applyBorder="1" applyAlignment="1" applyProtection="1">
      <alignment horizontal="center" vertical="center"/>
      <protection hidden="1"/>
    </xf>
    <xf numFmtId="0" fontId="2" fillId="7" borderId="275" xfId="0" applyFont="1" applyFill="1" applyBorder="1" applyAlignment="1" applyProtection="1">
      <alignment horizontal="left" vertical="center"/>
      <protection hidden="1"/>
    </xf>
    <xf numFmtId="0" fontId="2" fillId="7" borderId="276" xfId="0" applyFont="1" applyFill="1" applyBorder="1" applyAlignment="1" applyProtection="1">
      <alignment horizontal="left" vertical="center"/>
      <protection hidden="1"/>
    </xf>
    <xf numFmtId="0" fontId="15" fillId="7" borderId="90" xfId="0" applyFont="1" applyFill="1" applyBorder="1" applyAlignment="1" applyProtection="1">
      <alignment horizontal="center" vertical="center"/>
      <protection hidden="1"/>
    </xf>
    <xf numFmtId="0" fontId="15" fillId="7" borderId="97" xfId="0" applyFont="1" applyFill="1" applyBorder="1" applyAlignment="1" applyProtection="1">
      <alignment horizontal="center" vertical="center"/>
      <protection hidden="1"/>
    </xf>
    <xf numFmtId="165" fontId="0" fillId="7" borderId="65" xfId="0" quotePrefix="1" applyNumberFormat="1" applyFill="1" applyBorder="1" applyAlignment="1" applyProtection="1">
      <alignment horizontal="center" vertical="center"/>
      <protection hidden="1"/>
    </xf>
    <xf numFmtId="165" fontId="0" fillId="7" borderId="66" xfId="0" applyNumberFormat="1" applyFill="1" applyBorder="1" applyAlignment="1" applyProtection="1">
      <alignment horizontal="center" vertical="center"/>
      <protection hidden="1"/>
    </xf>
    <xf numFmtId="4" fontId="15" fillId="7" borderId="95" xfId="0" applyNumberFormat="1" applyFont="1" applyFill="1" applyBorder="1" applyAlignment="1" applyProtection="1">
      <alignment horizontal="center" vertical="center"/>
      <protection hidden="1"/>
    </xf>
    <xf numFmtId="4" fontId="15" fillId="7" borderId="97" xfId="0" applyNumberFormat="1" applyFont="1" applyFill="1" applyBorder="1" applyAlignment="1" applyProtection="1">
      <alignment horizontal="center" vertical="center"/>
      <protection hidden="1"/>
    </xf>
    <xf numFmtId="4" fontId="0" fillId="11" borderId="144" xfId="1" applyNumberFormat="1" applyFont="1" applyFill="1" applyBorder="1" applyAlignment="1" applyProtection="1">
      <alignment horizontal="left" vertical="center"/>
      <protection hidden="1"/>
    </xf>
    <xf numFmtId="4" fontId="0" fillId="11" borderId="143" xfId="1" applyNumberFormat="1" applyFont="1" applyFill="1" applyBorder="1" applyAlignment="1" applyProtection="1">
      <alignment horizontal="left" vertical="center"/>
      <protection hidden="1"/>
    </xf>
    <xf numFmtId="0" fontId="15" fillId="7" borderId="95" xfId="0" applyFont="1" applyFill="1" applyBorder="1" applyAlignment="1" applyProtection="1">
      <alignment horizontal="center" vertical="center"/>
      <protection hidden="1"/>
    </xf>
    <xf numFmtId="0" fontId="15" fillId="7" borderId="91" xfId="0" applyFont="1" applyFill="1" applyBorder="1" applyAlignment="1" applyProtection="1">
      <alignment horizontal="center" vertical="center"/>
      <protection hidden="1"/>
    </xf>
    <xf numFmtId="0" fontId="15" fillId="6" borderId="0" xfId="0" applyFont="1" applyFill="1" applyBorder="1" applyAlignment="1" applyProtection="1">
      <alignment horizontal="center" vertical="center"/>
      <protection hidden="1"/>
    </xf>
    <xf numFmtId="0" fontId="0" fillId="4" borderId="113" xfId="0" applyFill="1" applyBorder="1" applyAlignment="1" applyProtection="1">
      <alignment horizontal="left" vertical="center"/>
      <protection hidden="1"/>
    </xf>
    <xf numFmtId="0" fontId="0" fillId="4" borderId="103" xfId="0" applyFill="1" applyBorder="1" applyAlignment="1" applyProtection="1">
      <alignment horizontal="left" vertical="center"/>
      <protection hidden="1"/>
    </xf>
    <xf numFmtId="43" fontId="0" fillId="7" borderId="64" xfId="0" applyNumberFormat="1" applyFill="1" applyBorder="1" applyAlignment="1" applyProtection="1">
      <alignment horizontal="center" vertical="center"/>
      <protection hidden="1"/>
    </xf>
    <xf numFmtId="43" fontId="0" fillId="7" borderId="65" xfId="0" applyNumberFormat="1" applyFill="1" applyBorder="1" applyAlignment="1" applyProtection="1">
      <alignment horizontal="center" vertical="center"/>
      <protection hidden="1"/>
    </xf>
    <xf numFmtId="43" fontId="0" fillId="7" borderId="240" xfId="0" applyNumberFormat="1" applyFill="1" applyBorder="1" applyAlignment="1" applyProtection="1">
      <alignment horizontal="center" vertical="center"/>
      <protection hidden="1"/>
    </xf>
    <xf numFmtId="43" fontId="0" fillId="7" borderId="155" xfId="0" applyNumberFormat="1" applyFill="1" applyBorder="1" applyAlignment="1" applyProtection="1">
      <alignment horizontal="center" vertical="center"/>
      <protection hidden="1"/>
    </xf>
    <xf numFmtId="0" fontId="32" fillId="21" borderId="64" xfId="0" applyFont="1" applyFill="1" applyBorder="1" applyAlignment="1" applyProtection="1">
      <alignment horizontal="left" vertical="center" wrapText="1"/>
      <protection hidden="1"/>
    </xf>
    <xf numFmtId="0" fontId="32" fillId="21" borderId="65" xfId="0" applyFont="1" applyFill="1" applyBorder="1" applyAlignment="1" applyProtection="1">
      <alignment horizontal="left" vertical="center" wrapText="1"/>
      <protection hidden="1"/>
    </xf>
    <xf numFmtId="4" fontId="2" fillId="7" borderId="317" xfId="0" applyNumberFormat="1" applyFont="1" applyFill="1" applyBorder="1" applyAlignment="1" applyProtection="1">
      <alignment horizontal="center" vertical="center" wrapText="1"/>
      <protection hidden="1"/>
    </xf>
    <xf numFmtId="4" fontId="2" fillId="7" borderId="197" xfId="0" applyNumberFormat="1" applyFont="1" applyFill="1" applyBorder="1" applyAlignment="1" applyProtection="1">
      <alignment horizontal="center" vertical="center" wrapText="1"/>
      <protection hidden="1"/>
    </xf>
    <xf numFmtId="0" fontId="33" fillId="21" borderId="145" xfId="0" applyFont="1" applyFill="1" applyBorder="1" applyAlignment="1" applyProtection="1">
      <alignment horizontal="left" vertical="center"/>
      <protection hidden="1"/>
    </xf>
    <xf numFmtId="0" fontId="33" fillId="21" borderId="0" xfId="0" applyFont="1" applyFill="1" applyBorder="1" applyAlignment="1" applyProtection="1">
      <alignment horizontal="left" vertical="center"/>
      <protection hidden="1"/>
    </xf>
    <xf numFmtId="43" fontId="0" fillId="7" borderId="155" xfId="0" applyNumberFormat="1" applyFill="1" applyBorder="1" applyAlignment="1" applyProtection="1">
      <alignment horizontal="center" vertical="center" wrapText="1"/>
      <protection hidden="1"/>
    </xf>
    <xf numFmtId="43" fontId="0" fillId="7" borderId="65" xfId="0" applyNumberFormat="1" applyFill="1" applyBorder="1" applyAlignment="1" applyProtection="1">
      <alignment horizontal="center" vertical="center" wrapText="1"/>
      <protection hidden="1"/>
    </xf>
    <xf numFmtId="43" fontId="0" fillId="7" borderId="66" xfId="0" applyNumberFormat="1" applyFill="1" applyBorder="1" applyAlignment="1" applyProtection="1">
      <alignment horizontal="center" vertical="center" wrapText="1"/>
      <protection hidden="1"/>
    </xf>
    <xf numFmtId="0" fontId="32" fillId="21" borderId="144" xfId="0" applyFont="1" applyFill="1" applyBorder="1" applyAlignment="1" applyProtection="1">
      <alignment horizontal="left" vertical="center" wrapText="1"/>
      <protection hidden="1"/>
    </xf>
    <xf numFmtId="0" fontId="32" fillId="21" borderId="143" xfId="0" applyFont="1" applyFill="1" applyBorder="1" applyAlignment="1" applyProtection="1">
      <alignment horizontal="left" vertical="center" wrapText="1"/>
      <protection hidden="1"/>
    </xf>
    <xf numFmtId="4" fontId="2" fillId="7" borderId="246" xfId="0" applyNumberFormat="1" applyFont="1" applyFill="1" applyBorder="1" applyAlignment="1" applyProtection="1">
      <alignment horizontal="center" vertical="center" wrapText="1"/>
      <protection hidden="1"/>
    </xf>
    <xf numFmtId="4" fontId="2" fillId="7" borderId="247" xfId="0" applyNumberFormat="1" applyFont="1" applyFill="1" applyBorder="1" applyAlignment="1" applyProtection="1">
      <alignment horizontal="center" vertical="center" wrapText="1"/>
      <protection hidden="1"/>
    </xf>
    <xf numFmtId="0" fontId="0" fillId="7" borderId="166" xfId="0" applyFill="1" applyBorder="1" applyAlignment="1" applyProtection="1">
      <alignment horizontal="left" vertical="center"/>
      <protection hidden="1"/>
    </xf>
    <xf numFmtId="0" fontId="0" fillId="7" borderId="247" xfId="0" applyFill="1" applyBorder="1" applyAlignment="1" applyProtection="1">
      <alignment horizontal="left" vertical="center"/>
      <protection hidden="1"/>
    </xf>
    <xf numFmtId="0" fontId="0" fillId="7" borderId="197" xfId="0" applyFill="1" applyBorder="1" applyAlignment="1" applyProtection="1">
      <alignment horizontal="left" vertical="center"/>
      <protection hidden="1"/>
    </xf>
    <xf numFmtId="0" fontId="2" fillId="7" borderId="64" xfId="0" applyFont="1" applyFill="1" applyBorder="1" applyAlignment="1" applyProtection="1">
      <alignment horizontal="left" vertical="center"/>
      <protection hidden="1"/>
    </xf>
    <xf numFmtId="0" fontId="2" fillId="7" borderId="66" xfId="0" applyFont="1" applyFill="1" applyBorder="1" applyAlignment="1" applyProtection="1">
      <alignment horizontal="left" vertical="center"/>
      <protection hidden="1"/>
    </xf>
    <xf numFmtId="0" fontId="0" fillId="7" borderId="113" xfId="0" applyFill="1" applyBorder="1" applyAlignment="1" applyProtection="1">
      <alignment horizontal="left" vertical="center"/>
      <protection hidden="1"/>
    </xf>
    <xf numFmtId="0" fontId="0" fillId="7" borderId="238" xfId="0" applyFill="1" applyBorder="1" applyAlignment="1" applyProtection="1">
      <alignment horizontal="left" vertical="center"/>
      <protection hidden="1"/>
    </xf>
    <xf numFmtId="0" fontId="0" fillId="7" borderId="196" xfId="0" applyFill="1" applyBorder="1" applyAlignment="1" applyProtection="1">
      <alignment horizontal="left" vertical="center"/>
      <protection hidden="1"/>
    </xf>
    <xf numFmtId="0" fontId="0" fillId="7" borderId="114" xfId="0" applyFill="1" applyBorder="1" applyAlignment="1" applyProtection="1">
      <alignment horizontal="left" vertical="center"/>
      <protection hidden="1"/>
    </xf>
    <xf numFmtId="0" fontId="0" fillId="7" borderId="246" xfId="0" applyFill="1" applyBorder="1" applyAlignment="1" applyProtection="1">
      <alignment horizontal="left" vertical="center"/>
      <protection hidden="1"/>
    </xf>
    <xf numFmtId="0" fontId="0" fillId="7" borderId="317" xfId="0" applyFill="1" applyBorder="1" applyAlignment="1" applyProtection="1">
      <alignment horizontal="left" vertical="center"/>
      <protection hidden="1"/>
    </xf>
  </cellXfs>
  <cellStyles count="7">
    <cellStyle name="Moeda 2" xfId="2"/>
    <cellStyle name="Normal" xfId="0" builtinId="0"/>
    <cellStyle name="Normal 2" xfId="3"/>
    <cellStyle name="Normal 3" xfId="4"/>
    <cellStyle name="Porcentagem 2" xfId="5"/>
    <cellStyle name="Vírgula" xfId="1" builtinId="3"/>
    <cellStyle name="Vírgula 2" xfId="6"/>
  </cellStyles>
  <dxfs count="24">
    <dxf>
      <font>
        <color theme="0" tint="-4.9989318521683403E-2"/>
      </font>
    </dxf>
    <dxf>
      <font>
        <color rgb="FFFF0000"/>
      </font>
    </dxf>
    <dxf>
      <font>
        <color rgb="FFFF0000"/>
      </font>
    </dxf>
    <dxf>
      <font>
        <color rgb="FFFF0000"/>
      </font>
    </dxf>
    <dxf>
      <font>
        <color rgb="FFFF0000"/>
      </font>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59996337778862885"/>
        </patternFill>
      </fill>
    </dxf>
    <dxf>
      <fill>
        <patternFill>
          <bgColor theme="9" tint="0.39994506668294322"/>
        </patternFill>
      </fill>
    </dxf>
    <dxf>
      <font>
        <color rgb="FFFF0000"/>
      </font>
    </dxf>
    <dxf>
      <font>
        <color rgb="FFFF0000"/>
      </font>
    </dxf>
    <dxf>
      <font>
        <color rgb="FFFF0000"/>
      </font>
    </dxf>
    <dxf>
      <fill>
        <patternFill>
          <bgColor theme="9" tint="0.59996337778862885"/>
        </patternFill>
      </fill>
    </dxf>
    <dxf>
      <fill>
        <patternFill>
          <bgColor theme="9" tint="0.39994506668294322"/>
        </patternFill>
      </fill>
    </dxf>
    <dxf>
      <fill>
        <patternFill>
          <bgColor theme="0" tint="-0.14996795556505021"/>
        </patternFill>
      </fill>
    </dxf>
    <dxf>
      <fill>
        <patternFill>
          <bgColor theme="0" tint="-0.14996795556505021"/>
        </patternFill>
      </fill>
    </dxf>
    <dxf>
      <font>
        <color auto="1"/>
      </font>
      <fill>
        <patternFill>
          <bgColor theme="9" tint="-0.24994659260841701"/>
        </patternFill>
      </fill>
    </dxf>
    <dxf>
      <font>
        <color rgb="FF002060"/>
      </font>
      <fill>
        <patternFill>
          <bgColor theme="0"/>
        </patternFill>
      </fill>
      <border>
        <left style="thin">
          <color theme="6" tint="-0.499984740745262"/>
        </left>
        <right style="thin">
          <color theme="6" tint="-0.499984740745262"/>
        </right>
        <top style="thin">
          <color theme="6" tint="-0.499984740745262"/>
        </top>
        <bottom style="thin">
          <color theme="6" tint="-0.499984740745262"/>
        </bottom>
        <vertical/>
        <horizontal/>
      </border>
    </dxf>
    <dxf>
      <fill>
        <patternFill>
          <bgColor theme="9" tint="-0.24994659260841701"/>
        </patternFill>
      </fill>
    </dxf>
    <dxf>
      <fill>
        <patternFill>
          <bgColor theme="9" tint="-0.24994659260841701"/>
        </patternFill>
      </fill>
    </dxf>
    <dxf>
      <fill>
        <patternFill>
          <bgColor theme="9" tint="0.39994506668294322"/>
        </patternFill>
      </fill>
    </dxf>
  </dxfs>
  <tableStyles count="0" defaultTableStyle="TableStyleMedium9" defaultPivotStyle="PivotStyleLight16"/>
  <colors>
    <mruColors>
      <color rgb="FFFFE79B"/>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0"/>
            </a:pPr>
            <a:r>
              <a:rPr lang="pt-BR" sz="1600" b="0"/>
              <a:t>Variação do rebanho durante</a:t>
            </a:r>
            <a:r>
              <a:rPr lang="pt-BR" sz="1600" b="0" baseline="0"/>
              <a:t> o ano/ categorias</a:t>
            </a:r>
            <a:endParaRPr lang="pt-BR" sz="1600" b="0"/>
          </a:p>
        </c:rich>
      </c:tx>
      <c:layout>
        <c:manualLayout>
          <c:xMode val="edge"/>
          <c:yMode val="edge"/>
          <c:x val="0.32820983518569002"/>
          <c:y val="1.7443441586446676E-2"/>
        </c:manualLayout>
      </c:layout>
      <c:overlay val="0"/>
    </c:title>
    <c:autoTitleDeleted val="0"/>
    <c:plotArea>
      <c:layout>
        <c:manualLayout>
          <c:layoutTarget val="inner"/>
          <c:xMode val="edge"/>
          <c:yMode val="edge"/>
          <c:x val="6.9322724389802526E-2"/>
          <c:y val="9.1465974645605283E-2"/>
          <c:w val="0.90960919862377698"/>
          <c:h val="0.81988656666489479"/>
        </c:manualLayout>
      </c:layout>
      <c:barChart>
        <c:barDir val="col"/>
        <c:grouping val="clustered"/>
        <c:varyColors val="0"/>
        <c:ser>
          <c:idx val="0"/>
          <c:order val="0"/>
          <c:tx>
            <c:strRef>
              <c:f>REBANHO!$B$38</c:f>
              <c:strCache>
                <c:ptCount val="1"/>
                <c:pt idx="0">
                  <c:v>CRIA (Bezerros e Bezerras)</c:v>
                </c:pt>
              </c:strCache>
            </c:strRef>
          </c:tx>
          <c:spPr>
            <a:solidFill>
              <a:schemeClr val="tx2">
                <a:lumMod val="40000"/>
                <a:lumOff val="60000"/>
              </a:schemeClr>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REBANHO!$E$42:$P$42</c:f>
              <c:numCache>
                <c:formatCode>#,##0_ ;\-#,##0\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er>
          <c:idx val="1"/>
          <c:order val="1"/>
          <c:tx>
            <c:strRef>
              <c:f>REBANHO!$B$43</c:f>
              <c:strCache>
                <c:ptCount val="1"/>
                <c:pt idx="0">
                  <c:v>RECRIA</c:v>
                </c:pt>
              </c:strCache>
            </c:strRef>
          </c:tx>
          <c:spPr>
            <a:solidFill>
              <a:schemeClr val="bg1">
                <a:lumMod val="65000"/>
              </a:schemeClr>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REBANHO!$E$47:$P$47</c:f>
              <c:numCache>
                <c:formatCode>#,##0_ ;\-#,##0\ </c:formatCode>
                <c:ptCount val="12"/>
                <c:pt idx="0">
                  <c:v>137</c:v>
                </c:pt>
                <c:pt idx="1">
                  <c:v>137</c:v>
                </c:pt>
                <c:pt idx="2">
                  <c:v>236</c:v>
                </c:pt>
                <c:pt idx="3">
                  <c:v>124</c:v>
                </c:pt>
                <c:pt idx="4">
                  <c:v>101</c:v>
                </c:pt>
                <c:pt idx="5">
                  <c:v>101</c:v>
                </c:pt>
                <c:pt idx="6">
                  <c:v>174</c:v>
                </c:pt>
                <c:pt idx="7">
                  <c:v>205</c:v>
                </c:pt>
                <c:pt idx="8">
                  <c:v>205</c:v>
                </c:pt>
                <c:pt idx="9">
                  <c:v>205</c:v>
                </c:pt>
                <c:pt idx="10">
                  <c:v>0</c:v>
                </c:pt>
                <c:pt idx="11">
                  <c:v>0</c:v>
                </c:pt>
              </c:numCache>
            </c:numRef>
          </c:val>
        </c:ser>
        <c:ser>
          <c:idx val="2"/>
          <c:order val="2"/>
          <c:tx>
            <c:strRef>
              <c:f>REBANHO!$B$48</c:f>
              <c:strCache>
                <c:ptCount val="1"/>
                <c:pt idx="0">
                  <c:v>TERMINAÇÃO</c:v>
                </c:pt>
              </c:strCache>
            </c:strRef>
          </c:tx>
          <c:spPr>
            <a:solidFill>
              <a:srgbClr val="FFE79B"/>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REBANHO!$E$52:$P$52</c:f>
              <c:numCache>
                <c:formatCode>#,##0_ ;\-#,##0\ </c:formatCode>
                <c:ptCount val="12"/>
                <c:pt idx="0">
                  <c:v>0</c:v>
                </c:pt>
                <c:pt idx="1">
                  <c:v>0</c:v>
                </c:pt>
                <c:pt idx="2">
                  <c:v>0</c:v>
                </c:pt>
                <c:pt idx="3">
                  <c:v>111</c:v>
                </c:pt>
                <c:pt idx="4">
                  <c:v>134</c:v>
                </c:pt>
                <c:pt idx="5">
                  <c:v>134</c:v>
                </c:pt>
                <c:pt idx="6">
                  <c:v>23</c:v>
                </c:pt>
                <c:pt idx="7">
                  <c:v>23</c:v>
                </c:pt>
                <c:pt idx="8">
                  <c:v>0</c:v>
                </c:pt>
                <c:pt idx="9">
                  <c:v>0</c:v>
                </c:pt>
                <c:pt idx="10">
                  <c:v>0</c:v>
                </c:pt>
                <c:pt idx="11">
                  <c:v>0</c:v>
                </c:pt>
              </c:numCache>
            </c:numRef>
          </c:val>
        </c:ser>
        <c:ser>
          <c:idx val="3"/>
          <c:order val="3"/>
          <c:tx>
            <c:v>MATRIZES E REPRODUTORES</c:v>
          </c:tx>
          <c:spPr>
            <a:solidFill>
              <a:schemeClr val="accent3">
                <a:lumMod val="60000"/>
                <a:lumOff val="40000"/>
              </a:schemeClr>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REBANHO!$E$57:$P$57</c:f>
              <c:numCache>
                <c:formatCode>#,##0_ ;\-#,##0\ </c:formatCode>
                <c:ptCount val="12"/>
                <c:pt idx="0">
                  <c:v>1</c:v>
                </c:pt>
                <c:pt idx="1">
                  <c:v>1</c:v>
                </c:pt>
                <c:pt idx="2">
                  <c:v>1</c:v>
                </c:pt>
                <c:pt idx="3">
                  <c:v>1</c:v>
                </c:pt>
                <c:pt idx="4">
                  <c:v>1</c:v>
                </c:pt>
                <c:pt idx="5">
                  <c:v>1</c:v>
                </c:pt>
                <c:pt idx="6">
                  <c:v>1</c:v>
                </c:pt>
                <c:pt idx="7">
                  <c:v>1</c:v>
                </c:pt>
                <c:pt idx="8">
                  <c:v>1</c:v>
                </c:pt>
                <c:pt idx="9">
                  <c:v>1</c:v>
                </c:pt>
                <c:pt idx="10">
                  <c:v>0</c:v>
                </c:pt>
                <c:pt idx="11">
                  <c:v>0</c:v>
                </c:pt>
              </c:numCache>
            </c:numRef>
          </c:val>
        </c:ser>
        <c:dLbls>
          <c:showLegendKey val="0"/>
          <c:showVal val="0"/>
          <c:showCatName val="0"/>
          <c:showSerName val="0"/>
          <c:showPercent val="0"/>
          <c:showBubbleSize val="0"/>
        </c:dLbls>
        <c:gapWidth val="150"/>
        <c:axId val="368459552"/>
        <c:axId val="368462688"/>
      </c:barChart>
      <c:catAx>
        <c:axId val="368459552"/>
        <c:scaling>
          <c:orientation val="minMax"/>
        </c:scaling>
        <c:delete val="0"/>
        <c:axPos val="b"/>
        <c:title>
          <c:tx>
            <c:rich>
              <a:bodyPr/>
              <a:lstStyle/>
              <a:p>
                <a:pPr>
                  <a:defRPr/>
                </a:pPr>
                <a:r>
                  <a:rPr lang="en-US"/>
                  <a:t>Meses</a:t>
                </a:r>
              </a:p>
            </c:rich>
          </c:tx>
          <c:overlay val="0"/>
        </c:title>
        <c:numFmt formatCode="General" sourceLinked="1"/>
        <c:majorTickMark val="out"/>
        <c:minorTickMark val="none"/>
        <c:tickLblPos val="nextTo"/>
        <c:crossAx val="368462688"/>
        <c:crosses val="autoZero"/>
        <c:auto val="1"/>
        <c:lblAlgn val="ctr"/>
        <c:lblOffset val="100"/>
        <c:noMultiLvlLbl val="0"/>
      </c:catAx>
      <c:valAx>
        <c:axId val="368462688"/>
        <c:scaling>
          <c:orientation val="minMax"/>
        </c:scaling>
        <c:delete val="0"/>
        <c:axPos val="l"/>
        <c:title>
          <c:tx>
            <c:rich>
              <a:bodyPr rot="-5400000" vert="horz"/>
              <a:lstStyle/>
              <a:p>
                <a:pPr>
                  <a:defRPr/>
                </a:pPr>
                <a:r>
                  <a:rPr lang="en-US"/>
                  <a:t>Número de animais</a:t>
                </a:r>
              </a:p>
            </c:rich>
          </c:tx>
          <c:layout>
            <c:manualLayout>
              <c:xMode val="edge"/>
              <c:yMode val="edge"/>
              <c:x val="1.2475214910273156E-2"/>
              <c:y val="0.35759567453046581"/>
            </c:manualLayout>
          </c:layout>
          <c:overlay val="0"/>
        </c:title>
        <c:numFmt formatCode="#,##0_ ;\-#,##0\ " sourceLinked="1"/>
        <c:majorTickMark val="out"/>
        <c:minorTickMark val="none"/>
        <c:tickLblPos val="nextTo"/>
        <c:crossAx val="368459552"/>
        <c:crosses val="autoZero"/>
        <c:crossBetween val="between"/>
      </c:valAx>
    </c:plotArea>
    <c:legend>
      <c:legendPos val="r"/>
      <c:layout>
        <c:manualLayout>
          <c:xMode val="edge"/>
          <c:yMode val="edge"/>
          <c:x val="0.12606094743422591"/>
          <c:y val="9.1877791378289567E-2"/>
          <c:w val="0.80113299367485424"/>
          <c:h val="5.9895470353841809E-2"/>
        </c:manualLayout>
      </c:layout>
      <c:overlay val="0"/>
    </c:legend>
    <c:plotVisOnly val="1"/>
    <c:dispBlanksAs val="gap"/>
    <c:showDLblsOverMax val="0"/>
  </c:chart>
  <c:spPr>
    <a:ln w="38100" cmpd="dbl">
      <a:solidFill>
        <a:schemeClr val="bg1">
          <a:lumMod val="75000"/>
        </a:schemeClr>
      </a:solidFill>
    </a:ln>
  </c:spPr>
  <c:printSettings>
    <c:headerFooter/>
    <c:pageMargins b="0.78740157499999996" l="0.511811024" r="0.511811024" t="0.78740157499999996" header="0.31496062000000125" footer="0.3149606200000012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pt-BR" sz="1400"/>
              <a:t>Distribuição do COE  - Categoria*</a:t>
            </a:r>
          </a:p>
        </c:rich>
      </c:tx>
      <c:layout>
        <c:manualLayout>
          <c:xMode val="edge"/>
          <c:yMode val="edge"/>
          <c:x val="5.5993000874890772E-2"/>
          <c:y val="2.8474570190936566E-2"/>
        </c:manualLayout>
      </c:layout>
      <c:overlay val="1"/>
    </c:title>
    <c:autoTitleDeleted val="0"/>
    <c:plotArea>
      <c:layout>
        <c:manualLayout>
          <c:layoutTarget val="inner"/>
          <c:xMode val="edge"/>
          <c:yMode val="edge"/>
          <c:x val="6.4367811270711325E-2"/>
          <c:y val="9.5438388802693008E-2"/>
          <c:w val="0.60758949450208455"/>
          <c:h val="0.86607236277648725"/>
        </c:manualLayout>
      </c:layout>
      <c:pieChart>
        <c:varyColors val="1"/>
        <c:ser>
          <c:idx val="0"/>
          <c:order val="0"/>
          <c:dPt>
            <c:idx val="5"/>
            <c:bubble3D val="0"/>
            <c:spPr>
              <a:solidFill>
                <a:srgbClr val="FFE79B"/>
              </a:solidFill>
            </c:spPr>
          </c:dPt>
          <c:cat>
            <c:strRef>
              <c:f>'RESULTADOS FINANCEIROS'!$B$102:$B$112</c:f>
              <c:strCache>
                <c:ptCount val="11"/>
                <c:pt idx="0">
                  <c:v>Alimentação</c:v>
                </c:pt>
                <c:pt idx="1">
                  <c:v>Combustível e Energia</c:v>
                </c:pt>
                <c:pt idx="2">
                  <c:v>Manutenção de Forragem</c:v>
                </c:pt>
                <c:pt idx="3">
                  <c:v>Manutenção de Máquinas e Instalações</c:v>
                </c:pt>
                <c:pt idx="4">
                  <c:v>Mão de Obra</c:v>
                </c:pt>
                <c:pt idx="5">
                  <c:v>Reprodução</c:v>
                </c:pt>
                <c:pt idx="6">
                  <c:v>Sanidade</c:v>
                </c:pt>
                <c:pt idx="7">
                  <c:v>Serviços Terceirizados</c:v>
                </c:pt>
                <c:pt idx="8">
                  <c:v>Tarifas e Impostos</c:v>
                </c:pt>
                <c:pt idx="9">
                  <c:v>Outros</c:v>
                </c:pt>
                <c:pt idx="10">
                  <c:v>Administrativo</c:v>
                </c:pt>
              </c:strCache>
            </c:strRef>
          </c:cat>
          <c:val>
            <c:numRef>
              <c:f>'RESULTADOS FINANCEIROS'!$C$102:$C$112</c:f>
              <c:numCache>
                <c:formatCode>#,##0.00</c:formatCode>
                <c:ptCount val="11"/>
                <c:pt idx="0">
                  <c:v>8254.64</c:v>
                </c:pt>
                <c:pt idx="1">
                  <c:v>7801.1399999999994</c:v>
                </c:pt>
                <c:pt idx="2">
                  <c:v>2555.61</c:v>
                </c:pt>
                <c:pt idx="3">
                  <c:v>12704.42</c:v>
                </c:pt>
                <c:pt idx="4">
                  <c:v>27925</c:v>
                </c:pt>
                <c:pt idx="5">
                  <c:v>0</c:v>
                </c:pt>
                <c:pt idx="6">
                  <c:v>6915.8</c:v>
                </c:pt>
                <c:pt idx="7">
                  <c:v>2330</c:v>
                </c:pt>
                <c:pt idx="8">
                  <c:v>940.8900000000001</c:v>
                </c:pt>
                <c:pt idx="9">
                  <c:v>1710.51</c:v>
                </c:pt>
                <c:pt idx="10">
                  <c:v>0</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71055560620199465"/>
          <c:y val="3.3346353252049522E-2"/>
          <c:w val="0.27277773004764178"/>
          <c:h val="0.96665361270798011"/>
        </c:manualLayout>
      </c:layout>
      <c:overlay val="0"/>
    </c:legend>
    <c:plotVisOnly val="1"/>
    <c:dispBlanksAs val="zero"/>
    <c:showDLblsOverMax val="0"/>
  </c:chart>
  <c:spPr>
    <a:ln w="38100" cmpd="dbl">
      <a:solidFill>
        <a:schemeClr val="bg1">
          <a:lumMod val="75000"/>
        </a:schemeClr>
      </a:solidFill>
    </a:ln>
  </c:spPr>
  <c:printSettings>
    <c:headerFooter/>
    <c:pageMargins b="0.75000000000000111" l="0.70000000000000062" r="0.70000000000000062" t="0.750000000000001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a:t>Entradas e saídas da pecuária durante o ano</a:t>
            </a:r>
          </a:p>
        </c:rich>
      </c:tx>
      <c:overlay val="1"/>
    </c:title>
    <c:autoTitleDeleted val="0"/>
    <c:plotArea>
      <c:layout>
        <c:manualLayout>
          <c:layoutTarget val="inner"/>
          <c:xMode val="edge"/>
          <c:yMode val="edge"/>
          <c:x val="6.2772409471213514E-2"/>
          <c:y val="0.20336573198855817"/>
          <c:w val="0.92404802535651054"/>
          <c:h val="0.68722001722209702"/>
        </c:manualLayout>
      </c:layout>
      <c:barChart>
        <c:barDir val="col"/>
        <c:grouping val="clustered"/>
        <c:varyColors val="0"/>
        <c:ser>
          <c:idx val="0"/>
          <c:order val="0"/>
          <c:tx>
            <c:v>RECEITAS</c:v>
          </c:tx>
          <c:spPr>
            <a:solidFill>
              <a:schemeClr val="accent3">
                <a:lumMod val="60000"/>
                <a:lumOff val="40000"/>
              </a:schemeClr>
            </a:solidFill>
          </c:spPr>
          <c:invertIfNegative val="0"/>
          <c:val>
            <c:numRef>
              <c:f>ENTRADAS!$D$70:$O$70</c:f>
              <c:numCache>
                <c:formatCode>#,##0.00</c:formatCode>
                <c:ptCount val="12"/>
                <c:pt idx="0">
                  <c:v>0</c:v>
                </c:pt>
                <c:pt idx="1">
                  <c:v>0</c:v>
                </c:pt>
                <c:pt idx="2">
                  <c:v>0</c:v>
                </c:pt>
                <c:pt idx="3">
                  <c:v>3000</c:v>
                </c:pt>
                <c:pt idx="4">
                  <c:v>0</c:v>
                </c:pt>
                <c:pt idx="5">
                  <c:v>0</c:v>
                </c:pt>
                <c:pt idx="6">
                  <c:v>359730.8</c:v>
                </c:pt>
                <c:pt idx="7">
                  <c:v>0</c:v>
                </c:pt>
                <c:pt idx="8">
                  <c:v>62811.47</c:v>
                </c:pt>
                <c:pt idx="9">
                  <c:v>0</c:v>
                </c:pt>
                <c:pt idx="10">
                  <c:v>0</c:v>
                </c:pt>
                <c:pt idx="11">
                  <c:v>0</c:v>
                </c:pt>
              </c:numCache>
            </c:numRef>
          </c:val>
        </c:ser>
        <c:ser>
          <c:idx val="1"/>
          <c:order val="1"/>
          <c:tx>
            <c:v>COE</c:v>
          </c:tx>
          <c:spPr>
            <a:solidFill>
              <a:schemeClr val="bg1">
                <a:lumMod val="75000"/>
              </a:schemeClr>
            </a:solidFill>
          </c:spPr>
          <c:invertIfNegative val="0"/>
          <c:val>
            <c:numRef>
              <c:f>SAÍDAS!$E$100:$P$100</c:f>
              <c:numCache>
                <c:formatCode>#,##0.00</c:formatCode>
                <c:ptCount val="12"/>
                <c:pt idx="0">
                  <c:v>12234.2</c:v>
                </c:pt>
                <c:pt idx="1">
                  <c:v>8135.3700000000008</c:v>
                </c:pt>
                <c:pt idx="2">
                  <c:v>194091.54</c:v>
                </c:pt>
                <c:pt idx="3">
                  <c:v>15031.36</c:v>
                </c:pt>
                <c:pt idx="4">
                  <c:v>10379.799999999999</c:v>
                </c:pt>
                <c:pt idx="5">
                  <c:v>10877.169999999998</c:v>
                </c:pt>
                <c:pt idx="6">
                  <c:v>238032.95</c:v>
                </c:pt>
                <c:pt idx="7">
                  <c:v>50281.09</c:v>
                </c:pt>
                <c:pt idx="8">
                  <c:v>30050.7</c:v>
                </c:pt>
                <c:pt idx="9">
                  <c:v>11751.619999999999</c:v>
                </c:pt>
                <c:pt idx="10">
                  <c:v>0</c:v>
                </c:pt>
                <c:pt idx="11">
                  <c:v>0</c:v>
                </c:pt>
              </c:numCache>
            </c:numRef>
          </c:val>
        </c:ser>
        <c:dLbls>
          <c:showLegendKey val="0"/>
          <c:showVal val="0"/>
          <c:showCatName val="0"/>
          <c:showSerName val="0"/>
          <c:showPercent val="0"/>
          <c:showBubbleSize val="0"/>
        </c:dLbls>
        <c:gapWidth val="150"/>
        <c:axId val="368461120"/>
        <c:axId val="285987160"/>
      </c:barChart>
      <c:catAx>
        <c:axId val="368461120"/>
        <c:scaling>
          <c:orientation val="minMax"/>
        </c:scaling>
        <c:delete val="0"/>
        <c:axPos val="b"/>
        <c:title>
          <c:tx>
            <c:rich>
              <a:bodyPr/>
              <a:lstStyle/>
              <a:p>
                <a:pPr>
                  <a:defRPr/>
                </a:pPr>
                <a:r>
                  <a:rPr lang="pt-BR"/>
                  <a:t>Meses</a:t>
                </a:r>
              </a:p>
            </c:rich>
          </c:tx>
          <c:overlay val="0"/>
        </c:title>
        <c:majorTickMark val="out"/>
        <c:minorTickMark val="none"/>
        <c:tickLblPos val="nextTo"/>
        <c:crossAx val="285987160"/>
        <c:crosses val="autoZero"/>
        <c:auto val="1"/>
        <c:lblAlgn val="ctr"/>
        <c:lblOffset val="100"/>
        <c:noMultiLvlLbl val="0"/>
      </c:catAx>
      <c:valAx>
        <c:axId val="285987160"/>
        <c:scaling>
          <c:orientation val="minMax"/>
        </c:scaling>
        <c:delete val="0"/>
        <c:axPos val="l"/>
        <c:numFmt formatCode="#,##0.00" sourceLinked="1"/>
        <c:majorTickMark val="out"/>
        <c:minorTickMark val="none"/>
        <c:tickLblPos val="nextTo"/>
        <c:crossAx val="368461120"/>
        <c:crosses val="autoZero"/>
        <c:crossBetween val="between"/>
      </c:valAx>
    </c:plotArea>
    <c:legend>
      <c:legendPos val="r"/>
      <c:layout>
        <c:manualLayout>
          <c:xMode val="edge"/>
          <c:yMode val="edge"/>
          <c:x val="0.17734490353655222"/>
          <c:y val="0.11906307840012682"/>
          <c:w val="0.61229010152176278"/>
          <c:h val="4.7340381734457239E-2"/>
        </c:manualLayout>
      </c:layout>
      <c:overlay val="0"/>
    </c:legend>
    <c:plotVisOnly val="1"/>
    <c:dispBlanksAs val="gap"/>
    <c:showDLblsOverMax val="0"/>
  </c:chart>
  <c:spPr>
    <a:ln w="38100" cmpd="dbl">
      <a:solidFill>
        <a:sysClr val="window" lastClr="FFFFFF">
          <a:lumMod val="75000"/>
        </a:sysClr>
      </a:solidFill>
    </a:ln>
  </c:spPr>
  <c:txPr>
    <a:bodyPr/>
    <a:lstStyle/>
    <a:p>
      <a:pPr>
        <a:defRPr sz="1200"/>
      </a:pPr>
      <a:endParaRPr lang="pt-BR"/>
    </a:p>
  </c:txPr>
  <c:printSettings>
    <c:headerFooter/>
    <c:pageMargins b="0.75000000000000111" l="0.70000000000000062" r="0.70000000000000062" t="0.750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400"/>
            </a:pPr>
            <a:r>
              <a:rPr lang="pt-BR" sz="1400"/>
              <a:t>Distribuição do COE  - Categoria*</a:t>
            </a:r>
          </a:p>
        </c:rich>
      </c:tx>
      <c:layout>
        <c:manualLayout>
          <c:xMode val="edge"/>
          <c:yMode val="edge"/>
          <c:x val="5.5993000874890772E-2"/>
          <c:y val="2.8474570190936566E-2"/>
        </c:manualLayout>
      </c:layout>
      <c:overlay val="1"/>
    </c:title>
    <c:autoTitleDeleted val="0"/>
    <c:plotArea>
      <c:layout>
        <c:manualLayout>
          <c:layoutTarget val="inner"/>
          <c:xMode val="edge"/>
          <c:yMode val="edge"/>
          <c:x val="6.4367811270711325E-2"/>
          <c:y val="9.5438388802693008E-2"/>
          <c:w val="0.60758949450208455"/>
          <c:h val="0.86607236277648725"/>
        </c:manualLayout>
      </c:layout>
      <c:pieChart>
        <c:varyColors val="1"/>
        <c:ser>
          <c:idx val="0"/>
          <c:order val="0"/>
          <c:dPt>
            <c:idx val="5"/>
            <c:bubble3D val="0"/>
            <c:spPr>
              <a:solidFill>
                <a:srgbClr val="FFE79B"/>
              </a:solidFill>
            </c:spPr>
          </c:dPt>
          <c:cat>
            <c:strRef>
              <c:f>'RESULTADOS FINANCEIROS'!$B$102:$B$113</c:f>
              <c:strCache>
                <c:ptCount val="12"/>
                <c:pt idx="0">
                  <c:v>Alimentação</c:v>
                </c:pt>
                <c:pt idx="1">
                  <c:v>Combustível e Energia</c:v>
                </c:pt>
                <c:pt idx="2">
                  <c:v>Manutenção de Forragem</c:v>
                </c:pt>
                <c:pt idx="3">
                  <c:v>Manutenção de Máquinas e Instalações</c:v>
                </c:pt>
                <c:pt idx="4">
                  <c:v>Mão de Obra</c:v>
                </c:pt>
                <c:pt idx="5">
                  <c:v>Reprodução</c:v>
                </c:pt>
                <c:pt idx="6">
                  <c:v>Sanidade</c:v>
                </c:pt>
                <c:pt idx="7">
                  <c:v>Serviços Terceirizados</c:v>
                </c:pt>
                <c:pt idx="8">
                  <c:v>Tarifas e Impostos</c:v>
                </c:pt>
                <c:pt idx="9">
                  <c:v>Outros</c:v>
                </c:pt>
                <c:pt idx="10">
                  <c:v>Administrativo</c:v>
                </c:pt>
                <c:pt idx="11">
                  <c:v>Aquisição de animais</c:v>
                </c:pt>
              </c:strCache>
            </c:strRef>
          </c:cat>
          <c:val>
            <c:numRef>
              <c:f>'RESULTADOS FINANCEIROS'!$C$102:$C$113</c:f>
              <c:numCache>
                <c:formatCode>#,##0.00</c:formatCode>
                <c:ptCount val="12"/>
                <c:pt idx="0">
                  <c:v>8254.64</c:v>
                </c:pt>
                <c:pt idx="1">
                  <c:v>7801.1399999999994</c:v>
                </c:pt>
                <c:pt idx="2">
                  <c:v>2555.61</c:v>
                </c:pt>
                <c:pt idx="3">
                  <c:v>12704.42</c:v>
                </c:pt>
                <c:pt idx="4">
                  <c:v>27925</c:v>
                </c:pt>
                <c:pt idx="5">
                  <c:v>0</c:v>
                </c:pt>
                <c:pt idx="6">
                  <c:v>6915.8</c:v>
                </c:pt>
                <c:pt idx="7">
                  <c:v>2330</c:v>
                </c:pt>
                <c:pt idx="8">
                  <c:v>940.8900000000001</c:v>
                </c:pt>
                <c:pt idx="9">
                  <c:v>1710.51</c:v>
                </c:pt>
                <c:pt idx="10">
                  <c:v>0</c:v>
                </c:pt>
                <c:pt idx="11">
                  <c:v>334635</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71055560620199465"/>
          <c:y val="3.3346353252049522E-2"/>
          <c:w val="0.27277773004764178"/>
          <c:h val="0.96665361270798011"/>
        </c:manualLayout>
      </c:layout>
      <c:overlay val="0"/>
    </c:legend>
    <c:plotVisOnly val="1"/>
    <c:dispBlanksAs val="zero"/>
    <c:showDLblsOverMax val="0"/>
  </c:chart>
  <c:spPr>
    <a:ln w="38100" cmpd="dbl">
      <a:solidFill>
        <a:schemeClr val="bg1">
          <a:lumMod val="75000"/>
        </a:schemeClr>
      </a:solidFill>
    </a:ln>
  </c:spPr>
  <c:printSettings>
    <c:headerFooter/>
    <c:pageMargins b="0.75000000000000111" l="0.70000000000000062" r="0.70000000000000062" t="0.750000000000001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5</xdr:col>
      <xdr:colOff>171451</xdr:colOff>
      <xdr:row>1</xdr:row>
      <xdr:rowOff>1</xdr:rowOff>
    </xdr:from>
    <xdr:to>
      <xdr:col>8</xdr:col>
      <xdr:colOff>209551</xdr:colOff>
      <xdr:row>4</xdr:row>
      <xdr:rowOff>109074</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2800351" y="190501"/>
          <a:ext cx="1866900" cy="7281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12</xdr:row>
      <xdr:rowOff>47626</xdr:rowOff>
    </xdr:from>
    <xdr:to>
      <xdr:col>8</xdr:col>
      <xdr:colOff>873125</xdr:colOff>
      <xdr:row>32</xdr:row>
      <xdr:rowOff>66676</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1111250</xdr:colOff>
      <xdr:row>1</xdr:row>
      <xdr:rowOff>42270</xdr:rowOff>
    </xdr:from>
    <xdr:to>
      <xdr:col>12</xdr:col>
      <xdr:colOff>812800</xdr:colOff>
      <xdr:row>4</xdr:row>
      <xdr:rowOff>67372</xdr:rowOff>
    </xdr:to>
    <xdr:pic>
      <xdr:nvPicPr>
        <xdr:cNvPr id="4" name="Imagem 3"/>
        <xdr:cNvPicPr>
          <a:picLocks noChangeAspect="1"/>
        </xdr:cNvPicPr>
      </xdr:nvPicPr>
      <xdr:blipFill>
        <a:blip xmlns:r="http://schemas.openxmlformats.org/officeDocument/2006/relationships" r:embed="rId2" cstate="print"/>
        <a:stretch>
          <a:fillRect/>
        </a:stretch>
      </xdr:blipFill>
      <xdr:spPr>
        <a:xfrm>
          <a:off x="11874500" y="251820"/>
          <a:ext cx="2025650" cy="7871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529168</xdr:colOff>
      <xdr:row>1</xdr:row>
      <xdr:rowOff>52917</xdr:rowOff>
    </xdr:from>
    <xdr:to>
      <xdr:col>8</xdr:col>
      <xdr:colOff>978338</xdr:colOff>
      <xdr:row>3</xdr:row>
      <xdr:rowOff>222251</xdr:rowOff>
    </xdr:to>
    <xdr:pic>
      <xdr:nvPicPr>
        <xdr:cNvPr id="4" name="Imagem 3"/>
        <xdr:cNvPicPr>
          <a:picLocks noChangeAspect="1"/>
        </xdr:cNvPicPr>
      </xdr:nvPicPr>
      <xdr:blipFill>
        <a:blip xmlns:r="http://schemas.openxmlformats.org/officeDocument/2006/relationships" r:embed="rId1" cstate="print"/>
        <a:stretch>
          <a:fillRect/>
        </a:stretch>
      </xdr:blipFill>
      <xdr:spPr>
        <a:xfrm>
          <a:off x="7662335" y="169334"/>
          <a:ext cx="1465170" cy="571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625928</xdr:colOff>
      <xdr:row>1</xdr:row>
      <xdr:rowOff>44515</xdr:rowOff>
    </xdr:from>
    <xdr:to>
      <xdr:col>10</xdr:col>
      <xdr:colOff>1155616</xdr:colOff>
      <xdr:row>4</xdr:row>
      <xdr:rowOff>68715</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8028214" y="248622"/>
          <a:ext cx="1631866" cy="6365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428626</xdr:colOff>
      <xdr:row>1</xdr:row>
      <xdr:rowOff>22735</xdr:rowOff>
    </xdr:from>
    <xdr:to>
      <xdr:col>7</xdr:col>
      <xdr:colOff>884510</xdr:colOff>
      <xdr:row>3</xdr:row>
      <xdr:rowOff>158750</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8064501" y="229110"/>
          <a:ext cx="1392509" cy="5487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27214</xdr:colOff>
      <xdr:row>101</xdr:row>
      <xdr:rowOff>15209</xdr:rowOff>
    </xdr:from>
    <xdr:to>
      <xdr:col>3</xdr:col>
      <xdr:colOff>258534</xdr:colOff>
      <xdr:row>121</xdr:row>
      <xdr:rowOff>176893</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15875</xdr:colOff>
      <xdr:row>101</xdr:row>
      <xdr:rowOff>111125</xdr:rowOff>
    </xdr:from>
    <xdr:to>
      <xdr:col>21</xdr:col>
      <xdr:colOff>15875</xdr:colOff>
      <xdr:row>122</xdr:row>
      <xdr:rowOff>151945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119063</xdr:colOff>
      <xdr:row>1</xdr:row>
      <xdr:rowOff>58119</xdr:rowOff>
    </xdr:from>
    <xdr:to>
      <xdr:col>6</xdr:col>
      <xdr:colOff>707173</xdr:colOff>
      <xdr:row>4</xdr:row>
      <xdr:rowOff>166687</xdr:rowOff>
    </xdr:to>
    <xdr:pic>
      <xdr:nvPicPr>
        <xdr:cNvPr id="5" name="Imagem 4"/>
        <xdr:cNvPicPr>
          <a:picLocks noChangeAspect="1"/>
        </xdr:cNvPicPr>
      </xdr:nvPicPr>
      <xdr:blipFill>
        <a:blip xmlns:r="http://schemas.openxmlformats.org/officeDocument/2006/relationships" r:embed="rId3" cstate="print"/>
        <a:stretch>
          <a:fillRect/>
        </a:stretch>
      </xdr:blipFill>
      <xdr:spPr>
        <a:xfrm>
          <a:off x="7179469" y="260525"/>
          <a:ext cx="1774031" cy="691975"/>
        </a:xfrm>
        <a:prstGeom prst="rect">
          <a:avLst/>
        </a:prstGeom>
      </xdr:spPr>
    </xdr:pic>
    <xdr:clientData/>
  </xdr:twoCellAnchor>
  <xdr:twoCellAnchor>
    <xdr:from>
      <xdr:col>3</xdr:col>
      <xdr:colOff>680357</xdr:colOff>
      <xdr:row>101</xdr:row>
      <xdr:rowOff>13607</xdr:rowOff>
    </xdr:from>
    <xdr:to>
      <xdr:col>8</xdr:col>
      <xdr:colOff>40820</xdr:colOff>
      <xdr:row>121</xdr:row>
      <xdr:rowOff>175291</xdr:rowOff>
    </xdr:to>
    <xdr:graphicFrame macro="">
      <xdr:nvGraphicFramePr>
        <xdr:cNvPr id="1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145268</xdr:colOff>
      <xdr:row>1</xdr:row>
      <xdr:rowOff>125300</xdr:rowOff>
    </xdr:from>
    <xdr:to>
      <xdr:col>14</xdr:col>
      <xdr:colOff>391274</xdr:colOff>
      <xdr:row>5</xdr:row>
      <xdr:rowOff>0</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7955768" y="327706"/>
          <a:ext cx="1662850" cy="648607"/>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showRowColHeaders="0" zoomScale="90" zoomScaleNormal="90" workbookViewId="0">
      <selection activeCell="J1" sqref="J1"/>
    </sheetView>
  </sheetViews>
  <sheetFormatPr defaultColWidth="0" defaultRowHeight="15" zeroHeight="1" x14ac:dyDescent="0.25"/>
  <cols>
    <col min="1" max="1" width="2.875" style="460" customWidth="1"/>
    <col min="2" max="9" width="9.125" style="460" customWidth="1"/>
    <col min="10" max="10" width="17.375" style="460" customWidth="1"/>
    <col min="11" max="11" width="2.625" style="460" customWidth="1"/>
    <col min="12" max="16384" width="9.125" style="460" hidden="1"/>
  </cols>
  <sheetData>
    <row r="1" spans="2:11" x14ac:dyDescent="0.25"/>
    <row r="2" spans="2:11" ht="15.75" thickBot="1" x14ac:dyDescent="0.3">
      <c r="B2" s="461"/>
      <c r="C2" s="462"/>
    </row>
    <row r="3" spans="2:11" ht="16.5" thickTop="1" thickBot="1" x14ac:dyDescent="0.3">
      <c r="B3" s="1111" t="s">
        <v>413</v>
      </c>
      <c r="C3" s="1112"/>
      <c r="D3" s="1113"/>
    </row>
    <row r="4" spans="2:11" ht="16.5" thickTop="1" thickBot="1" x14ac:dyDescent="0.3">
      <c r="B4" s="1111" t="s">
        <v>430</v>
      </c>
      <c r="C4" s="1112"/>
      <c r="D4" s="1113"/>
    </row>
    <row r="5" spans="2:11" ht="15.75" thickTop="1" x14ac:dyDescent="0.25"/>
    <row r="6" spans="2:11" ht="82.5" customHeight="1" x14ac:dyDescent="0.25">
      <c r="B6" s="1110" t="s">
        <v>449</v>
      </c>
      <c r="C6" s="1110"/>
      <c r="D6" s="1110"/>
      <c r="E6" s="1110"/>
      <c r="F6" s="1110"/>
      <c r="G6" s="1110"/>
      <c r="H6" s="1110"/>
      <c r="I6" s="1110"/>
      <c r="J6" s="1110"/>
      <c r="K6" s="463"/>
    </row>
    <row r="7" spans="2:11" x14ac:dyDescent="0.25"/>
    <row r="8" spans="2:11" x14ac:dyDescent="0.25">
      <c r="B8" s="460" t="s">
        <v>417</v>
      </c>
    </row>
    <row r="9" spans="2:11" x14ac:dyDescent="0.25">
      <c r="B9" s="464" t="s">
        <v>414</v>
      </c>
    </row>
    <row r="10" spans="2:11" x14ac:dyDescent="0.25">
      <c r="B10" s="464" t="s">
        <v>415</v>
      </c>
    </row>
    <row r="11" spans="2:11" x14ac:dyDescent="0.25">
      <c r="B11" s="464" t="s">
        <v>416</v>
      </c>
    </row>
    <row r="12" spans="2:11" x14ac:dyDescent="0.25"/>
    <row r="13" spans="2:11" x14ac:dyDescent="0.25">
      <c r="B13" s="460" t="s">
        <v>418</v>
      </c>
    </row>
    <row r="14" spans="2:11" ht="33.75" customHeight="1" x14ac:dyDescent="0.25">
      <c r="B14" s="1109" t="s">
        <v>419</v>
      </c>
      <c r="C14" s="1109"/>
      <c r="D14" s="1109"/>
      <c r="E14" s="1109"/>
      <c r="F14" s="1109"/>
      <c r="G14" s="1109"/>
      <c r="H14" s="1109"/>
      <c r="I14" s="1109"/>
      <c r="J14" s="1109"/>
      <c r="K14" s="1109"/>
    </row>
    <row r="15" spans="2:11" x14ac:dyDescent="0.25">
      <c r="B15" s="464" t="s">
        <v>420</v>
      </c>
    </row>
    <row r="16" spans="2:11" x14ac:dyDescent="0.25"/>
    <row r="17" spans="2:2" x14ac:dyDescent="0.25">
      <c r="B17" s="460" t="s">
        <v>421</v>
      </c>
    </row>
    <row r="18" spans="2:2" x14ac:dyDescent="0.25">
      <c r="B18" s="464" t="s">
        <v>422</v>
      </c>
    </row>
    <row r="19" spans="2:2" x14ac:dyDescent="0.25">
      <c r="B19" s="464" t="s">
        <v>450</v>
      </c>
    </row>
    <row r="20" spans="2:2" x14ac:dyDescent="0.25"/>
    <row r="21" spans="2:2" x14ac:dyDescent="0.25">
      <c r="B21" s="460" t="s">
        <v>423</v>
      </c>
    </row>
    <row r="22" spans="2:2" x14ac:dyDescent="0.25">
      <c r="B22" s="464" t="s">
        <v>424</v>
      </c>
    </row>
    <row r="23" spans="2:2" x14ac:dyDescent="0.25">
      <c r="B23" s="464" t="s">
        <v>425</v>
      </c>
    </row>
    <row r="24" spans="2:2" x14ac:dyDescent="0.25">
      <c r="B24" s="464" t="s">
        <v>426</v>
      </c>
    </row>
    <row r="25" spans="2:2" x14ac:dyDescent="0.25"/>
    <row r="26" spans="2:2" x14ac:dyDescent="0.25">
      <c r="B26" s="460" t="s">
        <v>427</v>
      </c>
    </row>
    <row r="27" spans="2:2" x14ac:dyDescent="0.25">
      <c r="B27" s="464" t="s">
        <v>434</v>
      </c>
    </row>
    <row r="28" spans="2:2" x14ac:dyDescent="0.25">
      <c r="B28" s="464" t="s">
        <v>435</v>
      </c>
    </row>
    <row r="29" spans="2:2" x14ac:dyDescent="0.25">
      <c r="B29" s="464" t="s">
        <v>428</v>
      </c>
    </row>
    <row r="30" spans="2:2" x14ac:dyDescent="0.25">
      <c r="B30" s="464" t="s">
        <v>451</v>
      </c>
    </row>
    <row r="31" spans="2:2" x14ac:dyDescent="0.25">
      <c r="B31" s="464"/>
    </row>
    <row r="32" spans="2:2" x14ac:dyDescent="0.25">
      <c r="B32" s="460" t="s">
        <v>432</v>
      </c>
    </row>
    <row r="33" spans="2:10" x14ac:dyDescent="0.25">
      <c r="B33" s="464" t="s">
        <v>433</v>
      </c>
    </row>
    <row r="34" spans="2:10" x14ac:dyDescent="0.25">
      <c r="B34" s="464"/>
    </row>
    <row r="35" spans="2:10" ht="77.25" customHeight="1" x14ac:dyDescent="0.25">
      <c r="B35" s="1110" t="s">
        <v>437</v>
      </c>
      <c r="C35" s="1110"/>
      <c r="D35" s="1110"/>
      <c r="E35" s="1110"/>
      <c r="F35" s="1110"/>
      <c r="G35" s="1110"/>
      <c r="H35" s="1110"/>
      <c r="I35" s="1110"/>
      <c r="J35" s="1110"/>
    </row>
    <row r="36" spans="2:10" ht="61.5" customHeight="1" x14ac:dyDescent="0.25">
      <c r="B36" s="1110" t="s">
        <v>431</v>
      </c>
      <c r="C36" s="1110"/>
      <c r="D36" s="1110"/>
      <c r="E36" s="1110"/>
      <c r="F36" s="1110"/>
      <c r="G36" s="1110"/>
      <c r="H36" s="1110"/>
      <c r="I36" s="1110"/>
      <c r="J36" s="1110"/>
    </row>
    <row r="37" spans="2:10" x14ac:dyDescent="0.25"/>
    <row r="38" spans="2:10" x14ac:dyDescent="0.25">
      <c r="F38" s="464" t="s">
        <v>429</v>
      </c>
    </row>
    <row r="39" spans="2:10" x14ac:dyDescent="0.25"/>
  </sheetData>
  <sheetProtection password="E066" sheet="1" objects="1" scenarios="1" selectLockedCells="1"/>
  <mergeCells count="6">
    <mergeCell ref="B14:K14"/>
    <mergeCell ref="B6:J6"/>
    <mergeCell ref="B35:J35"/>
    <mergeCell ref="B36:J36"/>
    <mergeCell ref="B3:D3"/>
    <mergeCell ref="B4:D4"/>
  </mergeCells>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C193"/>
  <sheetViews>
    <sheetView topLeftCell="A35" zoomScale="60" zoomScaleNormal="60" workbookViewId="0">
      <selection activeCell="N63" sqref="N63"/>
    </sheetView>
  </sheetViews>
  <sheetFormatPr defaultColWidth="0" defaultRowHeight="15" zeroHeight="1" x14ac:dyDescent="0.25"/>
  <cols>
    <col min="1" max="1" width="3.25" style="898" customWidth="1"/>
    <col min="2" max="2" width="29.25" style="900" customWidth="1"/>
    <col min="3" max="3" width="15.125" style="898" customWidth="1"/>
    <col min="4" max="4" width="15.75" style="898" customWidth="1"/>
    <col min="5" max="9" width="16.125" style="898" customWidth="1"/>
    <col min="10" max="10" width="16.25" style="898" customWidth="1"/>
    <col min="11" max="15" width="17.25" style="898" customWidth="1"/>
    <col min="16" max="16" width="13" style="898" bestFit="1" customWidth="1"/>
    <col min="17" max="17" width="21.125" style="898" customWidth="1"/>
    <col min="18" max="19" width="11.875" style="898" hidden="1" customWidth="1"/>
    <col min="20" max="20" width="4.375" style="899" customWidth="1"/>
    <col min="21" max="21" width="12" style="899" hidden="1"/>
    <col min="22" max="22" width="24" style="899" hidden="1"/>
    <col min="23" max="23" width="5.375" style="899" hidden="1"/>
    <col min="24" max="24" width="5.125" style="899" hidden="1"/>
    <col min="25" max="25" width="14.375" style="899" hidden="1"/>
    <col min="26" max="26" width="4" style="898" hidden="1"/>
    <col min="27" max="27" width="9.125" style="898" hidden="1"/>
    <col min="28" max="28" width="9.75" style="898" hidden="1"/>
    <col min="29" max="29" width="10.625" style="898" hidden="1"/>
    <col min="30" max="16383" width="9.125" style="898" hidden="1"/>
    <col min="16384" max="16384" width="8.125" style="898" hidden="1"/>
  </cols>
  <sheetData>
    <row r="1" spans="2:25" s="51" customFormat="1" ht="15.75" thickBot="1" x14ac:dyDescent="0.3">
      <c r="B1" s="841"/>
      <c r="T1" s="86"/>
      <c r="U1" s="86"/>
      <c r="V1" s="86"/>
      <c r="W1" s="86"/>
      <c r="X1" s="86"/>
      <c r="Y1" s="86"/>
    </row>
    <row r="2" spans="2:25" s="51" customFormat="1" ht="27.75" thickTop="1" thickBot="1" x14ac:dyDescent="0.3">
      <c r="B2" s="842" t="s">
        <v>21</v>
      </c>
      <c r="C2" s="1146" t="s">
        <v>502</v>
      </c>
      <c r="D2" s="1146"/>
      <c r="E2" s="1146"/>
      <c r="F2" s="1143" t="s">
        <v>120</v>
      </c>
      <c r="G2" s="1143"/>
      <c r="H2" s="1143"/>
      <c r="I2" s="843">
        <v>2016</v>
      </c>
      <c r="J2" s="844"/>
      <c r="K2" s="226">
        <f ca="1">YEAR(TODAY())</f>
        <v>2016</v>
      </c>
      <c r="T2" s="86"/>
      <c r="U2" s="86"/>
      <c r="V2" s="86"/>
      <c r="W2" s="86"/>
      <c r="X2" s="86"/>
      <c r="Y2" s="86"/>
    </row>
    <row r="3" spans="2:25" s="51" customFormat="1" ht="15.75" thickTop="1" x14ac:dyDescent="0.25">
      <c r="B3" s="845" t="s">
        <v>22</v>
      </c>
      <c r="C3" s="1135" t="s">
        <v>503</v>
      </c>
      <c r="D3" s="1135"/>
      <c r="E3" s="1135"/>
      <c r="F3" s="1144" t="s">
        <v>115</v>
      </c>
      <c r="G3" s="1144"/>
      <c r="H3" s="1144"/>
      <c r="I3" s="846">
        <v>1100</v>
      </c>
      <c r="J3" s="844"/>
      <c r="K3" s="786"/>
      <c r="T3" s="86"/>
      <c r="U3" s="86"/>
      <c r="V3" s="86"/>
      <c r="W3" s="86"/>
      <c r="X3" s="86"/>
      <c r="Y3" s="86"/>
    </row>
    <row r="4" spans="2:25" s="51" customFormat="1" x14ac:dyDescent="0.25">
      <c r="B4" s="845" t="s">
        <v>23</v>
      </c>
      <c r="C4" s="1135" t="s">
        <v>504</v>
      </c>
      <c r="D4" s="1135"/>
      <c r="E4" s="1135"/>
      <c r="F4" s="1144" t="s">
        <v>116</v>
      </c>
      <c r="G4" s="1144"/>
      <c r="H4" s="1144"/>
      <c r="I4" s="847">
        <v>100.9</v>
      </c>
      <c r="J4" s="844"/>
      <c r="K4" s="786"/>
      <c r="T4" s="86"/>
      <c r="U4" s="86"/>
      <c r="V4" s="86"/>
      <c r="W4" s="86"/>
      <c r="X4" s="86"/>
      <c r="Y4" s="86"/>
    </row>
    <row r="5" spans="2:25" s="51" customFormat="1" x14ac:dyDescent="0.25">
      <c r="B5" s="845" t="s">
        <v>122</v>
      </c>
      <c r="C5" s="848" t="s">
        <v>505</v>
      </c>
      <c r="D5" s="849"/>
      <c r="E5" s="849"/>
      <c r="F5" s="850" t="s">
        <v>117</v>
      </c>
      <c r="G5" s="850"/>
      <c r="H5" s="850"/>
      <c r="I5" s="847">
        <v>11</v>
      </c>
      <c r="J5" s="844"/>
      <c r="K5" s="786"/>
      <c r="T5" s="86"/>
      <c r="U5" s="86"/>
      <c r="V5" s="86"/>
      <c r="W5" s="86"/>
      <c r="X5" s="86"/>
      <c r="Y5" s="86"/>
    </row>
    <row r="6" spans="2:25" s="51" customFormat="1" x14ac:dyDescent="0.25">
      <c r="B6" s="845" t="s">
        <v>24</v>
      </c>
      <c r="C6" s="1135" t="s">
        <v>506</v>
      </c>
      <c r="D6" s="1135"/>
      <c r="E6" s="1135"/>
      <c r="F6" s="850" t="s">
        <v>118</v>
      </c>
      <c r="G6" s="850"/>
      <c r="H6" s="850"/>
      <c r="I6" s="847"/>
      <c r="J6" s="844"/>
      <c r="K6" s="786"/>
      <c r="T6" s="86"/>
      <c r="U6" s="86"/>
      <c r="V6" s="86"/>
      <c r="W6" s="86"/>
      <c r="X6" s="86"/>
      <c r="Y6" s="86"/>
    </row>
    <row r="7" spans="2:25" s="51" customFormat="1" ht="15.75" thickBot="1" x14ac:dyDescent="0.3">
      <c r="B7" s="851" t="s">
        <v>114</v>
      </c>
      <c r="C7" s="852">
        <v>30000</v>
      </c>
      <c r="D7" s="852"/>
      <c r="E7" s="853"/>
      <c r="F7" s="854" t="s">
        <v>286</v>
      </c>
      <c r="G7" s="854"/>
      <c r="H7" s="854"/>
      <c r="I7" s="855">
        <v>6</v>
      </c>
      <c r="J7" s="844"/>
      <c r="K7" s="786"/>
      <c r="M7" s="79"/>
      <c r="N7" s="79"/>
      <c r="O7" s="79"/>
      <c r="P7" s="79"/>
      <c r="Q7" s="79"/>
      <c r="R7" s="79"/>
      <c r="S7" s="79"/>
      <c r="T7" s="786"/>
      <c r="U7" s="786"/>
      <c r="V7" s="786"/>
      <c r="W7" s="786"/>
      <c r="X7" s="86"/>
      <c r="Y7" s="86"/>
    </row>
    <row r="8" spans="2:25" s="51" customFormat="1" ht="15.75" thickTop="1" x14ac:dyDescent="0.25">
      <c r="B8" s="841"/>
      <c r="T8" s="86"/>
      <c r="U8" s="86"/>
      <c r="V8" s="86"/>
      <c r="W8" s="86"/>
      <c r="X8" s="86"/>
      <c r="Y8" s="86"/>
    </row>
    <row r="9" spans="2:25" s="51" customFormat="1" x14ac:dyDescent="0.25">
      <c r="B9" s="841"/>
      <c r="T9" s="86"/>
      <c r="U9" s="86"/>
      <c r="V9" s="86"/>
      <c r="W9" s="86"/>
      <c r="X9" s="86"/>
      <c r="Y9" s="86"/>
    </row>
    <row r="10" spans="2:25" s="51" customFormat="1" x14ac:dyDescent="0.25">
      <c r="B10" s="841"/>
      <c r="T10" s="86"/>
      <c r="U10" s="86"/>
      <c r="V10" s="86"/>
      <c r="W10" s="86"/>
      <c r="X10" s="86"/>
      <c r="Y10" s="86"/>
    </row>
    <row r="11" spans="2:25" s="51" customFormat="1" x14ac:dyDescent="0.25">
      <c r="B11" s="841"/>
      <c r="T11" s="86"/>
      <c r="U11" s="86"/>
      <c r="V11" s="86"/>
      <c r="W11" s="86"/>
      <c r="X11" s="86"/>
      <c r="Y11" s="86"/>
    </row>
    <row r="12" spans="2:25" s="51" customFormat="1" ht="15.75" thickBot="1" x14ac:dyDescent="0.3">
      <c r="B12" s="841"/>
      <c r="T12" s="86"/>
      <c r="U12" s="86"/>
      <c r="V12" s="86"/>
      <c r="W12" s="86"/>
      <c r="X12" s="86"/>
      <c r="Y12" s="86"/>
    </row>
    <row r="13" spans="2:25" s="51" customFormat="1" ht="16.5" thickTop="1" thickBot="1" x14ac:dyDescent="0.3">
      <c r="B13" s="841"/>
      <c r="L13" s="1141" t="s">
        <v>478</v>
      </c>
      <c r="M13" s="1142"/>
      <c r="T13" s="86"/>
      <c r="U13" s="86"/>
      <c r="V13" s="86"/>
      <c r="W13" s="86"/>
      <c r="X13" s="86"/>
      <c r="Y13" s="86"/>
    </row>
    <row r="14" spans="2:25" s="51" customFormat="1" ht="16.5" thickTop="1" thickBot="1" x14ac:dyDescent="0.3">
      <c r="B14" s="841"/>
      <c r="L14" s="979"/>
      <c r="T14" s="86"/>
      <c r="U14" s="86"/>
      <c r="V14" s="86"/>
      <c r="W14" s="86"/>
      <c r="X14" s="86"/>
      <c r="Y14" s="86"/>
    </row>
    <row r="15" spans="2:25" s="51" customFormat="1" ht="16.5" thickTop="1" thickBot="1" x14ac:dyDescent="0.3">
      <c r="B15" s="841"/>
      <c r="L15" s="980" t="s">
        <v>464</v>
      </c>
      <c r="M15" s="981" t="s">
        <v>476</v>
      </c>
      <c r="T15" s="86"/>
      <c r="U15" s="86"/>
      <c r="V15" s="86"/>
      <c r="W15" s="86"/>
      <c r="X15" s="86"/>
      <c r="Y15" s="86"/>
    </row>
    <row r="16" spans="2:25" s="51" customFormat="1" ht="15.75" thickTop="1" x14ac:dyDescent="0.25">
      <c r="B16" s="841"/>
      <c r="L16" s="984">
        <v>16</v>
      </c>
      <c r="M16" s="982">
        <f>L16*14.689</f>
        <v>235.024</v>
      </c>
      <c r="T16" s="86"/>
      <c r="U16" s="86"/>
      <c r="V16" s="86"/>
      <c r="W16" s="86"/>
      <c r="X16" s="86"/>
      <c r="Y16" s="86"/>
    </row>
    <row r="17" spans="2:25" s="51" customFormat="1" ht="15.75" thickBot="1" x14ac:dyDescent="0.3">
      <c r="B17" s="841"/>
      <c r="L17" s="983">
        <f>M17/14.689</f>
        <v>39.485329157873238</v>
      </c>
      <c r="M17" s="985">
        <v>580</v>
      </c>
      <c r="T17" s="86"/>
      <c r="U17" s="86"/>
      <c r="V17" s="86"/>
      <c r="W17" s="86"/>
      <c r="X17" s="86"/>
      <c r="Y17" s="86"/>
    </row>
    <row r="18" spans="2:25" s="51" customFormat="1" ht="16.5" thickTop="1" thickBot="1" x14ac:dyDescent="0.3">
      <c r="B18" s="841"/>
      <c r="T18" s="86"/>
      <c r="U18" s="86"/>
      <c r="V18" s="86"/>
      <c r="W18" s="86"/>
      <c r="X18" s="86"/>
      <c r="Y18" s="86"/>
    </row>
    <row r="19" spans="2:25" s="51" customFormat="1" ht="16.5" thickTop="1" thickBot="1" x14ac:dyDescent="0.3">
      <c r="B19" s="841"/>
      <c r="L19" s="980" t="s">
        <v>477</v>
      </c>
      <c r="M19" s="981" t="s">
        <v>490</v>
      </c>
      <c r="T19" s="86"/>
      <c r="U19" s="86"/>
      <c r="V19" s="86"/>
      <c r="W19" s="86"/>
      <c r="X19" s="86"/>
      <c r="Y19" s="86"/>
    </row>
    <row r="20" spans="2:25" s="51" customFormat="1" ht="15.75" thickTop="1" x14ac:dyDescent="0.25">
      <c r="B20" s="841"/>
      <c r="L20" s="984">
        <v>1</v>
      </c>
      <c r="M20" s="1078">
        <f>2.42*L20</f>
        <v>2.42</v>
      </c>
      <c r="T20" s="86"/>
      <c r="U20" s="86"/>
      <c r="V20" s="86"/>
      <c r="W20" s="86"/>
      <c r="X20" s="86"/>
      <c r="Y20" s="86"/>
    </row>
    <row r="21" spans="2:25" s="51" customFormat="1" ht="15.75" thickBot="1" x14ac:dyDescent="0.3">
      <c r="B21" s="841"/>
      <c r="L21" s="1077">
        <f>M21/2.42</f>
        <v>0.41322314049586778</v>
      </c>
      <c r="M21" s="985">
        <v>1</v>
      </c>
      <c r="T21" s="86"/>
      <c r="U21" s="86"/>
      <c r="V21" s="86"/>
      <c r="W21" s="86"/>
      <c r="X21" s="86"/>
      <c r="Y21" s="86"/>
    </row>
    <row r="22" spans="2:25" s="51" customFormat="1" ht="15.75" thickTop="1" x14ac:dyDescent="0.25">
      <c r="B22" s="841"/>
      <c r="T22" s="86"/>
      <c r="U22" s="86"/>
      <c r="V22" s="86"/>
      <c r="W22" s="86"/>
      <c r="X22" s="86"/>
      <c r="Y22" s="86"/>
    </row>
    <row r="23" spans="2:25" s="51" customFormat="1" x14ac:dyDescent="0.25">
      <c r="B23" s="841"/>
      <c r="T23" s="86"/>
      <c r="U23" s="86"/>
      <c r="V23" s="86"/>
      <c r="W23" s="86"/>
      <c r="X23" s="86"/>
      <c r="Y23" s="86"/>
    </row>
    <row r="24" spans="2:25" s="51" customFormat="1" x14ac:dyDescent="0.25">
      <c r="B24" s="841"/>
      <c r="T24" s="86"/>
      <c r="U24" s="86"/>
      <c r="V24" s="86"/>
      <c r="W24" s="86"/>
      <c r="X24" s="86"/>
      <c r="Y24" s="86"/>
    </row>
    <row r="25" spans="2:25" s="51" customFormat="1" x14ac:dyDescent="0.25">
      <c r="B25" s="841"/>
      <c r="T25" s="86"/>
      <c r="U25" s="86"/>
      <c r="V25" s="86"/>
      <c r="W25" s="86"/>
      <c r="X25" s="86"/>
      <c r="Y25" s="86"/>
    </row>
    <row r="26" spans="2:25" s="51" customFormat="1" x14ac:dyDescent="0.25">
      <c r="B26" s="841"/>
      <c r="T26" s="86"/>
      <c r="U26" s="86"/>
      <c r="V26" s="86"/>
      <c r="W26" s="86"/>
      <c r="X26" s="86"/>
      <c r="Y26" s="86"/>
    </row>
    <row r="27" spans="2:25" s="51" customFormat="1" x14ac:dyDescent="0.25">
      <c r="B27" s="841"/>
      <c r="T27" s="86"/>
      <c r="U27" s="86"/>
      <c r="V27" s="86"/>
      <c r="W27" s="86"/>
      <c r="X27" s="86"/>
      <c r="Y27" s="86"/>
    </row>
    <row r="28" spans="2:25" s="51" customFormat="1" x14ac:dyDescent="0.25">
      <c r="B28" s="841"/>
      <c r="T28" s="86"/>
      <c r="U28" s="86"/>
      <c r="V28" s="86"/>
      <c r="W28" s="86"/>
      <c r="X28" s="86"/>
      <c r="Y28" s="86"/>
    </row>
    <row r="29" spans="2:25" s="51" customFormat="1" x14ac:dyDescent="0.25">
      <c r="B29" s="841"/>
      <c r="T29" s="86"/>
      <c r="U29" s="86"/>
      <c r="V29" s="86"/>
      <c r="W29" s="86"/>
      <c r="X29" s="86"/>
      <c r="Y29" s="86"/>
    </row>
    <row r="30" spans="2:25" s="51" customFormat="1" x14ac:dyDescent="0.25">
      <c r="B30" s="841"/>
      <c r="T30" s="86"/>
      <c r="U30" s="86"/>
      <c r="V30" s="86"/>
      <c r="W30" s="86"/>
      <c r="X30" s="86"/>
      <c r="Y30" s="86"/>
    </row>
    <row r="31" spans="2:25" s="51" customFormat="1" x14ac:dyDescent="0.25">
      <c r="B31" s="456"/>
      <c r="C31" s="844"/>
      <c r="D31" s="844"/>
      <c r="T31" s="86"/>
      <c r="U31" s="86"/>
      <c r="V31" s="86"/>
      <c r="W31" s="86"/>
      <c r="X31" s="86"/>
      <c r="Y31" s="86"/>
    </row>
    <row r="32" spans="2:25" s="51" customFormat="1" x14ac:dyDescent="0.25">
      <c r="B32" s="456"/>
      <c r="C32" s="844"/>
      <c r="D32" s="844"/>
      <c r="T32" s="86"/>
      <c r="U32" s="86"/>
      <c r="V32" s="86"/>
      <c r="W32" s="86"/>
      <c r="X32" s="86"/>
      <c r="Y32" s="86"/>
    </row>
    <row r="33" spans="2:25" s="51" customFormat="1" x14ac:dyDescent="0.25">
      <c r="B33" s="456"/>
      <c r="C33" s="844"/>
      <c r="D33" s="844"/>
      <c r="T33" s="86"/>
      <c r="U33" s="86"/>
      <c r="V33" s="86"/>
      <c r="W33" s="86"/>
      <c r="X33" s="86"/>
      <c r="Y33" s="86"/>
    </row>
    <row r="34" spans="2:25" s="51" customFormat="1" x14ac:dyDescent="0.25">
      <c r="B34" s="456"/>
      <c r="C34" s="844"/>
      <c r="D34" s="844"/>
      <c r="T34" s="86"/>
      <c r="U34" s="86"/>
      <c r="V34" s="86"/>
      <c r="W34" s="86"/>
      <c r="X34" s="86"/>
      <c r="Y34" s="86"/>
    </row>
    <row r="35" spans="2:25" s="51" customFormat="1" ht="15.75" thickBot="1" x14ac:dyDescent="0.3">
      <c r="B35" s="456"/>
      <c r="C35" s="844"/>
      <c r="D35" s="844"/>
      <c r="T35" s="86"/>
      <c r="U35" s="86"/>
      <c r="V35" s="86"/>
      <c r="W35" s="86"/>
      <c r="X35" s="86"/>
      <c r="Y35" s="86"/>
    </row>
    <row r="36" spans="2:25" s="51" customFormat="1" ht="27" thickTop="1" x14ac:dyDescent="0.25">
      <c r="B36" s="1136" t="s">
        <v>27</v>
      </c>
      <c r="C36" s="1137"/>
      <c r="D36" s="1137"/>
      <c r="E36" s="1137"/>
      <c r="F36" s="1137"/>
      <c r="G36" s="1137"/>
      <c r="H36" s="1137"/>
      <c r="I36" s="1137"/>
      <c r="J36" s="1137"/>
      <c r="K36" s="1137"/>
      <c r="L36" s="1137"/>
      <c r="M36" s="1137"/>
      <c r="N36" s="1137"/>
      <c r="O36" s="1137"/>
      <c r="P36" s="1137"/>
      <c r="Q36" s="1138"/>
      <c r="T36" s="86"/>
      <c r="U36" s="86"/>
      <c r="V36" s="86"/>
      <c r="W36" s="86"/>
      <c r="X36" s="86"/>
      <c r="Y36" s="86"/>
    </row>
    <row r="37" spans="2:25" s="51" customFormat="1" ht="49.5" customHeight="1" thickBot="1" x14ac:dyDescent="0.3">
      <c r="B37" s="856" t="s">
        <v>108</v>
      </c>
      <c r="C37" s="1139">
        <f>IF(I2="","",I2)</f>
        <v>2016</v>
      </c>
      <c r="D37" s="1139"/>
      <c r="E37" s="857" t="s">
        <v>0</v>
      </c>
      <c r="F37" s="857" t="s">
        <v>1</v>
      </c>
      <c r="G37" s="857" t="s">
        <v>2</v>
      </c>
      <c r="H37" s="857" t="s">
        <v>3</v>
      </c>
      <c r="I37" s="857" t="s">
        <v>4</v>
      </c>
      <c r="J37" s="857" t="s">
        <v>5</v>
      </c>
      <c r="K37" s="857" t="s">
        <v>6</v>
      </c>
      <c r="L37" s="857" t="s">
        <v>7</v>
      </c>
      <c r="M37" s="857" t="s">
        <v>8</v>
      </c>
      <c r="N37" s="857" t="s">
        <v>9</v>
      </c>
      <c r="O37" s="857" t="s">
        <v>10</v>
      </c>
      <c r="P37" s="858" t="s">
        <v>11</v>
      </c>
      <c r="Q37" s="859" t="s">
        <v>301</v>
      </c>
      <c r="R37" s="79"/>
      <c r="S37" s="79"/>
      <c r="T37" s="86"/>
      <c r="U37" s="86"/>
      <c r="V37" s="86"/>
      <c r="W37" s="86"/>
      <c r="X37" s="86"/>
      <c r="Y37" s="86"/>
    </row>
    <row r="38" spans="2:25" s="51" customFormat="1" ht="18" customHeight="1" thickTop="1" x14ac:dyDescent="0.25">
      <c r="B38" s="1122" t="s">
        <v>225</v>
      </c>
      <c r="C38" s="1114" t="s">
        <v>110</v>
      </c>
      <c r="D38" s="860" t="s">
        <v>111</v>
      </c>
      <c r="E38" s="861"/>
      <c r="F38" s="861"/>
      <c r="G38" s="861"/>
      <c r="H38" s="861"/>
      <c r="I38" s="861"/>
      <c r="J38" s="861"/>
      <c r="K38" s="861"/>
      <c r="L38" s="861"/>
      <c r="M38" s="861"/>
      <c r="N38" s="861"/>
      <c r="O38" s="861"/>
      <c r="P38" s="862"/>
      <c r="Q38" s="863"/>
      <c r="R38" s="864"/>
      <c r="S38" s="865"/>
      <c r="T38" s="86"/>
      <c r="U38" s="86"/>
      <c r="V38" s="86"/>
      <c r="W38" s="86"/>
      <c r="X38" s="86"/>
      <c r="Y38" s="86"/>
    </row>
    <row r="39" spans="2:25" s="51" customFormat="1" ht="18" customHeight="1" x14ac:dyDescent="0.25">
      <c r="B39" s="1123"/>
      <c r="C39" s="1115"/>
      <c r="D39" s="866" t="s">
        <v>112</v>
      </c>
      <c r="E39" s="867"/>
      <c r="F39" s="867"/>
      <c r="G39" s="867"/>
      <c r="H39" s="867"/>
      <c r="I39" s="867"/>
      <c r="J39" s="867"/>
      <c r="K39" s="867"/>
      <c r="L39" s="867"/>
      <c r="M39" s="867"/>
      <c r="N39" s="867"/>
      <c r="O39" s="867"/>
      <c r="P39" s="868"/>
      <c r="Q39" s="869">
        <f>P38*Q38</f>
        <v>0</v>
      </c>
      <c r="R39" s="864"/>
      <c r="S39" s="782"/>
      <c r="T39" s="86"/>
      <c r="U39" s="86"/>
      <c r="V39" s="86"/>
      <c r="W39" s="86"/>
      <c r="X39" s="86"/>
      <c r="Y39" s="86"/>
    </row>
    <row r="40" spans="2:25" s="51" customFormat="1" ht="18" customHeight="1" x14ac:dyDescent="0.25">
      <c r="B40" s="1123"/>
      <c r="C40" s="1115" t="s">
        <v>109</v>
      </c>
      <c r="D40" s="866" t="s">
        <v>15</v>
      </c>
      <c r="E40" s="870"/>
      <c r="F40" s="870"/>
      <c r="G40" s="870"/>
      <c r="H40" s="870"/>
      <c r="I40" s="870"/>
      <c r="J40" s="870"/>
      <c r="K40" s="870"/>
      <c r="L40" s="870"/>
      <c r="M40" s="870"/>
      <c r="N40" s="870"/>
      <c r="O40" s="870"/>
      <c r="P40" s="871"/>
      <c r="Q40" s="872"/>
      <c r="R40" s="864"/>
      <c r="S40" s="873"/>
      <c r="T40" s="86"/>
      <c r="U40" s="86"/>
      <c r="V40" s="86"/>
      <c r="W40" s="86"/>
      <c r="X40" s="86"/>
      <c r="Y40" s="86"/>
    </row>
    <row r="41" spans="2:25" s="51" customFormat="1" ht="18" customHeight="1" x14ac:dyDescent="0.25">
      <c r="B41" s="1123"/>
      <c r="C41" s="1115"/>
      <c r="D41" s="866" t="s">
        <v>112</v>
      </c>
      <c r="E41" s="867"/>
      <c r="F41" s="867"/>
      <c r="G41" s="867"/>
      <c r="H41" s="867"/>
      <c r="I41" s="867"/>
      <c r="J41" s="867"/>
      <c r="K41" s="867"/>
      <c r="L41" s="867"/>
      <c r="M41" s="867"/>
      <c r="N41" s="867"/>
      <c r="O41" s="867"/>
      <c r="P41" s="868"/>
      <c r="Q41" s="869">
        <f>P40*Q40</f>
        <v>0</v>
      </c>
      <c r="R41" s="864" t="s">
        <v>258</v>
      </c>
      <c r="S41" s="782" t="s">
        <v>249</v>
      </c>
      <c r="T41" s="86"/>
      <c r="U41" s="86"/>
      <c r="V41" s="86"/>
      <c r="W41" s="86"/>
      <c r="X41" s="86"/>
      <c r="Y41" s="86"/>
    </row>
    <row r="42" spans="2:25" s="51" customFormat="1" ht="16.5" customHeight="1" thickBot="1" x14ac:dyDescent="0.3">
      <c r="B42" s="1124"/>
      <c r="C42" s="1115" t="s">
        <v>298</v>
      </c>
      <c r="D42" s="1115"/>
      <c r="E42" s="874" t="str">
        <f t="shared" ref="E42:P42" si="0">IF(AND(E38="",E40=""),"",SUM(E38,E40))</f>
        <v/>
      </c>
      <c r="F42" s="874" t="str">
        <f t="shared" si="0"/>
        <v/>
      </c>
      <c r="G42" s="874" t="str">
        <f t="shared" si="0"/>
        <v/>
      </c>
      <c r="H42" s="874" t="str">
        <f t="shared" si="0"/>
        <v/>
      </c>
      <c r="I42" s="874" t="str">
        <f t="shared" si="0"/>
        <v/>
      </c>
      <c r="J42" s="874" t="str">
        <f t="shared" si="0"/>
        <v/>
      </c>
      <c r="K42" s="874" t="str">
        <f t="shared" si="0"/>
        <v/>
      </c>
      <c r="L42" s="874" t="str">
        <f t="shared" si="0"/>
        <v/>
      </c>
      <c r="M42" s="874" t="str">
        <f t="shared" si="0"/>
        <v/>
      </c>
      <c r="N42" s="874" t="str">
        <f t="shared" si="0"/>
        <v/>
      </c>
      <c r="O42" s="874" t="str">
        <f t="shared" si="0"/>
        <v/>
      </c>
      <c r="P42" s="875" t="str">
        <f t="shared" si="0"/>
        <v/>
      </c>
      <c r="Q42" s="232">
        <f>(P38*Q38)+(P40*Q40)</f>
        <v>0</v>
      </c>
      <c r="R42" s="876">
        <f>IF(SUM(E42:P42)=0,0,AVERAGE(E42:P42))</f>
        <v>0</v>
      </c>
      <c r="S42" s="864" t="e">
        <f>IF(SUM('ÍNDICES ZOOTÉCNICOS'!#REF!)=0,0,AVERAGE('ÍNDICES ZOOTÉCNICOS'!#REF!))</f>
        <v>#REF!</v>
      </c>
      <c r="T42" s="86"/>
      <c r="U42" s="86"/>
      <c r="V42" s="86"/>
      <c r="W42" s="86"/>
      <c r="X42" s="86"/>
      <c r="Y42" s="86"/>
    </row>
    <row r="43" spans="2:25" s="51" customFormat="1" ht="18" customHeight="1" thickTop="1" x14ac:dyDescent="0.25">
      <c r="B43" s="1122" t="s">
        <v>13</v>
      </c>
      <c r="C43" s="1145" t="s">
        <v>110</v>
      </c>
      <c r="D43" s="860" t="s">
        <v>111</v>
      </c>
      <c r="E43" s="861"/>
      <c r="F43" s="861"/>
      <c r="G43" s="861"/>
      <c r="H43" s="861"/>
      <c r="I43" s="861"/>
      <c r="J43" s="861"/>
      <c r="K43" s="861"/>
      <c r="L43" s="861"/>
      <c r="M43" s="861"/>
      <c r="N43" s="861"/>
      <c r="O43" s="861"/>
      <c r="P43" s="862"/>
      <c r="Q43" s="863"/>
      <c r="R43" s="864"/>
      <c r="S43" s="873"/>
      <c r="T43" s="86"/>
      <c r="U43" s="86"/>
      <c r="V43" s="86"/>
      <c r="W43" s="86"/>
      <c r="X43" s="86"/>
      <c r="Y43" s="86"/>
    </row>
    <row r="44" spans="2:25" s="51" customFormat="1" ht="18" customHeight="1" x14ac:dyDescent="0.25">
      <c r="B44" s="1123"/>
      <c r="C44" s="1115"/>
      <c r="D44" s="866" t="s">
        <v>112</v>
      </c>
      <c r="E44" s="867"/>
      <c r="F44" s="867"/>
      <c r="G44" s="867"/>
      <c r="H44" s="867"/>
      <c r="I44" s="867"/>
      <c r="J44" s="867"/>
      <c r="K44" s="867"/>
      <c r="L44" s="867"/>
      <c r="M44" s="867"/>
      <c r="N44" s="867"/>
      <c r="O44" s="867"/>
      <c r="P44" s="868"/>
      <c r="Q44" s="869">
        <f>P43*Q43</f>
        <v>0</v>
      </c>
      <c r="R44" s="864"/>
      <c r="S44" s="782"/>
      <c r="T44" s="86"/>
      <c r="U44" s="86"/>
      <c r="V44" s="86"/>
      <c r="W44" s="86"/>
      <c r="X44" s="86"/>
      <c r="Y44" s="86"/>
    </row>
    <row r="45" spans="2:25" s="51" customFormat="1" ht="18" customHeight="1" x14ac:dyDescent="0.25">
      <c r="B45" s="1123"/>
      <c r="C45" s="1115" t="s">
        <v>109</v>
      </c>
      <c r="D45" s="866" t="s">
        <v>15</v>
      </c>
      <c r="E45" s="870">
        <v>137</v>
      </c>
      <c r="F45" s="870">
        <v>137</v>
      </c>
      <c r="G45" s="870">
        <v>236</v>
      </c>
      <c r="H45" s="870">
        <v>124</v>
      </c>
      <c r="I45" s="870">
        <v>101</v>
      </c>
      <c r="J45" s="870">
        <v>101</v>
      </c>
      <c r="K45" s="870">
        <f>126+48</f>
        <v>174</v>
      </c>
      <c r="L45" s="870">
        <f>174+31</f>
        <v>205</v>
      </c>
      <c r="M45" s="870">
        <v>205</v>
      </c>
      <c r="N45" s="870">
        <v>205</v>
      </c>
      <c r="O45" s="870"/>
      <c r="P45" s="871"/>
      <c r="Q45" s="872"/>
      <c r="R45" s="864"/>
      <c r="S45" s="873"/>
      <c r="T45" s="86"/>
      <c r="U45" s="86"/>
      <c r="V45" s="86"/>
      <c r="W45" s="86"/>
      <c r="X45" s="86"/>
      <c r="Y45" s="86"/>
    </row>
    <row r="46" spans="2:25" s="51" customFormat="1" ht="18" customHeight="1" x14ac:dyDescent="0.25">
      <c r="B46" s="1123"/>
      <c r="C46" s="1115"/>
      <c r="D46" s="866" t="s">
        <v>112</v>
      </c>
      <c r="E46" s="867">
        <v>365</v>
      </c>
      <c r="F46" s="867">
        <v>365</v>
      </c>
      <c r="G46" s="867">
        <v>291</v>
      </c>
      <c r="H46" s="867">
        <v>260</v>
      </c>
      <c r="I46" s="867">
        <v>241</v>
      </c>
      <c r="J46" s="867">
        <v>241</v>
      </c>
      <c r="K46" s="867">
        <f>(249+255)/2</f>
        <v>252</v>
      </c>
      <c r="L46" s="867">
        <f>(252+228)/2</f>
        <v>240</v>
      </c>
      <c r="M46" s="867">
        <v>257</v>
      </c>
      <c r="N46" s="867">
        <v>257</v>
      </c>
      <c r="O46" s="867"/>
      <c r="P46" s="868"/>
      <c r="Q46" s="869">
        <f>P45*Q45</f>
        <v>0</v>
      </c>
      <c r="R46" s="864"/>
      <c r="S46" s="782"/>
      <c r="T46" s="86"/>
      <c r="U46" s="86"/>
      <c r="V46" s="86"/>
      <c r="W46" s="86"/>
      <c r="X46" s="86"/>
      <c r="Y46" s="86"/>
    </row>
    <row r="47" spans="2:25" s="51" customFormat="1" ht="18" customHeight="1" thickBot="1" x14ac:dyDescent="0.3">
      <c r="B47" s="1124"/>
      <c r="C47" s="1140" t="s">
        <v>298</v>
      </c>
      <c r="D47" s="1140"/>
      <c r="E47" s="877">
        <f t="shared" ref="E47:P47" si="1">IF(AND(E43="",E45=""),"",SUM(E43,E45))</f>
        <v>137</v>
      </c>
      <c r="F47" s="877">
        <f t="shared" si="1"/>
        <v>137</v>
      </c>
      <c r="G47" s="877">
        <f t="shared" si="1"/>
        <v>236</v>
      </c>
      <c r="H47" s="877">
        <f t="shared" si="1"/>
        <v>124</v>
      </c>
      <c r="I47" s="877">
        <f t="shared" si="1"/>
        <v>101</v>
      </c>
      <c r="J47" s="877">
        <f t="shared" si="1"/>
        <v>101</v>
      </c>
      <c r="K47" s="877">
        <f t="shared" si="1"/>
        <v>174</v>
      </c>
      <c r="L47" s="877">
        <f t="shared" si="1"/>
        <v>205</v>
      </c>
      <c r="M47" s="877">
        <f t="shared" si="1"/>
        <v>205</v>
      </c>
      <c r="N47" s="877">
        <f t="shared" si="1"/>
        <v>205</v>
      </c>
      <c r="O47" s="877" t="str">
        <f t="shared" si="1"/>
        <v/>
      </c>
      <c r="P47" s="878" t="str">
        <f t="shared" si="1"/>
        <v/>
      </c>
      <c r="Q47" s="232">
        <f>(P43*Q43)+(P45*Q45)</f>
        <v>0</v>
      </c>
      <c r="R47" s="876">
        <f>IF(SUM(E47:P47)=0,0,AVERAGE(E47:P47))</f>
        <v>162.5</v>
      </c>
      <c r="S47" s="864" t="e">
        <f>IF(SUM('ÍNDICES ZOOTÉCNICOS'!#REF!)=0,0,AVERAGE('ÍNDICES ZOOTÉCNICOS'!#REF!))</f>
        <v>#REF!</v>
      </c>
      <c r="T47" s="86"/>
      <c r="U47" s="86"/>
      <c r="V47" s="86"/>
      <c r="W47" s="86"/>
      <c r="X47" s="86"/>
      <c r="Y47" s="86"/>
    </row>
    <row r="48" spans="2:25" s="51" customFormat="1" ht="18" customHeight="1" thickTop="1" x14ac:dyDescent="0.25">
      <c r="B48" s="1122" t="s">
        <v>14</v>
      </c>
      <c r="C48" s="1114" t="s">
        <v>110</v>
      </c>
      <c r="D48" s="879" t="s">
        <v>111</v>
      </c>
      <c r="E48" s="243"/>
      <c r="F48" s="243"/>
      <c r="G48" s="243"/>
      <c r="H48" s="243"/>
      <c r="I48" s="243"/>
      <c r="J48" s="243"/>
      <c r="K48" s="243"/>
      <c r="L48" s="243"/>
      <c r="M48" s="243"/>
      <c r="N48" s="243"/>
      <c r="O48" s="243"/>
      <c r="P48" s="862"/>
      <c r="Q48" s="863"/>
      <c r="R48" s="864"/>
      <c r="S48" s="873"/>
      <c r="T48" s="86"/>
      <c r="U48" s="86"/>
      <c r="V48" s="86"/>
      <c r="W48" s="86"/>
      <c r="X48" s="86"/>
      <c r="Y48" s="86"/>
    </row>
    <row r="49" spans="2:25" s="51" customFormat="1" ht="18" customHeight="1" x14ac:dyDescent="0.25">
      <c r="B49" s="1123"/>
      <c r="C49" s="1115"/>
      <c r="D49" s="866" t="s">
        <v>112</v>
      </c>
      <c r="E49" s="867"/>
      <c r="F49" s="867"/>
      <c r="G49" s="867"/>
      <c r="H49" s="867"/>
      <c r="I49" s="867"/>
      <c r="J49" s="867"/>
      <c r="K49" s="867"/>
      <c r="L49" s="867"/>
      <c r="M49" s="867"/>
      <c r="N49" s="867"/>
      <c r="O49" s="867"/>
      <c r="P49" s="868"/>
      <c r="Q49" s="869">
        <f>P48*Q48</f>
        <v>0</v>
      </c>
      <c r="R49" s="864"/>
      <c r="S49" s="782"/>
      <c r="T49" s="86"/>
      <c r="U49" s="86"/>
      <c r="V49" s="86"/>
      <c r="W49" s="86"/>
      <c r="X49" s="86"/>
      <c r="Y49" s="86"/>
    </row>
    <row r="50" spans="2:25" s="51" customFormat="1" ht="18" customHeight="1" x14ac:dyDescent="0.25">
      <c r="B50" s="1123"/>
      <c r="C50" s="1115" t="s">
        <v>109</v>
      </c>
      <c r="D50" s="866" t="s">
        <v>15</v>
      </c>
      <c r="E50" s="870"/>
      <c r="F50" s="870"/>
      <c r="G50" s="870"/>
      <c r="H50" s="870">
        <v>111</v>
      </c>
      <c r="I50" s="870">
        <v>134</v>
      </c>
      <c r="J50" s="870">
        <v>134</v>
      </c>
      <c r="K50" s="870">
        <v>23</v>
      </c>
      <c r="L50" s="870">
        <v>23</v>
      </c>
      <c r="M50" s="870"/>
      <c r="N50" s="870"/>
      <c r="O50" s="870"/>
      <c r="P50" s="868"/>
      <c r="Q50" s="872"/>
      <c r="R50" s="864"/>
      <c r="S50" s="873"/>
      <c r="T50" s="86"/>
      <c r="U50" s="86"/>
      <c r="V50" s="86"/>
      <c r="W50" s="86"/>
      <c r="X50" s="86"/>
      <c r="Y50" s="86"/>
    </row>
    <row r="51" spans="2:25" s="51" customFormat="1" ht="18" customHeight="1" x14ac:dyDescent="0.25">
      <c r="B51" s="1123"/>
      <c r="C51" s="1115"/>
      <c r="D51" s="866" t="s">
        <v>112</v>
      </c>
      <c r="E51" s="867"/>
      <c r="F51" s="867"/>
      <c r="G51" s="867"/>
      <c r="H51" s="867">
        <v>451</v>
      </c>
      <c r="I51" s="867">
        <v>451</v>
      </c>
      <c r="J51" s="867">
        <v>451</v>
      </c>
      <c r="K51" s="867">
        <v>451</v>
      </c>
      <c r="L51" s="867">
        <v>451</v>
      </c>
      <c r="M51" s="867"/>
      <c r="N51" s="867"/>
      <c r="O51" s="867"/>
      <c r="P51" s="868"/>
      <c r="Q51" s="869">
        <f>P50*Q50</f>
        <v>0</v>
      </c>
      <c r="R51" s="864"/>
      <c r="S51" s="782"/>
      <c r="T51" s="86"/>
      <c r="U51" s="86"/>
      <c r="V51" s="86"/>
      <c r="W51" s="86"/>
      <c r="X51" s="86"/>
      <c r="Y51" s="86"/>
    </row>
    <row r="52" spans="2:25" s="51" customFormat="1" ht="18" customHeight="1" thickBot="1" x14ac:dyDescent="0.3">
      <c r="B52" s="1124"/>
      <c r="C52" s="1115" t="s">
        <v>298</v>
      </c>
      <c r="D52" s="1115"/>
      <c r="E52" s="874" t="str">
        <f t="shared" ref="E52:P52" si="2">IF(AND(E48="",E50=""),"",SUM(E48,E50))</f>
        <v/>
      </c>
      <c r="F52" s="874" t="str">
        <f t="shared" si="2"/>
        <v/>
      </c>
      <c r="G52" s="874" t="str">
        <f t="shared" si="2"/>
        <v/>
      </c>
      <c r="H52" s="874">
        <f t="shared" si="2"/>
        <v>111</v>
      </c>
      <c r="I52" s="874">
        <f t="shared" si="2"/>
        <v>134</v>
      </c>
      <c r="J52" s="874">
        <f t="shared" si="2"/>
        <v>134</v>
      </c>
      <c r="K52" s="874">
        <f t="shared" si="2"/>
        <v>23</v>
      </c>
      <c r="L52" s="874">
        <f t="shared" si="2"/>
        <v>23</v>
      </c>
      <c r="M52" s="874" t="str">
        <f t="shared" si="2"/>
        <v/>
      </c>
      <c r="N52" s="874" t="str">
        <f t="shared" si="2"/>
        <v/>
      </c>
      <c r="O52" s="874" t="str">
        <f t="shared" si="2"/>
        <v/>
      </c>
      <c r="P52" s="875" t="str">
        <f t="shared" si="2"/>
        <v/>
      </c>
      <c r="Q52" s="232">
        <f>(P48*Q48)+(P50*Q50)</f>
        <v>0</v>
      </c>
      <c r="R52" s="876">
        <f>IF(SUM(E52:P52)=0,0,AVERAGE(E52:P52))</f>
        <v>85</v>
      </c>
      <c r="S52" s="864" t="e">
        <f>IF(SUM('ÍNDICES ZOOTÉCNICOS'!#REF!)=0,0,AVERAGE('ÍNDICES ZOOTÉCNICOS'!#REF!))</f>
        <v>#REF!</v>
      </c>
      <c r="T52" s="86"/>
      <c r="U52" s="86"/>
      <c r="V52" s="86"/>
      <c r="W52" s="86"/>
      <c r="X52" s="86"/>
      <c r="Y52" s="86"/>
    </row>
    <row r="53" spans="2:25" s="51" customFormat="1" ht="18" customHeight="1" thickTop="1" x14ac:dyDescent="0.25">
      <c r="B53" s="1119" t="s">
        <v>237</v>
      </c>
      <c r="C53" s="881" t="s">
        <v>110</v>
      </c>
      <c r="D53" s="860" t="s">
        <v>111</v>
      </c>
      <c r="E53" s="861"/>
      <c r="F53" s="861"/>
      <c r="G53" s="861"/>
      <c r="H53" s="861"/>
      <c r="I53" s="861"/>
      <c r="J53" s="861"/>
      <c r="K53" s="861"/>
      <c r="L53" s="861"/>
      <c r="M53" s="861"/>
      <c r="N53" s="861"/>
      <c r="O53" s="861"/>
      <c r="P53" s="862"/>
      <c r="Q53" s="863"/>
      <c r="T53" s="86"/>
      <c r="U53" s="86"/>
      <c r="V53" s="86"/>
      <c r="W53" s="86"/>
      <c r="X53" s="86"/>
      <c r="Y53" s="86"/>
    </row>
    <row r="54" spans="2:25" s="51" customFormat="1" ht="18" customHeight="1" x14ac:dyDescent="0.25">
      <c r="B54" s="1120"/>
      <c r="C54" s="882"/>
      <c r="D54" s="866" t="s">
        <v>112</v>
      </c>
      <c r="E54" s="867"/>
      <c r="F54" s="867"/>
      <c r="G54" s="867"/>
      <c r="H54" s="867"/>
      <c r="I54" s="867"/>
      <c r="J54" s="867"/>
      <c r="K54" s="867"/>
      <c r="L54" s="867"/>
      <c r="M54" s="867"/>
      <c r="N54" s="867"/>
      <c r="O54" s="867"/>
      <c r="P54" s="868"/>
      <c r="Q54" s="869">
        <f>P53*Q53</f>
        <v>0</v>
      </c>
      <c r="R54" s="876">
        <f>IF(SUM(E53:P53)=0,0,AVERAGE(E53:P53))</f>
        <v>0</v>
      </c>
      <c r="S54" s="864" t="e">
        <f>IF(SUM('ÍNDICES ZOOTÉCNICOS'!#REF!)=0,0,AVERAGE('ÍNDICES ZOOTÉCNICOS'!#REF!))</f>
        <v>#REF!</v>
      </c>
      <c r="T54" s="86"/>
      <c r="U54" s="86"/>
      <c r="V54" s="86"/>
      <c r="W54" s="86"/>
      <c r="X54" s="86"/>
      <c r="Y54" s="86"/>
    </row>
    <row r="55" spans="2:25" s="51" customFormat="1" ht="18" customHeight="1" x14ac:dyDescent="0.25">
      <c r="B55" s="1120"/>
      <c r="C55" s="883" t="s">
        <v>109</v>
      </c>
      <c r="D55" s="879" t="s">
        <v>15</v>
      </c>
      <c r="E55" s="243">
        <v>1</v>
      </c>
      <c r="F55" s="243">
        <v>1</v>
      </c>
      <c r="G55" s="243">
        <v>1</v>
      </c>
      <c r="H55" s="243">
        <v>1</v>
      </c>
      <c r="I55" s="243">
        <v>1</v>
      </c>
      <c r="J55" s="243">
        <v>1</v>
      </c>
      <c r="K55" s="243">
        <v>1</v>
      </c>
      <c r="L55" s="243">
        <v>1</v>
      </c>
      <c r="M55" s="243">
        <v>1</v>
      </c>
      <c r="N55" s="243">
        <v>1</v>
      </c>
      <c r="O55" s="243"/>
      <c r="P55" s="880"/>
      <c r="Q55" s="863"/>
      <c r="R55" s="876">
        <f>IF(SUM(E55:P55)=0,0,AVERAGE(E55:P55))</f>
        <v>1</v>
      </c>
      <c r="S55" s="864" t="e">
        <f>IF(SUM('ÍNDICES ZOOTÉCNICOS'!#REF!)=0,0,AVERAGE('ÍNDICES ZOOTÉCNICOS'!#REF!))</f>
        <v>#REF!</v>
      </c>
      <c r="T55" s="86"/>
      <c r="U55" s="86"/>
      <c r="V55" s="86"/>
      <c r="W55" s="86"/>
      <c r="X55" s="86"/>
      <c r="Y55" s="86"/>
    </row>
    <row r="56" spans="2:25" s="51" customFormat="1" ht="18" customHeight="1" x14ac:dyDescent="0.25">
      <c r="B56" s="1120"/>
      <c r="C56" s="882"/>
      <c r="D56" s="866" t="s">
        <v>112</v>
      </c>
      <c r="E56" s="867">
        <v>600</v>
      </c>
      <c r="F56" s="867">
        <v>600</v>
      </c>
      <c r="G56" s="867">
        <v>600</v>
      </c>
      <c r="H56" s="867">
        <v>600</v>
      </c>
      <c r="I56" s="867">
        <v>600</v>
      </c>
      <c r="J56" s="867">
        <v>600</v>
      </c>
      <c r="K56" s="867">
        <v>606</v>
      </c>
      <c r="L56" s="867">
        <v>606</v>
      </c>
      <c r="M56" s="867">
        <v>550</v>
      </c>
      <c r="N56" s="867">
        <v>550</v>
      </c>
      <c r="O56" s="867"/>
      <c r="P56" s="868"/>
      <c r="Q56" s="869">
        <f>P55*Q55</f>
        <v>0</v>
      </c>
      <c r="R56" s="864"/>
      <c r="S56" s="782"/>
      <c r="T56" s="86"/>
      <c r="U56" s="86"/>
      <c r="V56" s="86"/>
      <c r="W56" s="86"/>
      <c r="X56" s="86"/>
      <c r="Y56" s="86"/>
    </row>
    <row r="57" spans="2:25" s="51" customFormat="1" ht="18" customHeight="1" thickBot="1" x14ac:dyDescent="0.3">
      <c r="B57" s="1121"/>
      <c r="C57" s="1131" t="s">
        <v>298</v>
      </c>
      <c r="D57" s="1132"/>
      <c r="E57" s="874">
        <f t="shared" ref="E57:P57" si="3">IF(AND(E53="",E55=""),"",SUM(E53,E55))</f>
        <v>1</v>
      </c>
      <c r="F57" s="874">
        <f t="shared" si="3"/>
        <v>1</v>
      </c>
      <c r="G57" s="874">
        <f t="shared" si="3"/>
        <v>1</v>
      </c>
      <c r="H57" s="874">
        <f t="shared" si="3"/>
        <v>1</v>
      </c>
      <c r="I57" s="874">
        <f t="shared" si="3"/>
        <v>1</v>
      </c>
      <c r="J57" s="874">
        <f t="shared" si="3"/>
        <v>1</v>
      </c>
      <c r="K57" s="874">
        <f t="shared" si="3"/>
        <v>1</v>
      </c>
      <c r="L57" s="874">
        <f t="shared" si="3"/>
        <v>1</v>
      </c>
      <c r="M57" s="874">
        <f t="shared" si="3"/>
        <v>1</v>
      </c>
      <c r="N57" s="874">
        <f t="shared" si="3"/>
        <v>1</v>
      </c>
      <c r="O57" s="874" t="str">
        <f t="shared" si="3"/>
        <v/>
      </c>
      <c r="P57" s="875" t="str">
        <f t="shared" si="3"/>
        <v/>
      </c>
      <c r="Q57" s="232">
        <f>(P53*Q53)+(P55*Q55)</f>
        <v>0</v>
      </c>
      <c r="R57" s="876">
        <f>R54+R55</f>
        <v>1</v>
      </c>
      <c r="S57" s="876" t="e">
        <f>S54+S55</f>
        <v>#REF!</v>
      </c>
      <c r="T57" s="86"/>
      <c r="U57" s="86"/>
      <c r="V57" s="86"/>
      <c r="W57" s="86"/>
      <c r="X57" s="86"/>
      <c r="Y57" s="86"/>
    </row>
    <row r="58" spans="2:25" s="51" customFormat="1" ht="16.5" thickTop="1" thickBot="1" x14ac:dyDescent="0.3">
      <c r="B58" s="1133" t="s">
        <v>302</v>
      </c>
      <c r="C58" s="1134"/>
      <c r="D58" s="1134"/>
      <c r="E58" s="884">
        <f t="shared" ref="E58:P58" si="4">E38+E40+E43+E45+E48+E50+E53+E55</f>
        <v>138</v>
      </c>
      <c r="F58" s="884">
        <f t="shared" si="4"/>
        <v>138</v>
      </c>
      <c r="G58" s="884">
        <f t="shared" si="4"/>
        <v>237</v>
      </c>
      <c r="H58" s="884">
        <f t="shared" si="4"/>
        <v>236</v>
      </c>
      <c r="I58" s="884">
        <f t="shared" si="4"/>
        <v>236</v>
      </c>
      <c r="J58" s="884">
        <f t="shared" si="4"/>
        <v>236</v>
      </c>
      <c r="K58" s="884">
        <f t="shared" si="4"/>
        <v>198</v>
      </c>
      <c r="L58" s="884">
        <f t="shared" si="4"/>
        <v>229</v>
      </c>
      <c r="M58" s="884">
        <f t="shared" si="4"/>
        <v>206</v>
      </c>
      <c r="N58" s="884">
        <f t="shared" si="4"/>
        <v>206</v>
      </c>
      <c r="O58" s="884">
        <f t="shared" si="4"/>
        <v>0</v>
      </c>
      <c r="P58" s="885">
        <f t="shared" si="4"/>
        <v>0</v>
      </c>
      <c r="Q58" s="233">
        <f>SUM(Q42,Q47,Q52,Q57)</f>
        <v>0</v>
      </c>
      <c r="R58" s="876">
        <f>AVERAGE(E58:P58)</f>
        <v>171.66666666666666</v>
      </c>
      <c r="S58" s="864" t="e">
        <f>AVERAGE('ÍNDICES ZOOTÉCNICOS'!#REF!)</f>
        <v>#REF!</v>
      </c>
      <c r="T58" s="86"/>
      <c r="U58" s="86"/>
      <c r="V58" s="86"/>
      <c r="W58" s="86"/>
      <c r="X58" s="86"/>
      <c r="Y58" s="86"/>
    </row>
    <row r="59" spans="2:25" s="51" customFormat="1" ht="15.75" thickTop="1" x14ac:dyDescent="0.25">
      <c r="B59" s="886"/>
      <c r="C59" s="886"/>
      <c r="D59" s="886"/>
      <c r="E59" s="887"/>
      <c r="F59" s="887"/>
      <c r="G59" s="887"/>
      <c r="H59" s="887"/>
      <c r="I59" s="887"/>
      <c r="J59" s="887"/>
      <c r="K59" s="887"/>
      <c r="L59" s="887"/>
      <c r="M59" s="887"/>
      <c r="N59" s="887"/>
      <c r="O59" s="887"/>
      <c r="P59" s="887"/>
      <c r="Q59" s="234"/>
      <c r="R59" s="864"/>
      <c r="S59" s="888"/>
      <c r="T59" s="86"/>
      <c r="U59" s="86"/>
      <c r="V59" s="86"/>
      <c r="W59" s="86"/>
      <c r="X59" s="86"/>
      <c r="Y59" s="86"/>
    </row>
    <row r="60" spans="2:25" s="434" customFormat="1" ht="15.75" thickBot="1" x14ac:dyDescent="0.3">
      <c r="B60" s="273"/>
      <c r="C60" s="42"/>
      <c r="D60" s="42"/>
      <c r="E60" s="236"/>
      <c r="F60" s="236"/>
      <c r="G60" s="236"/>
      <c r="H60" s="236"/>
      <c r="I60" s="236"/>
      <c r="J60" s="236"/>
      <c r="K60" s="236"/>
      <c r="L60" s="236"/>
      <c r="M60" s="236"/>
      <c r="N60" s="236"/>
      <c r="O60" s="236"/>
      <c r="P60" s="236"/>
      <c r="Q60" s="435"/>
      <c r="T60" s="436"/>
      <c r="U60" s="436"/>
      <c r="V60" s="436"/>
      <c r="W60" s="436"/>
      <c r="X60" s="436"/>
      <c r="Y60" s="436"/>
    </row>
    <row r="61" spans="2:25" s="51" customFormat="1" ht="23.25" customHeight="1" thickTop="1" x14ac:dyDescent="0.25">
      <c r="B61" s="1116" t="s">
        <v>26</v>
      </c>
      <c r="C61" s="1117"/>
      <c r="D61" s="1117"/>
      <c r="E61" s="1117"/>
      <c r="F61" s="1117"/>
      <c r="G61" s="1117"/>
      <c r="H61" s="1117"/>
      <c r="I61" s="1117"/>
      <c r="J61" s="1117"/>
      <c r="K61" s="1117"/>
      <c r="L61" s="1117"/>
      <c r="M61" s="1117"/>
      <c r="N61" s="1117"/>
      <c r="O61" s="1117"/>
      <c r="P61" s="1117"/>
      <c r="Q61" s="1118"/>
      <c r="T61" s="786"/>
      <c r="U61" s="786"/>
      <c r="V61" s="86"/>
      <c r="W61" s="786"/>
      <c r="X61" s="86"/>
      <c r="Y61" s="86"/>
    </row>
    <row r="62" spans="2:25" s="51" customFormat="1" ht="15.75" thickBot="1" x14ac:dyDescent="0.3">
      <c r="B62" s="1099" t="s">
        <v>108</v>
      </c>
      <c r="C62" s="1129"/>
      <c r="D62" s="1130"/>
      <c r="E62" s="1100" t="s">
        <v>0</v>
      </c>
      <c r="F62" s="1100" t="s">
        <v>1</v>
      </c>
      <c r="G62" s="1100" t="s">
        <v>2</v>
      </c>
      <c r="H62" s="1100" t="s">
        <v>3</v>
      </c>
      <c r="I62" s="1100" t="s">
        <v>4</v>
      </c>
      <c r="J62" s="1100" t="s">
        <v>5</v>
      </c>
      <c r="K62" s="1100" t="s">
        <v>6</v>
      </c>
      <c r="L62" s="1100" t="s">
        <v>7</v>
      </c>
      <c r="M62" s="1100" t="s">
        <v>8</v>
      </c>
      <c r="N62" s="1100" t="s">
        <v>9</v>
      </c>
      <c r="O62" s="1100" t="s">
        <v>10</v>
      </c>
      <c r="P62" s="1100" t="s">
        <v>11</v>
      </c>
      <c r="Q62" s="1101" t="s">
        <v>17</v>
      </c>
      <c r="T62" s="786"/>
      <c r="U62" s="86"/>
      <c r="V62" s="86"/>
      <c r="W62" s="786"/>
      <c r="X62" s="786"/>
      <c r="Y62" s="86"/>
    </row>
    <row r="63" spans="2:25" s="51" customFormat="1" ht="21" customHeight="1" thickTop="1" thickBot="1" x14ac:dyDescent="0.3">
      <c r="B63" s="1104" t="s">
        <v>225</v>
      </c>
      <c r="C63" s="1128" t="s">
        <v>15</v>
      </c>
      <c r="D63" s="1128"/>
      <c r="E63" s="1102"/>
      <c r="F63" s="1102"/>
      <c r="G63" s="1102"/>
      <c r="H63" s="1102"/>
      <c r="I63" s="1102"/>
      <c r="J63" s="1102"/>
      <c r="K63" s="1102"/>
      <c r="L63" s="1102"/>
      <c r="M63" s="1102"/>
      <c r="N63" s="1102"/>
      <c r="O63" s="1102"/>
      <c r="P63" s="1102"/>
      <c r="Q63" s="1103">
        <f>SUM(E63:P63)</f>
        <v>0</v>
      </c>
      <c r="T63" s="786"/>
      <c r="U63" s="86"/>
      <c r="V63" s="86"/>
      <c r="W63" s="786"/>
      <c r="X63" s="786"/>
      <c r="Y63" s="86"/>
    </row>
    <row r="64" spans="2:25" s="51" customFormat="1" ht="16.5" thickTop="1" thickBot="1" x14ac:dyDescent="0.3">
      <c r="B64" s="456"/>
      <c r="C64" s="844"/>
      <c r="D64" s="844"/>
      <c r="E64" s="782"/>
      <c r="F64" s="782"/>
      <c r="G64" s="782"/>
      <c r="H64" s="782"/>
      <c r="I64" s="782"/>
      <c r="J64" s="782"/>
      <c r="K64" s="782"/>
      <c r="L64" s="782"/>
      <c r="M64" s="782"/>
      <c r="N64" s="782"/>
      <c r="O64" s="782"/>
      <c r="P64" s="782"/>
      <c r="Q64" s="782"/>
      <c r="T64" s="786"/>
      <c r="U64" s="86"/>
      <c r="V64" s="86"/>
      <c r="W64" s="786"/>
      <c r="X64" s="786"/>
      <c r="Y64" s="86"/>
    </row>
    <row r="65" spans="2:25" s="51" customFormat="1" ht="23.25" customHeight="1" thickTop="1" x14ac:dyDescent="0.25">
      <c r="B65" s="1125" t="s">
        <v>25</v>
      </c>
      <c r="C65" s="1126"/>
      <c r="D65" s="1126"/>
      <c r="E65" s="1126"/>
      <c r="F65" s="1126"/>
      <c r="G65" s="1126"/>
      <c r="H65" s="1126"/>
      <c r="I65" s="1126"/>
      <c r="J65" s="1126"/>
      <c r="K65" s="1126"/>
      <c r="L65" s="1126"/>
      <c r="M65" s="1126"/>
      <c r="N65" s="1126"/>
      <c r="O65" s="1126"/>
      <c r="P65" s="1126"/>
      <c r="Q65" s="1127"/>
      <c r="T65" s="786"/>
      <c r="U65" s="86"/>
      <c r="V65" s="86"/>
      <c r="W65" s="786"/>
      <c r="X65" s="786"/>
      <c r="Y65" s="86"/>
    </row>
    <row r="66" spans="2:25" s="51" customFormat="1" ht="48.75" customHeight="1" thickBot="1" x14ac:dyDescent="0.3">
      <c r="B66" s="890" t="s">
        <v>108</v>
      </c>
      <c r="C66" s="240" t="s">
        <v>226</v>
      </c>
      <c r="D66" s="240" t="s">
        <v>227</v>
      </c>
      <c r="E66" s="889" t="s">
        <v>0</v>
      </c>
      <c r="F66" s="889" t="s">
        <v>1</v>
      </c>
      <c r="G66" s="889" t="s">
        <v>2</v>
      </c>
      <c r="H66" s="889" t="s">
        <v>3</v>
      </c>
      <c r="I66" s="889" t="s">
        <v>4</v>
      </c>
      <c r="J66" s="889" t="s">
        <v>5</v>
      </c>
      <c r="K66" s="889" t="s">
        <v>6</v>
      </c>
      <c r="L66" s="889" t="s">
        <v>7</v>
      </c>
      <c r="M66" s="889" t="s">
        <v>8</v>
      </c>
      <c r="N66" s="889" t="s">
        <v>9</v>
      </c>
      <c r="O66" s="889" t="s">
        <v>10</v>
      </c>
      <c r="P66" s="889" t="s">
        <v>11</v>
      </c>
      <c r="Q66" s="891" t="s">
        <v>17</v>
      </c>
      <c r="T66" s="86"/>
      <c r="U66" s="456"/>
      <c r="V66" s="786"/>
      <c r="W66" s="786"/>
      <c r="X66" s="786"/>
      <c r="Y66" s="86"/>
    </row>
    <row r="67" spans="2:25" s="51" customFormat="1" ht="15.75" thickTop="1" x14ac:dyDescent="0.25">
      <c r="B67" s="1147" t="s">
        <v>121</v>
      </c>
      <c r="C67" s="1067" t="str">
        <f>IF(Q67=0,"",D67/Q67)</f>
        <v/>
      </c>
      <c r="D67" s="1068"/>
      <c r="E67" s="1069"/>
      <c r="F67" s="1069"/>
      <c r="G67" s="1069"/>
      <c r="H67" s="1069"/>
      <c r="I67" s="1069"/>
      <c r="J67" s="1069"/>
      <c r="K67" s="1069"/>
      <c r="L67" s="1069"/>
      <c r="M67" s="1069"/>
      <c r="N67" s="1069"/>
      <c r="O67" s="1069"/>
      <c r="P67" s="1069"/>
      <c r="Q67" s="1070">
        <f>SUM(E67:P67)</f>
        <v>0</v>
      </c>
      <c r="T67" s="86"/>
      <c r="U67" s="456"/>
      <c r="V67" s="786"/>
      <c r="W67" s="786"/>
      <c r="X67" s="786"/>
      <c r="Y67" s="86"/>
    </row>
    <row r="68" spans="2:25" s="51" customFormat="1" ht="15.75" thickBot="1" x14ac:dyDescent="0.3">
      <c r="B68" s="1148"/>
      <c r="C68" s="1150" t="s">
        <v>489</v>
      </c>
      <c r="D68" s="1151"/>
      <c r="E68" s="1076"/>
      <c r="F68" s="1076"/>
      <c r="G68" s="1076"/>
      <c r="H68" s="1076"/>
      <c r="I68" s="1076"/>
      <c r="J68" s="1076"/>
      <c r="K68" s="1076"/>
      <c r="L68" s="1076"/>
      <c r="M68" s="1076"/>
      <c r="N68" s="1076"/>
      <c r="O68" s="1076"/>
      <c r="P68" s="1076"/>
      <c r="Q68" s="1079">
        <f>SUM(E68:P68)</f>
        <v>0</v>
      </c>
      <c r="T68" s="86"/>
      <c r="U68" s="456"/>
      <c r="V68" s="786"/>
      <c r="W68" s="786"/>
      <c r="X68" s="786"/>
      <c r="Y68" s="86"/>
    </row>
    <row r="69" spans="2:25" s="51" customFormat="1" ht="15.75" thickTop="1" x14ac:dyDescent="0.25">
      <c r="B69" s="1149" t="s">
        <v>13</v>
      </c>
      <c r="C69" s="242">
        <f>IF(Q69=0,"",D69/Q69)</f>
        <v>0</v>
      </c>
      <c r="D69" s="244"/>
      <c r="E69" s="892"/>
      <c r="F69" s="892"/>
      <c r="G69" s="892">
        <v>1</v>
      </c>
      <c r="H69" s="892"/>
      <c r="I69" s="892"/>
      <c r="J69" s="892"/>
      <c r="K69" s="892"/>
      <c r="L69" s="892"/>
      <c r="M69" s="892"/>
      <c r="N69" s="892"/>
      <c r="O69" s="892"/>
      <c r="P69" s="892"/>
      <c r="Q69" s="893">
        <f t="shared" ref="Q69:Q76" si="5">SUM(E69:P69)</f>
        <v>1</v>
      </c>
      <c r="T69" s="86"/>
      <c r="U69" s="456"/>
      <c r="V69" s="786"/>
      <c r="W69" s="786"/>
      <c r="X69" s="786"/>
      <c r="Y69" s="86"/>
    </row>
    <row r="70" spans="2:25" s="51" customFormat="1" ht="15.75" thickBot="1" x14ac:dyDescent="0.3">
      <c r="B70" s="1149"/>
      <c r="C70" s="1152" t="s">
        <v>489</v>
      </c>
      <c r="D70" s="1153"/>
      <c r="E70" s="1076"/>
      <c r="F70" s="1076"/>
      <c r="G70" s="1076"/>
      <c r="H70" s="1076"/>
      <c r="I70" s="1076"/>
      <c r="J70" s="1076"/>
      <c r="K70" s="1076"/>
      <c r="L70" s="1076"/>
      <c r="M70" s="1076"/>
      <c r="N70" s="1076"/>
      <c r="O70" s="1076"/>
      <c r="P70" s="1076"/>
      <c r="Q70" s="1080">
        <f t="shared" si="5"/>
        <v>0</v>
      </c>
      <c r="T70" s="86"/>
      <c r="U70" s="456"/>
      <c r="V70" s="786"/>
      <c r="W70" s="786"/>
      <c r="X70" s="786"/>
      <c r="Y70" s="86"/>
    </row>
    <row r="71" spans="2:25" s="51" customFormat="1" ht="15.75" thickTop="1" x14ac:dyDescent="0.25">
      <c r="B71" s="1147" t="s">
        <v>14</v>
      </c>
      <c r="C71" s="1067" t="str">
        <f>IF(Q71=0,"",D71/Q71)</f>
        <v/>
      </c>
      <c r="D71" s="1068"/>
      <c r="E71" s="1069"/>
      <c r="F71" s="1069"/>
      <c r="G71" s="1069"/>
      <c r="H71" s="1069"/>
      <c r="I71" s="1069"/>
      <c r="J71" s="1069"/>
      <c r="K71" s="1069"/>
      <c r="L71" s="1069"/>
      <c r="M71" s="1069"/>
      <c r="N71" s="1069"/>
      <c r="O71" s="1069"/>
      <c r="P71" s="1069"/>
      <c r="Q71" s="1070">
        <f t="shared" si="5"/>
        <v>0</v>
      </c>
      <c r="T71" s="86"/>
      <c r="U71" s="456"/>
      <c r="V71" s="786"/>
      <c r="W71" s="786"/>
      <c r="X71" s="786"/>
      <c r="Y71" s="86"/>
    </row>
    <row r="72" spans="2:25" s="51" customFormat="1" ht="15.75" thickBot="1" x14ac:dyDescent="0.3">
      <c r="B72" s="1148"/>
      <c r="C72" s="1154" t="s">
        <v>489</v>
      </c>
      <c r="D72" s="1155"/>
      <c r="E72" s="1076"/>
      <c r="F72" s="1076"/>
      <c r="G72" s="1076"/>
      <c r="H72" s="1076"/>
      <c r="I72" s="1076"/>
      <c r="J72" s="1076"/>
      <c r="K72" s="1076"/>
      <c r="L72" s="1076"/>
      <c r="M72" s="1076"/>
      <c r="N72" s="1076"/>
      <c r="O72" s="1076"/>
      <c r="P72" s="1076"/>
      <c r="Q72" s="1079">
        <f t="shared" si="5"/>
        <v>0</v>
      </c>
      <c r="T72" s="86"/>
      <c r="U72" s="456"/>
      <c r="V72" s="786"/>
      <c r="W72" s="786"/>
      <c r="X72" s="786"/>
      <c r="Y72" s="86"/>
    </row>
    <row r="73" spans="2:25" s="51" customFormat="1" ht="15.75" thickTop="1" x14ac:dyDescent="0.25">
      <c r="B73" s="1149" t="s">
        <v>105</v>
      </c>
      <c r="C73" s="242" t="str">
        <f>IF(Q73=0,"",D73/Q73)</f>
        <v/>
      </c>
      <c r="D73" s="244"/>
      <c r="E73" s="892"/>
      <c r="F73" s="892"/>
      <c r="G73" s="892"/>
      <c r="H73" s="892"/>
      <c r="I73" s="892"/>
      <c r="J73" s="892"/>
      <c r="K73" s="892"/>
      <c r="L73" s="892"/>
      <c r="M73" s="892"/>
      <c r="N73" s="892"/>
      <c r="O73" s="892"/>
      <c r="P73" s="892"/>
      <c r="Q73" s="893">
        <f t="shared" si="5"/>
        <v>0</v>
      </c>
      <c r="T73" s="86"/>
      <c r="U73" s="456"/>
      <c r="V73" s="86"/>
      <c r="W73" s="86"/>
      <c r="X73" s="86"/>
      <c r="Y73" s="86"/>
    </row>
    <row r="74" spans="2:25" s="51" customFormat="1" ht="15.75" thickBot="1" x14ac:dyDescent="0.3">
      <c r="B74" s="1149"/>
      <c r="C74" s="1152" t="s">
        <v>489</v>
      </c>
      <c r="D74" s="1153"/>
      <c r="E74" s="1076"/>
      <c r="F74" s="1076"/>
      <c r="G74" s="1076"/>
      <c r="H74" s="1076"/>
      <c r="I74" s="1076"/>
      <c r="J74" s="1076"/>
      <c r="K74" s="1076"/>
      <c r="L74" s="1076"/>
      <c r="M74" s="1076"/>
      <c r="N74" s="1076"/>
      <c r="O74" s="1076"/>
      <c r="P74" s="1076"/>
      <c r="Q74" s="1080">
        <f t="shared" si="5"/>
        <v>0</v>
      </c>
      <c r="T74" s="86"/>
      <c r="U74" s="456"/>
      <c r="V74" s="86"/>
      <c r="W74" s="86"/>
      <c r="X74" s="86"/>
      <c r="Y74" s="86"/>
    </row>
    <row r="75" spans="2:25" s="51" customFormat="1" ht="15.75" thickTop="1" x14ac:dyDescent="0.25">
      <c r="B75" s="1147" t="s">
        <v>106</v>
      </c>
      <c r="C75" s="1067" t="str">
        <f>IF(Q75=0,"",D75/Q75)</f>
        <v/>
      </c>
      <c r="D75" s="1068"/>
      <c r="E75" s="1069"/>
      <c r="F75" s="1069"/>
      <c r="G75" s="1069"/>
      <c r="H75" s="1069"/>
      <c r="I75" s="1069"/>
      <c r="J75" s="1069"/>
      <c r="K75" s="1069"/>
      <c r="L75" s="1069"/>
      <c r="M75" s="1069"/>
      <c r="N75" s="1069"/>
      <c r="O75" s="1069"/>
      <c r="P75" s="1069"/>
      <c r="Q75" s="1070">
        <f t="shared" si="5"/>
        <v>0</v>
      </c>
      <c r="T75" s="86"/>
      <c r="U75" s="456"/>
      <c r="V75" s="86"/>
      <c r="W75" s="86"/>
      <c r="X75" s="86"/>
      <c r="Y75" s="86"/>
    </row>
    <row r="76" spans="2:25" s="51" customFormat="1" ht="15.75" thickBot="1" x14ac:dyDescent="0.3">
      <c r="B76" s="1148"/>
      <c r="C76" s="1154" t="s">
        <v>489</v>
      </c>
      <c r="D76" s="1155"/>
      <c r="E76" s="1076"/>
      <c r="F76" s="1076"/>
      <c r="G76" s="1076"/>
      <c r="H76" s="1076"/>
      <c r="I76" s="1076"/>
      <c r="J76" s="1076"/>
      <c r="K76" s="1076"/>
      <c r="L76" s="1076"/>
      <c r="M76" s="1076"/>
      <c r="N76" s="1076"/>
      <c r="O76" s="1076"/>
      <c r="P76" s="1076"/>
      <c r="Q76" s="1079">
        <f t="shared" si="5"/>
        <v>0</v>
      </c>
      <c r="T76" s="86"/>
      <c r="U76" s="456"/>
      <c r="V76" s="86"/>
      <c r="W76" s="86"/>
      <c r="X76" s="86"/>
      <c r="Y76" s="86"/>
    </row>
    <row r="77" spans="2:25" s="51" customFormat="1" ht="16.5" thickTop="1" thickBot="1" x14ac:dyDescent="0.3">
      <c r="B77" s="1071" t="s">
        <v>472</v>
      </c>
      <c r="C77" s="1072" t="s">
        <v>47</v>
      </c>
      <c r="D77" s="1073">
        <f t="shared" ref="D77" si="6">SUM(D67:D75)</f>
        <v>0</v>
      </c>
      <c r="E77" s="1074">
        <f>SUM(E67,E69,E71,E73,E75)</f>
        <v>0</v>
      </c>
      <c r="F77" s="1074">
        <f t="shared" ref="F77:P77" si="7">SUM(F67,F69,F71,F73,F75)</f>
        <v>0</v>
      </c>
      <c r="G77" s="1074">
        <f t="shared" si="7"/>
        <v>1</v>
      </c>
      <c r="H77" s="1074">
        <f t="shared" si="7"/>
        <v>0</v>
      </c>
      <c r="I77" s="1074">
        <f t="shared" si="7"/>
        <v>0</v>
      </c>
      <c r="J77" s="1074">
        <f t="shared" si="7"/>
        <v>0</v>
      </c>
      <c r="K77" s="1074">
        <f t="shared" si="7"/>
        <v>0</v>
      </c>
      <c r="L77" s="1074">
        <f t="shared" si="7"/>
        <v>0</v>
      </c>
      <c r="M77" s="1074">
        <f t="shared" si="7"/>
        <v>0</v>
      </c>
      <c r="N77" s="1074">
        <f t="shared" si="7"/>
        <v>0</v>
      </c>
      <c r="O77" s="1074">
        <f t="shared" si="7"/>
        <v>0</v>
      </c>
      <c r="P77" s="1074">
        <f t="shared" si="7"/>
        <v>0</v>
      </c>
      <c r="Q77" s="1075">
        <f>SUM(Q67,Q69,Q71,Q73,Q75)</f>
        <v>1</v>
      </c>
      <c r="R77" s="86"/>
      <c r="S77" s="86"/>
      <c r="T77" s="86"/>
      <c r="U77" s="456"/>
      <c r="V77" s="86"/>
      <c r="W77" s="86"/>
      <c r="X77" s="86"/>
      <c r="Y77" s="86"/>
    </row>
    <row r="78" spans="2:25" s="51" customFormat="1" ht="21" customHeight="1" thickTop="1" x14ac:dyDescent="0.25">
      <c r="B78" s="456"/>
      <c r="C78" s="844"/>
      <c r="D78" s="844"/>
      <c r="E78" s="79"/>
      <c r="F78" s="79"/>
      <c r="G78" s="79"/>
      <c r="H78" s="79"/>
      <c r="I78" s="79"/>
      <c r="J78" s="79"/>
      <c r="K78" s="79"/>
      <c r="L78" s="79"/>
      <c r="M78" s="79"/>
      <c r="N78" s="79"/>
      <c r="O78" s="79"/>
      <c r="P78" s="79"/>
      <c r="Q78" s="782"/>
      <c r="T78" s="86"/>
      <c r="U78" s="456"/>
      <c r="V78" s="86"/>
      <c r="W78" s="86"/>
      <c r="X78" s="86"/>
      <c r="Y78" s="86"/>
    </row>
    <row r="79" spans="2:25" s="51" customFormat="1" hidden="1" x14ac:dyDescent="0.25">
      <c r="B79" s="456"/>
      <c r="C79" s="844"/>
      <c r="D79" s="844"/>
      <c r="E79" s="79"/>
      <c r="F79" s="79"/>
      <c r="G79" s="79"/>
      <c r="H79" s="79"/>
      <c r="I79" s="79"/>
      <c r="J79" s="79"/>
      <c r="K79" s="79"/>
      <c r="L79" s="79"/>
      <c r="M79" s="79"/>
      <c r="N79" s="79"/>
      <c r="O79" s="79"/>
      <c r="P79" s="79"/>
      <c r="Q79" s="782"/>
      <c r="T79" s="86"/>
      <c r="U79" s="456"/>
      <c r="V79" s="86"/>
      <c r="W79" s="86"/>
      <c r="X79" s="86"/>
      <c r="Y79" s="86"/>
    </row>
    <row r="80" spans="2:25" s="51" customFormat="1" hidden="1" x14ac:dyDescent="0.25">
      <c r="B80" s="456"/>
      <c r="C80" s="951"/>
      <c r="D80" s="952" t="s">
        <v>310</v>
      </c>
      <c r="E80" s="953"/>
      <c r="F80" s="953"/>
      <c r="G80" s="953"/>
      <c r="H80" s="953"/>
      <c r="I80" s="953"/>
      <c r="J80" s="953"/>
      <c r="K80" s="953"/>
      <c r="L80" s="953"/>
      <c r="M80" s="953"/>
      <c r="N80" s="953"/>
      <c r="O80" s="953"/>
      <c r="P80" s="954"/>
      <c r="Q80" s="782"/>
      <c r="T80" s="86"/>
      <c r="U80" s="456"/>
      <c r="V80" s="86"/>
      <c r="W80" s="86"/>
      <c r="X80" s="86"/>
      <c r="Y80" s="86"/>
    </row>
    <row r="81" spans="2:25" s="51" customFormat="1" hidden="1" x14ac:dyDescent="0.25">
      <c r="B81" s="456"/>
      <c r="C81" s="948" t="s">
        <v>303</v>
      </c>
      <c r="D81" s="949" t="s">
        <v>305</v>
      </c>
      <c r="E81" s="950">
        <f>SAÍDAS!C7+SAÍDAS!E7+REBANHO!E63</f>
        <v>0</v>
      </c>
      <c r="F81" s="950">
        <f>SAÍDAS!F7+REBANHO!F63</f>
        <v>0</v>
      </c>
      <c r="G81" s="950">
        <f>SAÍDAS!G7+REBANHO!G63</f>
        <v>0</v>
      </c>
      <c r="H81" s="950">
        <f>SAÍDAS!H7+REBANHO!H63</f>
        <v>0</v>
      </c>
      <c r="I81" s="950">
        <f>SAÍDAS!I7+REBANHO!I63</f>
        <v>0</v>
      </c>
      <c r="J81" s="950">
        <f>SAÍDAS!J7+REBANHO!J63</f>
        <v>0</v>
      </c>
      <c r="K81" s="950">
        <f>SAÍDAS!K7+REBANHO!K63</f>
        <v>0</v>
      </c>
      <c r="L81" s="950">
        <f>SAÍDAS!L7+REBANHO!L63</f>
        <v>0</v>
      </c>
      <c r="M81" s="950">
        <f>SAÍDAS!M7+REBANHO!M63</f>
        <v>0</v>
      </c>
      <c r="N81" s="950">
        <f>SAÍDAS!N7+REBANHO!N63</f>
        <v>0</v>
      </c>
      <c r="O81" s="950">
        <f>SAÍDAS!O7+REBANHO!O63</f>
        <v>0</v>
      </c>
      <c r="P81" s="950">
        <f>SAÍDAS!P7+REBANHO!P63</f>
        <v>0</v>
      </c>
      <c r="Q81" s="782"/>
      <c r="T81" s="86"/>
      <c r="U81" s="456"/>
      <c r="V81" s="86"/>
      <c r="W81" s="86"/>
      <c r="X81" s="86"/>
      <c r="Y81" s="86"/>
    </row>
    <row r="82" spans="2:25" s="51" customFormat="1" hidden="1" x14ac:dyDescent="0.25">
      <c r="B82" s="841"/>
      <c r="C82" s="949"/>
      <c r="D82" s="949" t="s">
        <v>306</v>
      </c>
      <c r="E82" s="950">
        <f>E67+ENTRADAS!D8</f>
        <v>0</v>
      </c>
      <c r="F82" s="950">
        <f>F67+ENTRADAS!E8</f>
        <v>0</v>
      </c>
      <c r="G82" s="950">
        <f>G67+ENTRADAS!F8</f>
        <v>0</v>
      </c>
      <c r="H82" s="950">
        <f>H67+ENTRADAS!G8</f>
        <v>0</v>
      </c>
      <c r="I82" s="950">
        <f>I67+ENTRADAS!H8</f>
        <v>0</v>
      </c>
      <c r="J82" s="950">
        <f>J67+ENTRADAS!I8</f>
        <v>0</v>
      </c>
      <c r="K82" s="950">
        <f>K67+ENTRADAS!J8</f>
        <v>0</v>
      </c>
      <c r="L82" s="950">
        <f>L67+ENTRADAS!K8</f>
        <v>0</v>
      </c>
      <c r="M82" s="950">
        <f>M67+ENTRADAS!L8</f>
        <v>0</v>
      </c>
      <c r="N82" s="950">
        <f>N67+ENTRADAS!M8</f>
        <v>0</v>
      </c>
      <c r="O82" s="950">
        <f>O67+ENTRADAS!N8</f>
        <v>0</v>
      </c>
      <c r="P82" s="950">
        <f>P67+ENTRADAS!O8</f>
        <v>0</v>
      </c>
      <c r="Q82" s="782"/>
      <c r="T82" s="86"/>
      <c r="U82" s="86"/>
      <c r="V82" s="86"/>
      <c r="W82" s="86"/>
      <c r="X82" s="86"/>
      <c r="Y82" s="86"/>
    </row>
    <row r="83" spans="2:25" s="51" customFormat="1" hidden="1" x14ac:dyDescent="0.25">
      <c r="B83" s="841"/>
      <c r="C83" s="948" t="s">
        <v>304</v>
      </c>
      <c r="D83" s="949" t="s">
        <v>305</v>
      </c>
      <c r="E83" s="950">
        <f>SAÍDAS!C11+SAÍDAS!E11</f>
        <v>137</v>
      </c>
      <c r="F83" s="950">
        <f>SAÍDAS!F11</f>
        <v>0</v>
      </c>
      <c r="G83" s="950">
        <f>SAÍDAS!G11</f>
        <v>100</v>
      </c>
      <c r="H83" s="950">
        <f>SAÍDAS!H11</f>
        <v>0</v>
      </c>
      <c r="I83" s="950">
        <f>SAÍDAS!I11</f>
        <v>0</v>
      </c>
      <c r="J83" s="950">
        <f>SAÍDAS!J11</f>
        <v>0</v>
      </c>
      <c r="K83" s="950">
        <f>SAÍDAS!K11</f>
        <v>73</v>
      </c>
      <c r="L83" s="950">
        <f>SAÍDAS!L11</f>
        <v>31</v>
      </c>
      <c r="M83" s="950">
        <f>SAÍDAS!M11</f>
        <v>0</v>
      </c>
      <c r="N83" s="950">
        <f>SAÍDAS!N11</f>
        <v>0</v>
      </c>
      <c r="O83" s="950">
        <f>SAÍDAS!O11</f>
        <v>0</v>
      </c>
      <c r="P83" s="950">
        <f>SAÍDAS!P11</f>
        <v>0</v>
      </c>
      <c r="Q83" s="782"/>
      <c r="T83" s="86"/>
      <c r="U83" s="86"/>
      <c r="V83" s="86"/>
      <c r="W83" s="86"/>
      <c r="X83" s="86"/>
      <c r="Y83" s="86"/>
    </row>
    <row r="84" spans="2:25" s="51" customFormat="1" hidden="1" x14ac:dyDescent="0.25">
      <c r="B84" s="841"/>
      <c r="C84" s="949"/>
      <c r="D84" s="949" t="s">
        <v>306</v>
      </c>
      <c r="E84" s="950">
        <f>E69+ENTRADAS!D12</f>
        <v>0</v>
      </c>
      <c r="F84" s="950">
        <f>F69+ENTRADAS!E12</f>
        <v>0</v>
      </c>
      <c r="G84" s="950">
        <f>G69+ENTRADAS!F12</f>
        <v>1</v>
      </c>
      <c r="H84" s="950">
        <f>H69+ENTRADAS!G12</f>
        <v>1</v>
      </c>
      <c r="I84" s="950">
        <f>I69+ENTRADAS!H12</f>
        <v>0</v>
      </c>
      <c r="J84" s="950">
        <f>J69+ENTRADAS!I12</f>
        <v>0</v>
      </c>
      <c r="K84" s="950">
        <f>K69+ENTRADAS!J12</f>
        <v>0</v>
      </c>
      <c r="L84" s="950">
        <f>L69+ENTRADAS!K12</f>
        <v>0</v>
      </c>
      <c r="M84" s="950">
        <f>M69+ENTRADAS!L12</f>
        <v>0</v>
      </c>
      <c r="N84" s="950">
        <f>N69+ENTRADAS!M12</f>
        <v>0</v>
      </c>
      <c r="O84" s="950">
        <f>O69+ENTRADAS!N12</f>
        <v>0</v>
      </c>
      <c r="P84" s="950">
        <f>P69+ENTRADAS!O12</f>
        <v>0</v>
      </c>
      <c r="Q84" s="782"/>
      <c r="T84" s="86"/>
      <c r="U84" s="86"/>
      <c r="V84" s="86"/>
      <c r="W84" s="86"/>
      <c r="X84" s="86"/>
      <c r="Y84" s="86"/>
    </row>
    <row r="85" spans="2:25" s="51" customFormat="1" hidden="1" x14ac:dyDescent="0.25">
      <c r="B85" s="841"/>
      <c r="C85" s="948" t="s">
        <v>307</v>
      </c>
      <c r="D85" s="949" t="s">
        <v>305</v>
      </c>
      <c r="E85" s="950">
        <f>SAÍDAS!C15+SAÍDAS!E15</f>
        <v>0</v>
      </c>
      <c r="F85" s="950">
        <f>SAÍDAS!F15</f>
        <v>0</v>
      </c>
      <c r="G85" s="950">
        <f>SAÍDAS!G15</f>
        <v>0</v>
      </c>
      <c r="H85" s="950">
        <f>SAÍDAS!H15</f>
        <v>0</v>
      </c>
      <c r="I85" s="950">
        <f>SAÍDAS!I15</f>
        <v>0</v>
      </c>
      <c r="J85" s="950">
        <f>SAÍDAS!J15</f>
        <v>0</v>
      </c>
      <c r="K85" s="950">
        <f>SAÍDAS!K15</f>
        <v>0</v>
      </c>
      <c r="L85" s="950">
        <f>SAÍDAS!L15</f>
        <v>0</v>
      </c>
      <c r="M85" s="950">
        <f>SAÍDAS!M15</f>
        <v>0</v>
      </c>
      <c r="N85" s="950">
        <f>SAÍDAS!N15</f>
        <v>0</v>
      </c>
      <c r="O85" s="950">
        <f>SAÍDAS!O15</f>
        <v>0</v>
      </c>
      <c r="P85" s="950">
        <f>SAÍDAS!P15</f>
        <v>0</v>
      </c>
      <c r="Q85" s="782"/>
      <c r="T85" s="86"/>
      <c r="U85" s="86"/>
      <c r="V85" s="86"/>
      <c r="W85" s="86"/>
      <c r="X85" s="86"/>
      <c r="Y85" s="86"/>
    </row>
    <row r="86" spans="2:25" s="51" customFormat="1" hidden="1" x14ac:dyDescent="0.25">
      <c r="B86" s="841"/>
      <c r="C86" s="948"/>
      <c r="D86" s="949" t="s">
        <v>306</v>
      </c>
      <c r="E86" s="950">
        <f>E71+ENTRADAS!D16++ENTRADAS!D31</f>
        <v>0</v>
      </c>
      <c r="F86" s="950">
        <f>F71+ENTRADAS!E16++ENTRADAS!E31</f>
        <v>0</v>
      </c>
      <c r="G86" s="950">
        <f>G71+ENTRADAS!F16++ENTRADAS!F31</f>
        <v>0</v>
      </c>
      <c r="H86" s="950">
        <f>H71+ENTRADAS!G16++ENTRADAS!G31</f>
        <v>0</v>
      </c>
      <c r="I86" s="950">
        <f>I71+ENTRADAS!H16++ENTRADAS!H31</f>
        <v>0</v>
      </c>
      <c r="J86" s="950">
        <f>J71+ENTRADAS!I16++ENTRADAS!I31</f>
        <v>0</v>
      </c>
      <c r="K86" s="950">
        <f>K71+ENTRADAS!J16++ENTRADAS!J31</f>
        <v>111</v>
      </c>
      <c r="L86" s="950">
        <f>L71+ENTRADAS!K16++ENTRADAS!K31</f>
        <v>0</v>
      </c>
      <c r="M86" s="950">
        <f>M71+ENTRADAS!L16++ENTRADAS!L31</f>
        <v>23</v>
      </c>
      <c r="N86" s="950">
        <f>N71+ENTRADAS!M16++ENTRADAS!M31</f>
        <v>0</v>
      </c>
      <c r="O86" s="950">
        <f>O71+ENTRADAS!N16++ENTRADAS!N31</f>
        <v>0</v>
      </c>
      <c r="P86" s="950">
        <f>P71+ENTRADAS!O16++ENTRADAS!O31</f>
        <v>0</v>
      </c>
      <c r="Q86" s="782"/>
      <c r="T86" s="86"/>
      <c r="U86" s="86"/>
      <c r="V86" s="86"/>
      <c r="W86" s="86"/>
      <c r="X86" s="86"/>
      <c r="Y86" s="86"/>
    </row>
    <row r="87" spans="2:25" s="51" customFormat="1" hidden="1" x14ac:dyDescent="0.25">
      <c r="B87" s="841"/>
      <c r="C87" s="948" t="s">
        <v>308</v>
      </c>
      <c r="D87" s="949" t="s">
        <v>305</v>
      </c>
      <c r="E87" s="950">
        <f>SAÍDAS!C23+SAÍDAS!C19+SAÍDAS!E19+SAÍDAS!E23</f>
        <v>1</v>
      </c>
      <c r="F87" s="950">
        <f>SAÍDAS!F19+SAÍDAS!F23</f>
        <v>0</v>
      </c>
      <c r="G87" s="950">
        <f>SAÍDAS!G19+SAÍDAS!G23</f>
        <v>0</v>
      </c>
      <c r="H87" s="950">
        <f>SAÍDAS!H19+SAÍDAS!H23</f>
        <v>0</v>
      </c>
      <c r="I87" s="950">
        <f>SAÍDAS!I19+SAÍDAS!I23</f>
        <v>0</v>
      </c>
      <c r="J87" s="950">
        <f>SAÍDAS!J19+SAÍDAS!J23</f>
        <v>0</v>
      </c>
      <c r="K87" s="950">
        <f>SAÍDAS!K19+SAÍDAS!K23</f>
        <v>0</v>
      </c>
      <c r="L87" s="950">
        <f>SAÍDAS!L19+SAÍDAS!L23</f>
        <v>0</v>
      </c>
      <c r="M87" s="950">
        <f>SAÍDAS!M19+SAÍDAS!M23</f>
        <v>0</v>
      </c>
      <c r="N87" s="950">
        <f>SAÍDAS!N19+SAÍDAS!N23</f>
        <v>0</v>
      </c>
      <c r="O87" s="950">
        <f>SAÍDAS!O19+SAÍDAS!O23</f>
        <v>0</v>
      </c>
      <c r="P87" s="950">
        <f>SAÍDAS!P19+SAÍDAS!P23</f>
        <v>0</v>
      </c>
      <c r="Q87" s="782"/>
      <c r="T87" s="86"/>
      <c r="U87" s="86"/>
      <c r="V87" s="86"/>
      <c r="W87" s="86"/>
      <c r="X87" s="86"/>
      <c r="Y87" s="86"/>
    </row>
    <row r="88" spans="2:25" s="51" customFormat="1" hidden="1" x14ac:dyDescent="0.25">
      <c r="B88" s="456"/>
      <c r="C88" s="948"/>
      <c r="D88" s="949" t="s">
        <v>306</v>
      </c>
      <c r="E88" s="950">
        <f>E73+E75+ENTRADAS!D20+ENTRADAS!D24+ENTRADAS!D35+ENTRADAS!D39</f>
        <v>0</v>
      </c>
      <c r="F88" s="950">
        <f>F73+F75+ENTRADAS!E20+ENTRADAS!E24+ENTRADAS!E35+ENTRADAS!E39</f>
        <v>0</v>
      </c>
      <c r="G88" s="950">
        <f>G73+G75+ENTRADAS!F20+ENTRADAS!F24+ENTRADAS!F35+ENTRADAS!F39</f>
        <v>0</v>
      </c>
      <c r="H88" s="950">
        <f>H73+H75+ENTRADAS!G20+ENTRADAS!G24+ENTRADAS!G35+ENTRADAS!G39</f>
        <v>0</v>
      </c>
      <c r="I88" s="950">
        <f>I73+I75+ENTRADAS!H20+ENTRADAS!H24+ENTRADAS!H35+ENTRADAS!H39</f>
        <v>0</v>
      </c>
      <c r="J88" s="950">
        <f>J73+J75+ENTRADAS!I20+ENTRADAS!I24+ENTRADAS!I35+ENTRADAS!I39</f>
        <v>0</v>
      </c>
      <c r="K88" s="950">
        <f>K73+K75+ENTRADAS!J20+ENTRADAS!J24+ENTRADAS!J35+ENTRADAS!J39</f>
        <v>0</v>
      </c>
      <c r="L88" s="950">
        <f>L73+L75+ENTRADAS!K20+ENTRADAS!K24+ENTRADAS!K35+ENTRADAS!K39</f>
        <v>0</v>
      </c>
      <c r="M88" s="950">
        <f>M73+M75+ENTRADAS!L20+ENTRADAS!L24+ENTRADAS!L35+ENTRADAS!L39</f>
        <v>0</v>
      </c>
      <c r="N88" s="950">
        <f>N73+N75+ENTRADAS!M20+ENTRADAS!M24+ENTRADAS!M35+ENTRADAS!M39</f>
        <v>0</v>
      </c>
      <c r="O88" s="950">
        <f>O73+O75+ENTRADAS!N20+ENTRADAS!N24+ENTRADAS!N35+ENTRADAS!N39</f>
        <v>0</v>
      </c>
      <c r="P88" s="950">
        <f>P73+P75+ENTRADAS!O20+ENTRADAS!O24+ENTRADAS!O35+ENTRADAS!O39</f>
        <v>0</v>
      </c>
      <c r="Q88" s="782"/>
      <c r="T88" s="86"/>
      <c r="U88" s="86"/>
      <c r="V88" s="86"/>
      <c r="W88" s="86"/>
      <c r="X88" s="86"/>
      <c r="Y88" s="86"/>
    </row>
    <row r="89" spans="2:25" s="51" customFormat="1" hidden="1" x14ac:dyDescent="0.25">
      <c r="B89" s="456"/>
      <c r="C89" s="951"/>
      <c r="D89" s="952"/>
      <c r="E89" s="950">
        <f>E81+E83+E85+E87-E82-E84-E86-E88</f>
        <v>138</v>
      </c>
      <c r="F89" s="950">
        <f t="shared" ref="F89:P89" si="8">F81+F83+F85+F87-F82-F84-F86-F88</f>
        <v>0</v>
      </c>
      <c r="G89" s="950">
        <f t="shared" si="8"/>
        <v>99</v>
      </c>
      <c r="H89" s="950">
        <f t="shared" si="8"/>
        <v>-1</v>
      </c>
      <c r="I89" s="950">
        <f t="shared" si="8"/>
        <v>0</v>
      </c>
      <c r="J89" s="950">
        <f t="shared" si="8"/>
        <v>0</v>
      </c>
      <c r="K89" s="950">
        <f t="shared" si="8"/>
        <v>-38</v>
      </c>
      <c r="L89" s="950">
        <f t="shared" si="8"/>
        <v>31</v>
      </c>
      <c r="M89" s="950">
        <f t="shared" si="8"/>
        <v>-23</v>
      </c>
      <c r="N89" s="950">
        <f t="shared" si="8"/>
        <v>0</v>
      </c>
      <c r="O89" s="950">
        <f t="shared" si="8"/>
        <v>0</v>
      </c>
      <c r="P89" s="950">
        <f t="shared" si="8"/>
        <v>0</v>
      </c>
      <c r="Q89" s="782"/>
      <c r="T89" s="86"/>
      <c r="U89" s="86"/>
      <c r="V89" s="86"/>
      <c r="W89" s="86"/>
      <c r="X89" s="86"/>
      <c r="Y89" s="86"/>
    </row>
    <row r="90" spans="2:25" s="51" customFormat="1" hidden="1" x14ac:dyDescent="0.25">
      <c r="B90" s="456"/>
      <c r="C90" s="955"/>
      <c r="D90" s="956"/>
      <c r="E90" s="950"/>
      <c r="F90" s="950"/>
      <c r="G90" s="950"/>
      <c r="H90" s="950"/>
      <c r="I90" s="950"/>
      <c r="J90" s="950"/>
      <c r="K90" s="950"/>
      <c r="L90" s="950"/>
      <c r="M90" s="950"/>
      <c r="N90" s="950"/>
      <c r="O90" s="950"/>
      <c r="P90" s="950"/>
      <c r="Q90" s="782"/>
      <c r="T90" s="86"/>
      <c r="U90" s="86"/>
      <c r="V90" s="86"/>
      <c r="W90" s="86"/>
      <c r="X90" s="86"/>
      <c r="Y90" s="86"/>
    </row>
    <row r="91" spans="2:25" s="51" customFormat="1" hidden="1" x14ac:dyDescent="0.25">
      <c r="B91" s="456"/>
      <c r="C91" s="957"/>
      <c r="D91" s="958" t="s">
        <v>309</v>
      </c>
      <c r="E91" s="950">
        <f>E89</f>
        <v>138</v>
      </c>
      <c r="F91" s="950">
        <f t="shared" ref="F91:P91" si="9">E91+F89</f>
        <v>138</v>
      </c>
      <c r="G91" s="950">
        <f t="shared" si="9"/>
        <v>237</v>
      </c>
      <c r="H91" s="950">
        <f t="shared" si="9"/>
        <v>236</v>
      </c>
      <c r="I91" s="950">
        <f t="shared" si="9"/>
        <v>236</v>
      </c>
      <c r="J91" s="950">
        <f t="shared" si="9"/>
        <v>236</v>
      </c>
      <c r="K91" s="950">
        <f t="shared" si="9"/>
        <v>198</v>
      </c>
      <c r="L91" s="950">
        <f t="shared" si="9"/>
        <v>229</v>
      </c>
      <c r="M91" s="950">
        <f t="shared" si="9"/>
        <v>206</v>
      </c>
      <c r="N91" s="950">
        <f t="shared" si="9"/>
        <v>206</v>
      </c>
      <c r="O91" s="950">
        <f t="shared" si="9"/>
        <v>206</v>
      </c>
      <c r="P91" s="950">
        <f t="shared" si="9"/>
        <v>206</v>
      </c>
      <c r="Q91" s="782"/>
      <c r="T91" s="86"/>
      <c r="U91" s="86"/>
      <c r="V91" s="86"/>
      <c r="W91" s="86"/>
      <c r="X91" s="86"/>
      <c r="Y91" s="86"/>
    </row>
    <row r="92" spans="2:25" s="51" customFormat="1" hidden="1" x14ac:dyDescent="0.25">
      <c r="B92" s="456"/>
      <c r="C92" s="844"/>
      <c r="D92" s="844"/>
      <c r="E92" s="79"/>
      <c r="F92" s="79"/>
      <c r="G92" s="79"/>
      <c r="H92" s="79"/>
      <c r="I92" s="79"/>
      <c r="J92" s="79"/>
      <c r="K92" s="79"/>
      <c r="L92" s="79"/>
      <c r="M92" s="79"/>
      <c r="N92" s="79"/>
      <c r="O92" s="79"/>
      <c r="P92" s="79"/>
      <c r="Q92" s="782"/>
      <c r="T92" s="86"/>
      <c r="U92" s="86"/>
      <c r="V92" s="86"/>
      <c r="W92" s="86"/>
      <c r="X92" s="86"/>
      <c r="Y92" s="86"/>
    </row>
    <row r="93" spans="2:25" hidden="1" x14ac:dyDescent="0.25">
      <c r="B93" s="894"/>
      <c r="C93" s="895"/>
      <c r="D93" s="895"/>
      <c r="E93" s="896"/>
      <c r="F93" s="896"/>
      <c r="G93" s="896"/>
      <c r="H93" s="896"/>
      <c r="I93" s="896"/>
      <c r="J93" s="896"/>
      <c r="K93" s="896"/>
      <c r="L93" s="896"/>
      <c r="M93" s="896"/>
      <c r="N93" s="896"/>
      <c r="O93" s="896"/>
      <c r="P93" s="896"/>
      <c r="Q93" s="965" t="s">
        <v>473</v>
      </c>
      <c r="R93" s="960" t="s">
        <v>130</v>
      </c>
    </row>
    <row r="94" spans="2:25" hidden="1" x14ac:dyDescent="0.25">
      <c r="B94" s="894"/>
      <c r="C94" s="961" t="s">
        <v>249</v>
      </c>
      <c r="D94" s="959" t="s">
        <v>303</v>
      </c>
      <c r="E94" s="960">
        <f t="shared" ref="E94:P94" si="10">((E39*E38)+(E41*E40))/540</f>
        <v>0</v>
      </c>
      <c r="F94" s="960">
        <f t="shared" si="10"/>
        <v>0</v>
      </c>
      <c r="G94" s="960">
        <f t="shared" si="10"/>
        <v>0</v>
      </c>
      <c r="H94" s="960">
        <f t="shared" si="10"/>
        <v>0</v>
      </c>
      <c r="I94" s="960">
        <f t="shared" si="10"/>
        <v>0</v>
      </c>
      <c r="J94" s="960">
        <f t="shared" si="10"/>
        <v>0</v>
      </c>
      <c r="K94" s="960">
        <f t="shared" si="10"/>
        <v>0</v>
      </c>
      <c r="L94" s="960">
        <f t="shared" si="10"/>
        <v>0</v>
      </c>
      <c r="M94" s="960">
        <f t="shared" si="10"/>
        <v>0</v>
      </c>
      <c r="N94" s="960">
        <f t="shared" si="10"/>
        <v>0</v>
      </c>
      <c r="O94" s="960">
        <f t="shared" si="10"/>
        <v>0</v>
      </c>
      <c r="P94" s="964">
        <f t="shared" si="10"/>
        <v>0</v>
      </c>
      <c r="Q94" s="965">
        <f>AVERAGE(E94:P94)</f>
        <v>0</v>
      </c>
      <c r="R94" s="960">
        <f>IF($D$98=0,0,(Q94/$D$98)*100)</f>
        <v>0</v>
      </c>
    </row>
    <row r="95" spans="2:25" hidden="1" x14ac:dyDescent="0.25">
      <c r="B95" s="894"/>
      <c r="C95" s="962"/>
      <c r="D95" s="959" t="s">
        <v>304</v>
      </c>
      <c r="E95" s="960">
        <f t="shared" ref="E95:P95" si="11">((E44*E43)+(E46*E45))/540</f>
        <v>92.601851851851848</v>
      </c>
      <c r="F95" s="960">
        <f t="shared" si="11"/>
        <v>92.601851851851848</v>
      </c>
      <c r="G95" s="960">
        <f t="shared" si="11"/>
        <v>127.17777777777778</v>
      </c>
      <c r="H95" s="960">
        <f t="shared" si="11"/>
        <v>59.703703703703702</v>
      </c>
      <c r="I95" s="960">
        <f t="shared" si="11"/>
        <v>45.075925925925922</v>
      </c>
      <c r="J95" s="960">
        <f t="shared" si="11"/>
        <v>45.075925925925922</v>
      </c>
      <c r="K95" s="960">
        <f t="shared" si="11"/>
        <v>81.2</v>
      </c>
      <c r="L95" s="960">
        <f t="shared" si="11"/>
        <v>91.111111111111114</v>
      </c>
      <c r="M95" s="960">
        <f t="shared" si="11"/>
        <v>97.56481481481481</v>
      </c>
      <c r="N95" s="960">
        <f t="shared" si="11"/>
        <v>97.56481481481481</v>
      </c>
      <c r="O95" s="960">
        <f t="shared" si="11"/>
        <v>0</v>
      </c>
      <c r="P95" s="964">
        <f t="shared" si="11"/>
        <v>0</v>
      </c>
      <c r="Q95" s="965">
        <f t="shared" ref="Q95:Q97" si="12">AVERAGE(E95:P95)</f>
        <v>69.139814814814812</v>
      </c>
      <c r="R95" s="960">
        <f t="shared" ref="R95:R97" si="13">IF($D$98=0,0,(Q95/$D$98)*100)</f>
        <v>69.395442780737071</v>
      </c>
    </row>
    <row r="96" spans="2:25" hidden="1" x14ac:dyDescent="0.25">
      <c r="B96" s="894"/>
      <c r="C96" s="962"/>
      <c r="D96" s="959" t="s">
        <v>307</v>
      </c>
      <c r="E96" s="960">
        <f t="shared" ref="E96:P96" si="14">((E49*E48)+(E51*E50))/540</f>
        <v>0</v>
      </c>
      <c r="F96" s="960">
        <f t="shared" si="14"/>
        <v>0</v>
      </c>
      <c r="G96" s="960">
        <f t="shared" si="14"/>
        <v>0</v>
      </c>
      <c r="H96" s="960">
        <f t="shared" si="14"/>
        <v>92.705555555555549</v>
      </c>
      <c r="I96" s="960">
        <f t="shared" si="14"/>
        <v>111.91481481481482</v>
      </c>
      <c r="J96" s="960">
        <f t="shared" si="14"/>
        <v>111.91481481481482</v>
      </c>
      <c r="K96" s="960">
        <f t="shared" si="14"/>
        <v>19.209259259259259</v>
      </c>
      <c r="L96" s="960">
        <f t="shared" si="14"/>
        <v>19.209259259259259</v>
      </c>
      <c r="M96" s="960">
        <f t="shared" si="14"/>
        <v>0</v>
      </c>
      <c r="N96" s="960">
        <f t="shared" si="14"/>
        <v>0</v>
      </c>
      <c r="O96" s="960">
        <f t="shared" si="14"/>
        <v>0</v>
      </c>
      <c r="P96" s="964">
        <f t="shared" si="14"/>
        <v>0</v>
      </c>
      <c r="Q96" s="965">
        <f t="shared" si="12"/>
        <v>29.579475308641978</v>
      </c>
      <c r="R96" s="960">
        <f t="shared" si="13"/>
        <v>29.688838359822373</v>
      </c>
    </row>
    <row r="97" spans="2:18" hidden="1" x14ac:dyDescent="0.25">
      <c r="B97" s="894"/>
      <c r="C97" s="963"/>
      <c r="D97" s="959" t="s">
        <v>308</v>
      </c>
      <c r="E97" s="960">
        <f t="shared" ref="E97:P97" si="15">((E54*E53)+(E56*E55))/540</f>
        <v>1.1111111111111112</v>
      </c>
      <c r="F97" s="960">
        <f t="shared" si="15"/>
        <v>1.1111111111111112</v>
      </c>
      <c r="G97" s="960">
        <f t="shared" si="15"/>
        <v>1.1111111111111112</v>
      </c>
      <c r="H97" s="960">
        <f t="shared" si="15"/>
        <v>1.1111111111111112</v>
      </c>
      <c r="I97" s="960">
        <f t="shared" si="15"/>
        <v>1.1111111111111112</v>
      </c>
      <c r="J97" s="960">
        <f t="shared" si="15"/>
        <v>1.1111111111111112</v>
      </c>
      <c r="K97" s="960">
        <f t="shared" si="15"/>
        <v>1.1222222222222222</v>
      </c>
      <c r="L97" s="960">
        <f t="shared" si="15"/>
        <v>1.1222222222222222</v>
      </c>
      <c r="M97" s="960">
        <f t="shared" si="15"/>
        <v>1.0185185185185186</v>
      </c>
      <c r="N97" s="960">
        <f t="shared" si="15"/>
        <v>1.0185185185185186</v>
      </c>
      <c r="O97" s="960">
        <f t="shared" si="15"/>
        <v>0</v>
      </c>
      <c r="P97" s="964">
        <f t="shared" si="15"/>
        <v>0</v>
      </c>
      <c r="Q97" s="965">
        <f t="shared" si="12"/>
        <v>0.91234567901234565</v>
      </c>
      <c r="R97" s="960">
        <f t="shared" si="13"/>
        <v>0.91571885944056275</v>
      </c>
    </row>
    <row r="98" spans="2:18" hidden="1" x14ac:dyDescent="0.25">
      <c r="B98" s="894"/>
      <c r="C98" s="966" t="s">
        <v>134</v>
      </c>
      <c r="D98" s="965">
        <f>SUM(Q94:Q97)</f>
        <v>99.631635802469134</v>
      </c>
      <c r="E98" s="967">
        <f t="shared" ref="E98:P98" si="16">SUM(E94:E97)</f>
        <v>93.712962962962962</v>
      </c>
      <c r="F98" s="967">
        <f t="shared" si="16"/>
        <v>93.712962962962962</v>
      </c>
      <c r="G98" s="967">
        <f t="shared" si="16"/>
        <v>128.28888888888889</v>
      </c>
      <c r="H98" s="967">
        <f t="shared" si="16"/>
        <v>153.52037037037036</v>
      </c>
      <c r="I98" s="967">
        <f t="shared" si="16"/>
        <v>158.10185185185185</v>
      </c>
      <c r="J98" s="967">
        <f t="shared" si="16"/>
        <v>158.10185185185185</v>
      </c>
      <c r="K98" s="967">
        <f t="shared" si="16"/>
        <v>101.53148148148148</v>
      </c>
      <c r="L98" s="967">
        <f t="shared" si="16"/>
        <v>111.44259259259259</v>
      </c>
      <c r="M98" s="967">
        <f t="shared" si="16"/>
        <v>98.583333333333329</v>
      </c>
      <c r="N98" s="967">
        <f t="shared" si="16"/>
        <v>98.583333333333329</v>
      </c>
      <c r="O98" s="967">
        <f t="shared" si="16"/>
        <v>0</v>
      </c>
      <c r="P98" s="967">
        <f t="shared" si="16"/>
        <v>0</v>
      </c>
    </row>
    <row r="99" spans="2:18" hidden="1" x14ac:dyDescent="0.25">
      <c r="B99" s="894"/>
      <c r="C99" s="895"/>
      <c r="D99" s="895"/>
      <c r="E99" s="896"/>
      <c r="F99" s="896"/>
      <c r="G99" s="896"/>
      <c r="H99" s="896"/>
      <c r="I99" s="896"/>
      <c r="J99" s="896"/>
      <c r="K99" s="896"/>
      <c r="L99" s="896"/>
      <c r="M99" s="896"/>
      <c r="N99" s="896"/>
      <c r="O99" s="896"/>
      <c r="P99" s="896"/>
      <c r="Q99" s="897"/>
    </row>
    <row r="100" spans="2:18" hidden="1" x14ac:dyDescent="0.25">
      <c r="B100" s="894"/>
      <c r="C100" s="895"/>
      <c r="D100" s="895"/>
      <c r="E100" s="896"/>
      <c r="F100" s="896"/>
      <c r="G100" s="896"/>
      <c r="H100" s="896"/>
      <c r="I100" s="896"/>
      <c r="J100" s="896"/>
      <c r="K100" s="896"/>
      <c r="L100" s="896"/>
      <c r="M100" s="896"/>
      <c r="N100" s="896"/>
      <c r="O100" s="896"/>
      <c r="P100" s="896"/>
      <c r="Q100" s="965" t="s">
        <v>473</v>
      </c>
      <c r="R100" s="960" t="s">
        <v>130</v>
      </c>
    </row>
    <row r="101" spans="2:18" hidden="1" x14ac:dyDescent="0.25">
      <c r="B101" s="894"/>
      <c r="C101" s="961" t="s">
        <v>464</v>
      </c>
      <c r="D101" s="959" t="s">
        <v>303</v>
      </c>
      <c r="E101" s="1018">
        <f t="shared" ref="E101:P101" si="17">((E39*E38)+(E41*E40))/14.689</f>
        <v>0</v>
      </c>
      <c r="F101" s="1018">
        <f t="shared" si="17"/>
        <v>0</v>
      </c>
      <c r="G101" s="1018">
        <f t="shared" si="17"/>
        <v>0</v>
      </c>
      <c r="H101" s="1018">
        <f t="shared" si="17"/>
        <v>0</v>
      </c>
      <c r="I101" s="1018">
        <f t="shared" si="17"/>
        <v>0</v>
      </c>
      <c r="J101" s="1018">
        <f t="shared" si="17"/>
        <v>0</v>
      </c>
      <c r="K101" s="1018">
        <f t="shared" si="17"/>
        <v>0</v>
      </c>
      <c r="L101" s="1018">
        <f t="shared" si="17"/>
        <v>0</v>
      </c>
      <c r="M101" s="1018">
        <f t="shared" si="17"/>
        <v>0</v>
      </c>
      <c r="N101" s="1018">
        <f t="shared" si="17"/>
        <v>0</v>
      </c>
      <c r="O101" s="1018">
        <f t="shared" si="17"/>
        <v>0</v>
      </c>
      <c r="P101" s="1018">
        <f t="shared" si="17"/>
        <v>0</v>
      </c>
      <c r="Q101" s="965">
        <f>AVERAGE(E101:P101)</f>
        <v>0</v>
      </c>
      <c r="R101" s="960">
        <f>IF($D$105=0,0,(Q101/$D$105)*100)</f>
        <v>0</v>
      </c>
    </row>
    <row r="102" spans="2:18" hidden="1" x14ac:dyDescent="0.25">
      <c r="C102" s="962"/>
      <c r="D102" s="959" t="s">
        <v>304</v>
      </c>
      <c r="E102" s="1018">
        <f t="shared" ref="E102:P102" si="18">((E44*E43)+(E46*E45))/14.689</f>
        <v>3404.2480767921575</v>
      </c>
      <c r="F102" s="1018">
        <f t="shared" si="18"/>
        <v>3404.2480767921575</v>
      </c>
      <c r="G102" s="1018">
        <f t="shared" si="18"/>
        <v>4675.3352849070734</v>
      </c>
      <c r="H102" s="1018">
        <f t="shared" si="18"/>
        <v>2194.8396759479883</v>
      </c>
      <c r="I102" s="1018">
        <f t="shared" si="18"/>
        <v>1657.0903397099871</v>
      </c>
      <c r="J102" s="1018">
        <f t="shared" si="18"/>
        <v>1657.0903397099871</v>
      </c>
      <c r="K102" s="1018">
        <f t="shared" si="18"/>
        <v>2985.0908843352167</v>
      </c>
      <c r="L102" s="1018">
        <f t="shared" si="18"/>
        <v>3349.4451630471781</v>
      </c>
      <c r="M102" s="1018">
        <f t="shared" si="18"/>
        <v>3586.6975287630198</v>
      </c>
      <c r="N102" s="1018">
        <f t="shared" si="18"/>
        <v>3586.6975287630198</v>
      </c>
      <c r="O102" s="1018">
        <f t="shared" si="18"/>
        <v>0</v>
      </c>
      <c r="P102" s="1018">
        <f t="shared" si="18"/>
        <v>0</v>
      </c>
      <c r="Q102" s="965">
        <f t="shared" ref="Q102:Q104" si="19">AVERAGE(E102:P102)</f>
        <v>2541.7319082306485</v>
      </c>
      <c r="R102" s="960">
        <f t="shared" ref="R102:R104" si="20">IF($D$105=0,0,(Q102/$D$105)*100)</f>
        <v>69.395442780737056</v>
      </c>
    </row>
    <row r="103" spans="2:18" hidden="1" x14ac:dyDescent="0.25">
      <c r="C103" s="962"/>
      <c r="D103" s="959" t="s">
        <v>307</v>
      </c>
      <c r="E103" s="1018">
        <f t="shared" ref="E103:P103" si="21">((E49*E48)+(E51*E50))/14.689</f>
        <v>0</v>
      </c>
      <c r="F103" s="1018">
        <f t="shared" si="21"/>
        <v>0</v>
      </c>
      <c r="G103" s="1018">
        <f t="shared" si="21"/>
        <v>0</v>
      </c>
      <c r="H103" s="1018">
        <f t="shared" si="21"/>
        <v>3408.0604534005038</v>
      </c>
      <c r="I103" s="1018">
        <f t="shared" si="21"/>
        <v>4114.2351419429506</v>
      </c>
      <c r="J103" s="1018">
        <f t="shared" si="21"/>
        <v>4114.2351419429506</v>
      </c>
      <c r="K103" s="1018">
        <f t="shared" si="21"/>
        <v>706.17468854244669</v>
      </c>
      <c r="L103" s="1018">
        <f t="shared" si="21"/>
        <v>706.17468854244669</v>
      </c>
      <c r="M103" s="1018">
        <f t="shared" si="21"/>
        <v>0</v>
      </c>
      <c r="N103" s="1018">
        <f t="shared" si="21"/>
        <v>0</v>
      </c>
      <c r="O103" s="1018">
        <f t="shared" si="21"/>
        <v>0</v>
      </c>
      <c r="P103" s="1018">
        <f t="shared" si="21"/>
        <v>0</v>
      </c>
      <c r="Q103" s="965">
        <f t="shared" si="19"/>
        <v>1087.4066761976082</v>
      </c>
      <c r="R103" s="960">
        <f t="shared" si="20"/>
        <v>29.688838359822373</v>
      </c>
    </row>
    <row r="104" spans="2:18" hidden="1" x14ac:dyDescent="0.25">
      <c r="C104" s="963"/>
      <c r="D104" s="959" t="s">
        <v>308</v>
      </c>
      <c r="E104" s="1018">
        <f t="shared" ref="E104:P104" si="22">((E54*E53)+(E56*E55))/14.689</f>
        <v>40.846892232282663</v>
      </c>
      <c r="F104" s="1018">
        <f t="shared" si="22"/>
        <v>40.846892232282663</v>
      </c>
      <c r="G104" s="1018">
        <f t="shared" si="22"/>
        <v>40.846892232282663</v>
      </c>
      <c r="H104" s="1018">
        <f t="shared" si="22"/>
        <v>40.846892232282663</v>
      </c>
      <c r="I104" s="1018">
        <f t="shared" si="22"/>
        <v>40.846892232282663</v>
      </c>
      <c r="J104" s="1018">
        <f t="shared" si="22"/>
        <v>40.846892232282663</v>
      </c>
      <c r="K104" s="1018">
        <f t="shared" si="22"/>
        <v>41.255361154605488</v>
      </c>
      <c r="L104" s="1018">
        <f t="shared" si="22"/>
        <v>41.255361154605488</v>
      </c>
      <c r="M104" s="1018">
        <f t="shared" si="22"/>
        <v>37.442984546259105</v>
      </c>
      <c r="N104" s="1018">
        <f t="shared" si="22"/>
        <v>37.442984546259105</v>
      </c>
      <c r="O104" s="1018">
        <f t="shared" si="22"/>
        <v>0</v>
      </c>
      <c r="P104" s="1018">
        <f t="shared" si="22"/>
        <v>0</v>
      </c>
      <c r="Q104" s="965">
        <f t="shared" si="19"/>
        <v>33.539837066285429</v>
      </c>
      <c r="R104" s="960">
        <f t="shared" si="20"/>
        <v>0.91571885944056275</v>
      </c>
    </row>
    <row r="105" spans="2:18" hidden="1" x14ac:dyDescent="0.25">
      <c r="C105" s="966" t="s">
        <v>134</v>
      </c>
      <c r="D105" s="965">
        <f>SUM(Q101:Q104)</f>
        <v>3662.6784214945424</v>
      </c>
      <c r="E105" s="967">
        <f t="shared" ref="E105" si="23">SUM(E101:E104)</f>
        <v>3445.0949690244402</v>
      </c>
      <c r="F105" s="967">
        <f t="shared" ref="F105" si="24">SUM(F101:F104)</f>
        <v>3445.0949690244402</v>
      </c>
      <c r="G105" s="967">
        <f t="shared" ref="G105" si="25">SUM(G101:G104)</f>
        <v>4716.1821771393561</v>
      </c>
      <c r="H105" s="967">
        <f t="shared" ref="H105" si="26">SUM(H101:H104)</f>
        <v>5643.7470215807753</v>
      </c>
      <c r="I105" s="967">
        <f t="shared" ref="I105" si="27">SUM(I101:I104)</f>
        <v>5812.1723738852206</v>
      </c>
      <c r="J105" s="967">
        <f t="shared" ref="J105" si="28">SUM(J101:J104)</f>
        <v>5812.1723738852206</v>
      </c>
      <c r="K105" s="967">
        <f t="shared" ref="K105" si="29">SUM(K101:K104)</f>
        <v>3732.520934032269</v>
      </c>
      <c r="L105" s="967">
        <f t="shared" ref="L105" si="30">SUM(L101:L104)</f>
        <v>4096.8752127442303</v>
      </c>
      <c r="M105" s="967">
        <f t="shared" ref="M105" si="31">SUM(M101:M104)</f>
        <v>3624.140513309279</v>
      </c>
      <c r="N105" s="967">
        <f t="shared" ref="N105" si="32">SUM(N101:N104)</f>
        <v>3624.140513309279</v>
      </c>
      <c r="O105" s="967">
        <f t="shared" ref="O105" si="33">SUM(O101:O104)</f>
        <v>0</v>
      </c>
      <c r="P105" s="967">
        <f t="shared" ref="P105" si="34">SUM(P101:P104)</f>
        <v>0</v>
      </c>
    </row>
    <row r="106" spans="2:18" hidden="1" x14ac:dyDescent="0.25"/>
    <row r="107" spans="2:18" hidden="1" x14ac:dyDescent="0.25"/>
    <row r="108" spans="2:18" hidden="1" x14ac:dyDescent="0.25"/>
    <row r="109" spans="2:18" hidden="1" x14ac:dyDescent="0.25"/>
    <row r="110" spans="2:18" hidden="1" x14ac:dyDescent="0.25"/>
    <row r="111" spans="2:18" hidden="1" x14ac:dyDescent="0.25"/>
    <row r="112" spans="2:18" hidden="1" x14ac:dyDescent="0.25"/>
    <row r="113" spans="2:20" hidden="1" x14ac:dyDescent="0.25"/>
    <row r="114" spans="2:20" hidden="1" x14ac:dyDescent="0.25"/>
    <row r="115" spans="2:20" hidden="1" x14ac:dyDescent="0.25"/>
    <row r="116" spans="2:20" hidden="1" x14ac:dyDescent="0.25"/>
    <row r="117" spans="2:20" hidden="1" x14ac:dyDescent="0.25"/>
    <row r="118" spans="2:20" s="899" customFormat="1" hidden="1" x14ac:dyDescent="0.25">
      <c r="B118" s="894"/>
    </row>
    <row r="119" spans="2:20" s="899" customFormat="1" hidden="1" x14ac:dyDescent="0.25">
      <c r="B119" s="894"/>
    </row>
    <row r="120" spans="2:20" s="899" customFormat="1" hidden="1" x14ac:dyDescent="0.25">
      <c r="B120" s="894"/>
      <c r="C120" s="901"/>
      <c r="D120" s="902"/>
      <c r="E120" s="897"/>
      <c r="F120" s="897"/>
      <c r="G120" s="897"/>
      <c r="H120" s="897"/>
      <c r="I120" s="897"/>
      <c r="J120" s="897"/>
      <c r="K120" s="897"/>
      <c r="L120" s="897"/>
      <c r="M120" s="897"/>
      <c r="N120" s="897"/>
      <c r="O120" s="897"/>
      <c r="P120" s="897"/>
      <c r="Q120" s="897"/>
      <c r="R120" s="903"/>
      <c r="S120" s="903"/>
      <c r="T120" s="903"/>
    </row>
    <row r="121" spans="2:20" s="899" customFormat="1" hidden="1" x14ac:dyDescent="0.25">
      <c r="B121" s="894"/>
    </row>
    <row r="122" spans="2:20" s="899" customFormat="1" hidden="1" x14ac:dyDescent="0.25">
      <c r="B122" s="894"/>
    </row>
    <row r="123" spans="2:20" s="899" customFormat="1" hidden="1" x14ac:dyDescent="0.25">
      <c r="B123" s="894"/>
    </row>
    <row r="124" spans="2:20" hidden="1" x14ac:dyDescent="0.25"/>
    <row r="125" spans="2:20" hidden="1" x14ac:dyDescent="0.25"/>
    <row r="126" spans="2:20" hidden="1" x14ac:dyDescent="0.25"/>
    <row r="127" spans="2:20" hidden="1" x14ac:dyDescent="0.25"/>
    <row r="128" spans="2:20"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spans="2:19" hidden="1" x14ac:dyDescent="0.25"/>
    <row r="146" spans="2:19" hidden="1" x14ac:dyDescent="0.25"/>
    <row r="147" spans="2:19" hidden="1" x14ac:dyDescent="0.25"/>
    <row r="148" spans="2:19" hidden="1" x14ac:dyDescent="0.25"/>
    <row r="149" spans="2:19" hidden="1" x14ac:dyDescent="0.25"/>
    <row r="150" spans="2:19" hidden="1" x14ac:dyDescent="0.25"/>
    <row r="151" spans="2:19" s="899" customFormat="1" hidden="1" x14ac:dyDescent="0.25">
      <c r="B151" s="894"/>
      <c r="C151" s="895"/>
      <c r="D151" s="895"/>
      <c r="E151" s="897"/>
      <c r="F151" s="897"/>
      <c r="G151" s="897"/>
      <c r="H151" s="897"/>
      <c r="I151" s="897"/>
      <c r="J151" s="897"/>
      <c r="K151" s="897"/>
      <c r="L151" s="897"/>
      <c r="M151" s="897"/>
      <c r="N151" s="897"/>
      <c r="O151" s="897"/>
      <c r="P151" s="897"/>
      <c r="Q151" s="897"/>
    </row>
    <row r="152" spans="2:19" hidden="1" x14ac:dyDescent="0.25"/>
    <row r="153" spans="2:19" hidden="1" x14ac:dyDescent="0.25"/>
    <row r="154" spans="2:19" hidden="1" x14ac:dyDescent="0.25"/>
    <row r="155" spans="2:19" hidden="1" x14ac:dyDescent="0.25"/>
    <row r="156" spans="2:19" hidden="1" x14ac:dyDescent="0.25"/>
    <row r="157" spans="2:19" hidden="1" x14ac:dyDescent="0.25"/>
    <row r="158" spans="2:19" hidden="1" x14ac:dyDescent="0.25"/>
    <row r="159" spans="2:19" hidden="1" x14ac:dyDescent="0.25"/>
    <row r="160" spans="2:19" hidden="1" x14ac:dyDescent="0.25">
      <c r="B160" s="894"/>
      <c r="C160" s="899"/>
      <c r="D160" s="899"/>
      <c r="E160" s="899"/>
      <c r="F160" s="899"/>
      <c r="G160" s="899"/>
      <c r="H160" s="899"/>
      <c r="I160" s="899"/>
      <c r="J160" s="899"/>
      <c r="K160" s="899"/>
      <c r="L160" s="899"/>
      <c r="M160" s="899"/>
      <c r="N160" s="899"/>
      <c r="O160" s="899"/>
      <c r="P160" s="899"/>
      <c r="Q160" s="899"/>
      <c r="R160" s="899"/>
      <c r="S160" s="899"/>
    </row>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spans="5:17" hidden="1" x14ac:dyDescent="0.25"/>
    <row r="178" spans="5:17" hidden="1" x14ac:dyDescent="0.25"/>
    <row r="179" spans="5:17" hidden="1" x14ac:dyDescent="0.25"/>
    <row r="180" spans="5:17" hidden="1" x14ac:dyDescent="0.25"/>
    <row r="181" spans="5:17" hidden="1" x14ac:dyDescent="0.25"/>
    <row r="182" spans="5:17" hidden="1" x14ac:dyDescent="0.25"/>
    <row r="183" spans="5:17" hidden="1" x14ac:dyDescent="0.25"/>
    <row r="184" spans="5:17" hidden="1" x14ac:dyDescent="0.25"/>
    <row r="185" spans="5:17" hidden="1" x14ac:dyDescent="0.25"/>
    <row r="186" spans="5:17" hidden="1" x14ac:dyDescent="0.25">
      <c r="E186" s="904"/>
      <c r="F186" s="904"/>
      <c r="G186" s="904"/>
      <c r="H186" s="904"/>
      <c r="I186" s="904"/>
      <c r="J186" s="904"/>
      <c r="K186" s="904"/>
      <c r="L186" s="904"/>
      <c r="M186" s="904"/>
      <c r="N186" s="904"/>
      <c r="O186" s="904"/>
      <c r="P186" s="904"/>
      <c r="Q186" s="904"/>
    </row>
    <row r="187" spans="5:17" hidden="1" x14ac:dyDescent="0.25">
      <c r="E187" s="904"/>
      <c r="F187" s="904"/>
      <c r="G187" s="904"/>
      <c r="H187" s="904"/>
      <c r="I187" s="904"/>
      <c r="J187" s="904"/>
      <c r="K187" s="904"/>
      <c r="L187" s="904"/>
      <c r="M187" s="904"/>
      <c r="N187" s="904"/>
      <c r="O187" s="904"/>
      <c r="P187" s="905"/>
    </row>
    <row r="188" spans="5:17" hidden="1" x14ac:dyDescent="0.25">
      <c r="E188" s="904"/>
      <c r="F188" s="904"/>
      <c r="G188" s="904"/>
      <c r="H188" s="904"/>
      <c r="I188" s="904"/>
      <c r="J188" s="904"/>
      <c r="K188" s="904"/>
      <c r="L188" s="904"/>
      <c r="M188" s="904"/>
      <c r="N188" s="904"/>
      <c r="O188" s="904"/>
      <c r="P188" s="904"/>
    </row>
    <row r="189" spans="5:17" hidden="1" x14ac:dyDescent="0.25">
      <c r="E189" s="904"/>
      <c r="F189" s="904"/>
      <c r="G189" s="904"/>
      <c r="H189" s="904"/>
      <c r="I189" s="904"/>
      <c r="J189" s="904"/>
      <c r="K189" s="904"/>
      <c r="L189" s="904"/>
      <c r="M189" s="904"/>
      <c r="N189" s="904"/>
      <c r="O189" s="904"/>
      <c r="P189" s="904"/>
    </row>
    <row r="190" spans="5:17" hidden="1" x14ac:dyDescent="0.25">
      <c r="E190" s="904"/>
      <c r="F190" s="904"/>
      <c r="G190" s="904"/>
      <c r="H190" s="904"/>
      <c r="I190" s="904"/>
      <c r="J190" s="904"/>
      <c r="K190" s="904"/>
      <c r="L190" s="904"/>
      <c r="M190" s="904"/>
      <c r="N190" s="904"/>
      <c r="O190" s="904"/>
      <c r="P190" s="904"/>
    </row>
    <row r="191" spans="5:17" hidden="1" x14ac:dyDescent="0.25"/>
    <row r="192" spans="5:17" hidden="1" x14ac:dyDescent="0.25">
      <c r="M192" s="904"/>
    </row>
    <row r="193" hidden="1" x14ac:dyDescent="0.25"/>
  </sheetData>
  <sheetProtection password="E066" sheet="1" objects="1" scenarios="1" selectLockedCells="1"/>
  <mergeCells count="39">
    <mergeCell ref="C68:D68"/>
    <mergeCell ref="C70:D70"/>
    <mergeCell ref="C72:D72"/>
    <mergeCell ref="C74:D74"/>
    <mergeCell ref="C76:D76"/>
    <mergeCell ref="B67:B68"/>
    <mergeCell ref="B69:B70"/>
    <mergeCell ref="B71:B72"/>
    <mergeCell ref="B73:B74"/>
    <mergeCell ref="B75:B76"/>
    <mergeCell ref="C4:E4"/>
    <mergeCell ref="F2:H2"/>
    <mergeCell ref="F3:H3"/>
    <mergeCell ref="F4:H4"/>
    <mergeCell ref="C43:C44"/>
    <mergeCell ref="C2:E2"/>
    <mergeCell ref="C3:E3"/>
    <mergeCell ref="C45:C46"/>
    <mergeCell ref="C42:D42"/>
    <mergeCell ref="C6:E6"/>
    <mergeCell ref="B36:Q36"/>
    <mergeCell ref="C40:C41"/>
    <mergeCell ref="B38:B42"/>
    <mergeCell ref="C37:D37"/>
    <mergeCell ref="B43:B47"/>
    <mergeCell ref="C38:C39"/>
    <mergeCell ref="C47:D47"/>
    <mergeCell ref="L13:M13"/>
    <mergeCell ref="B65:Q65"/>
    <mergeCell ref="C63:D63"/>
    <mergeCell ref="C62:D62"/>
    <mergeCell ref="C57:D57"/>
    <mergeCell ref="B58:D58"/>
    <mergeCell ref="C48:C49"/>
    <mergeCell ref="C50:C51"/>
    <mergeCell ref="B61:Q61"/>
    <mergeCell ref="C52:D52"/>
    <mergeCell ref="B53:B57"/>
    <mergeCell ref="B48:B52"/>
  </mergeCells>
  <conditionalFormatting sqref="E58:P59">
    <cfRule type="expression" dxfId="23" priority="13">
      <formula>E58&lt;&gt;E91</formula>
    </cfRule>
  </conditionalFormatting>
  <conditionalFormatting sqref="I2">
    <cfRule type="expression" dxfId="22" priority="6">
      <formula>$I$2=0</formula>
    </cfRule>
    <cfRule type="expression" dxfId="21" priority="7">
      <formula>$I$2=""</formula>
    </cfRule>
    <cfRule type="expression" dxfId="20" priority="8">
      <formula>$I$2&lt;&gt;$K$2</formula>
    </cfRule>
    <cfRule type="expression" dxfId="19" priority="9">
      <formula>$I$2=" "</formula>
    </cfRule>
  </conditionalFormatting>
  <conditionalFormatting sqref="G63:P63">
    <cfRule type="expression" dxfId="18" priority="2">
      <formula>OR(G$53=0,G$53="")</formula>
    </cfRule>
  </conditionalFormatting>
  <conditionalFormatting sqref="E63:F63">
    <cfRule type="expression" dxfId="17" priority="1">
      <formula>OR(E$53=0,E$53="")</formula>
    </cfRule>
  </conditionalFormatting>
  <pageMargins left="0.25" right="0.25" top="0.75" bottom="0.75" header="0.3" footer="0.3"/>
  <pageSetup paperSize="9" orientation="landscape" r:id="rId1"/>
  <ignoredErrors>
    <ignoredError sqref="Q67:Q72" formulaRange="1"/>
    <ignoredError sqref="E94:P97 Q94:Q97 D98:P98 D105:R105 D101:Q101 D102:Q104" unlocked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77"/>
  <sheetViews>
    <sheetView showGridLines="0" topLeftCell="A34" zoomScale="70" zoomScaleNormal="70" workbookViewId="0">
      <selection activeCell="L35" sqref="L35"/>
    </sheetView>
  </sheetViews>
  <sheetFormatPr defaultColWidth="0" defaultRowHeight="15" zeroHeight="1" x14ac:dyDescent="0.25"/>
  <cols>
    <col min="1" max="1" width="3.125" style="50" customWidth="1"/>
    <col min="2" max="2" width="26" style="50" customWidth="1"/>
    <col min="3" max="3" width="16.875" style="50" bestFit="1" customWidth="1"/>
    <col min="4" max="9" width="15.25" style="50" customWidth="1"/>
    <col min="10" max="15" width="16.25" style="50" customWidth="1"/>
    <col min="16" max="16" width="17.625" style="50" bestFit="1" customWidth="1"/>
    <col min="17" max="17" width="2.875" style="50" customWidth="1"/>
    <col min="18" max="18" width="11" style="50" hidden="1" customWidth="1"/>
    <col min="19" max="19" width="16.625" style="50" hidden="1" customWidth="1"/>
    <col min="20" max="20" width="9.125" style="50" hidden="1" customWidth="1"/>
    <col min="21" max="21" width="17.875" style="50" hidden="1" customWidth="1"/>
    <col min="22" max="22" width="8.25" style="50" hidden="1" customWidth="1"/>
    <col min="23" max="23" width="18" style="50" hidden="1" customWidth="1"/>
    <col min="24" max="24" width="9.125" style="50" hidden="1" customWidth="1"/>
    <col min="25" max="25" width="19.375" style="50" hidden="1" customWidth="1"/>
    <col min="26" max="29" width="0" style="50" hidden="1" customWidth="1"/>
    <col min="30" max="16384" width="9.125" style="50" hidden="1"/>
  </cols>
  <sheetData>
    <row r="1" spans="2:29" ht="9" customHeight="1" thickBot="1" x14ac:dyDescent="0.3"/>
    <row r="2" spans="2:29" ht="15.75" thickTop="1" x14ac:dyDescent="0.25">
      <c r="B2" s="764" t="str">
        <f>REBANHO!B2</f>
        <v>Fazenda</v>
      </c>
      <c r="C2" s="763" t="str">
        <f>IF(REBANHO!C2="","",REBANHO!C2)</f>
        <v>Bonanza</v>
      </c>
      <c r="D2" s="762"/>
      <c r="E2" s="762"/>
      <c r="F2" s="774"/>
      <c r="G2" s="467" t="s">
        <v>120</v>
      </c>
      <c r="H2" s="224"/>
      <c r="J2" s="437"/>
    </row>
    <row r="3" spans="2:29" ht="15.75" thickBot="1" x14ac:dyDescent="0.3">
      <c r="B3" s="775" t="str">
        <f>REBANHO!B6</f>
        <v>Sistema de produção</v>
      </c>
      <c r="C3" s="776" t="str">
        <f>IF(REBANHO!C3="","",REBANHO!C3)</f>
        <v>Quatá</v>
      </c>
      <c r="D3" s="776"/>
      <c r="E3" s="776"/>
      <c r="F3" s="530"/>
      <c r="G3" s="772">
        <f>IF(REBANHO!I2="","",REBANHO!I2)</f>
        <v>2016</v>
      </c>
      <c r="H3" s="224"/>
      <c r="J3" s="437"/>
    </row>
    <row r="4" spans="2:29" ht="20.25" customHeight="1" thickTop="1" thickBot="1" x14ac:dyDescent="0.3"/>
    <row r="5" spans="2:29" ht="22.5" thickTop="1" thickBot="1" x14ac:dyDescent="0.3">
      <c r="B5" s="245" t="s">
        <v>125</v>
      </c>
      <c r="C5" s="246"/>
      <c r="D5" s="246"/>
      <c r="E5" s="246"/>
      <c r="F5" s="246"/>
      <c r="G5" s="246"/>
      <c r="H5" s="246"/>
      <c r="I5" s="246"/>
      <c r="J5" s="246"/>
      <c r="K5" s="246"/>
      <c r="L5" s="246"/>
      <c r="M5" s="246"/>
      <c r="N5" s="246"/>
      <c r="O5" s="246"/>
      <c r="P5" s="247"/>
    </row>
    <row r="6" spans="2:29" ht="5.25" customHeight="1" thickTop="1" thickBot="1" x14ac:dyDescent="0.3"/>
    <row r="7" spans="2:29" ht="16.5" thickTop="1" thickBot="1" x14ac:dyDescent="0.3">
      <c r="B7" s="1164" t="s">
        <v>367</v>
      </c>
      <c r="C7" s="1165"/>
      <c r="D7" s="248" t="s">
        <v>0</v>
      </c>
      <c r="E7" s="248" t="s">
        <v>1</v>
      </c>
      <c r="F7" s="248" t="s">
        <v>2</v>
      </c>
      <c r="G7" s="248" t="s">
        <v>3</v>
      </c>
      <c r="H7" s="248" t="s">
        <v>4</v>
      </c>
      <c r="I7" s="248" t="s">
        <v>5</v>
      </c>
      <c r="J7" s="248" t="s">
        <v>6</v>
      </c>
      <c r="K7" s="248" t="s">
        <v>7</v>
      </c>
      <c r="L7" s="248" t="s">
        <v>8</v>
      </c>
      <c r="M7" s="248" t="s">
        <v>9</v>
      </c>
      <c r="N7" s="248" t="s">
        <v>10</v>
      </c>
      <c r="O7" s="248" t="s">
        <v>11</v>
      </c>
      <c r="P7" s="249" t="s">
        <v>17</v>
      </c>
      <c r="Y7" s="224"/>
      <c r="Z7" s="224"/>
      <c r="AA7" s="224"/>
      <c r="AB7" s="224"/>
      <c r="AC7" s="224"/>
    </row>
    <row r="8" spans="2:29" ht="15.75" thickTop="1" x14ac:dyDescent="0.25">
      <c r="B8" s="1166" t="s">
        <v>121</v>
      </c>
      <c r="C8" s="250" t="s">
        <v>15</v>
      </c>
      <c r="D8" s="313"/>
      <c r="E8" s="313"/>
      <c r="F8" s="313"/>
      <c r="G8" s="313"/>
      <c r="H8" s="313"/>
      <c r="I8" s="313"/>
      <c r="J8" s="313"/>
      <c r="K8" s="313"/>
      <c r="L8" s="313"/>
      <c r="M8" s="313"/>
      <c r="N8" s="313"/>
      <c r="O8" s="313"/>
      <c r="P8" s="251">
        <f>SUM(D8:O8)</f>
        <v>0</v>
      </c>
    </row>
    <row r="9" spans="2:29" x14ac:dyDescent="0.25">
      <c r="B9" s="1166"/>
      <c r="C9" s="250" t="s">
        <v>112</v>
      </c>
      <c r="D9" s="314"/>
      <c r="E9" s="314"/>
      <c r="F9" s="314"/>
      <c r="G9" s="314"/>
      <c r="H9" s="314"/>
      <c r="I9" s="314"/>
      <c r="J9" s="314"/>
      <c r="K9" s="314"/>
      <c r="L9" s="314"/>
      <c r="M9" s="314"/>
      <c r="N9" s="314"/>
      <c r="O9" s="314"/>
      <c r="P9" s="253">
        <f>SUM(D9:O9)</f>
        <v>0</v>
      </c>
    </row>
    <row r="10" spans="2:29" x14ac:dyDescent="0.25">
      <c r="B10" s="1167"/>
      <c r="C10" s="252" t="s">
        <v>113</v>
      </c>
      <c r="D10" s="314"/>
      <c r="E10" s="314"/>
      <c r="F10" s="314"/>
      <c r="G10" s="314"/>
      <c r="H10" s="314"/>
      <c r="I10" s="314"/>
      <c r="J10" s="314"/>
      <c r="K10" s="314"/>
      <c r="L10" s="314"/>
      <c r="M10" s="314"/>
      <c r="N10" s="314"/>
      <c r="O10" s="314"/>
      <c r="P10" s="253">
        <f>IF(P8=0,0,P11/P8)</f>
        <v>0</v>
      </c>
    </row>
    <row r="11" spans="2:29" ht="15.75" thickBot="1" x14ac:dyDescent="0.3">
      <c r="B11" s="1172"/>
      <c r="C11" s="254" t="s">
        <v>16</v>
      </c>
      <c r="D11" s="255">
        <f t="shared" ref="D11:O11" si="0">D8*D10</f>
        <v>0</v>
      </c>
      <c r="E11" s="255">
        <f t="shared" si="0"/>
        <v>0</v>
      </c>
      <c r="F11" s="255">
        <f t="shared" si="0"/>
        <v>0</v>
      </c>
      <c r="G11" s="255">
        <f t="shared" si="0"/>
        <v>0</v>
      </c>
      <c r="H11" s="255">
        <f t="shared" si="0"/>
        <v>0</v>
      </c>
      <c r="I11" s="255">
        <f t="shared" si="0"/>
        <v>0</v>
      </c>
      <c r="J11" s="255">
        <f t="shared" si="0"/>
        <v>0</v>
      </c>
      <c r="K11" s="255">
        <f t="shared" si="0"/>
        <v>0</v>
      </c>
      <c r="L11" s="255">
        <f t="shared" si="0"/>
        <v>0</v>
      </c>
      <c r="M11" s="255">
        <f t="shared" si="0"/>
        <v>0</v>
      </c>
      <c r="N11" s="255">
        <f t="shared" si="0"/>
        <v>0</v>
      </c>
      <c r="O11" s="255">
        <f t="shared" si="0"/>
        <v>0</v>
      </c>
      <c r="P11" s="256">
        <f>SUM(D11:O11)</f>
        <v>0</v>
      </c>
    </row>
    <row r="12" spans="2:29" ht="15.75" thickTop="1" x14ac:dyDescent="0.25">
      <c r="B12" s="1166" t="s">
        <v>13</v>
      </c>
      <c r="C12" s="257" t="s">
        <v>15</v>
      </c>
      <c r="D12" s="313"/>
      <c r="E12" s="313"/>
      <c r="F12" s="313"/>
      <c r="G12" s="313">
        <v>1</v>
      </c>
      <c r="H12" s="313"/>
      <c r="I12" s="313"/>
      <c r="J12" s="313"/>
      <c r="K12" s="313"/>
      <c r="L12" s="313"/>
      <c r="M12" s="313"/>
      <c r="N12" s="313"/>
      <c r="O12" s="313"/>
      <c r="P12" s="251">
        <f>SUM(D12:O12)</f>
        <v>1</v>
      </c>
    </row>
    <row r="13" spans="2:29" x14ac:dyDescent="0.25">
      <c r="B13" s="1166"/>
      <c r="C13" s="250" t="s">
        <v>112</v>
      </c>
      <c r="D13" s="314"/>
      <c r="E13" s="314"/>
      <c r="F13" s="314"/>
      <c r="G13" s="314">
        <v>458</v>
      </c>
      <c r="H13" s="314"/>
      <c r="I13" s="314"/>
      <c r="J13" s="314"/>
      <c r="K13" s="314"/>
      <c r="L13" s="314"/>
      <c r="M13" s="314"/>
      <c r="N13" s="314"/>
      <c r="O13" s="314"/>
      <c r="P13" s="253">
        <f>SUM(D13:O13)</f>
        <v>458</v>
      </c>
    </row>
    <row r="14" spans="2:29" x14ac:dyDescent="0.25">
      <c r="B14" s="1167"/>
      <c r="C14" s="252" t="s">
        <v>113</v>
      </c>
      <c r="D14" s="314"/>
      <c r="E14" s="314"/>
      <c r="F14" s="314"/>
      <c r="G14" s="314">
        <v>3000</v>
      </c>
      <c r="H14" s="314"/>
      <c r="I14" s="314"/>
      <c r="J14" s="314"/>
      <c r="K14" s="314"/>
      <c r="L14" s="314"/>
      <c r="M14" s="314"/>
      <c r="N14" s="314"/>
      <c r="O14" s="314"/>
      <c r="P14" s="253">
        <f>IF(P12=0,0,P15/P12)</f>
        <v>3000</v>
      </c>
    </row>
    <row r="15" spans="2:29" ht="15.75" thickBot="1" x14ac:dyDescent="0.3">
      <c r="B15" s="1168"/>
      <c r="C15" s="254" t="s">
        <v>16</v>
      </c>
      <c r="D15" s="258">
        <f t="shared" ref="D15:O15" si="1">D12*D14</f>
        <v>0</v>
      </c>
      <c r="E15" s="258">
        <f t="shared" si="1"/>
        <v>0</v>
      </c>
      <c r="F15" s="258">
        <f t="shared" si="1"/>
        <v>0</v>
      </c>
      <c r="G15" s="258">
        <f t="shared" si="1"/>
        <v>3000</v>
      </c>
      <c r="H15" s="258">
        <f t="shared" si="1"/>
        <v>0</v>
      </c>
      <c r="I15" s="258">
        <f t="shared" si="1"/>
        <v>0</v>
      </c>
      <c r="J15" s="258">
        <f t="shared" si="1"/>
        <v>0</v>
      </c>
      <c r="K15" s="258">
        <f t="shared" si="1"/>
        <v>0</v>
      </c>
      <c r="L15" s="258">
        <f t="shared" si="1"/>
        <v>0</v>
      </c>
      <c r="M15" s="258">
        <f t="shared" si="1"/>
        <v>0</v>
      </c>
      <c r="N15" s="258">
        <f t="shared" si="1"/>
        <v>0</v>
      </c>
      <c r="O15" s="258">
        <f t="shared" si="1"/>
        <v>0</v>
      </c>
      <c r="P15" s="259">
        <f>SUM(D15:O15)</f>
        <v>3000</v>
      </c>
    </row>
    <row r="16" spans="2:29" ht="15.75" thickTop="1" x14ac:dyDescent="0.25">
      <c r="B16" s="1171" t="s">
        <v>14</v>
      </c>
      <c r="C16" s="257" t="s">
        <v>15</v>
      </c>
      <c r="D16" s="315"/>
      <c r="E16" s="315"/>
      <c r="F16" s="315"/>
      <c r="G16" s="315"/>
      <c r="H16" s="315"/>
      <c r="I16" s="315"/>
      <c r="J16" s="315"/>
      <c r="K16" s="315"/>
      <c r="L16" s="315"/>
      <c r="M16" s="315"/>
      <c r="N16" s="315"/>
      <c r="O16" s="315"/>
      <c r="P16" s="260">
        <f>SUM(D16:O16)</f>
        <v>0</v>
      </c>
    </row>
    <row r="17" spans="2:29" x14ac:dyDescent="0.25">
      <c r="B17" s="1166"/>
      <c r="C17" s="250" t="s">
        <v>112</v>
      </c>
      <c r="D17" s="314"/>
      <c r="E17" s="314"/>
      <c r="F17" s="314"/>
      <c r="G17" s="314"/>
      <c r="H17" s="314"/>
      <c r="I17" s="314"/>
      <c r="J17" s="314"/>
      <c r="K17" s="314"/>
      <c r="L17" s="314"/>
      <c r="M17" s="314"/>
      <c r="N17" s="314"/>
      <c r="O17" s="314"/>
      <c r="P17" s="253">
        <f>SUM(D17:O17)</f>
        <v>0</v>
      </c>
    </row>
    <row r="18" spans="2:29" x14ac:dyDescent="0.25">
      <c r="B18" s="1167"/>
      <c r="C18" s="252" t="s">
        <v>113</v>
      </c>
      <c r="D18" s="314"/>
      <c r="E18" s="314"/>
      <c r="F18" s="314"/>
      <c r="G18" s="314"/>
      <c r="H18" s="314"/>
      <c r="I18" s="314"/>
      <c r="J18" s="314"/>
      <c r="K18" s="314"/>
      <c r="L18" s="314"/>
      <c r="M18" s="314"/>
      <c r="N18" s="314"/>
      <c r="O18" s="314"/>
      <c r="P18" s="253">
        <f>IF(P16=0,0,P19/P16)</f>
        <v>0</v>
      </c>
    </row>
    <row r="19" spans="2:29" ht="15.75" thickBot="1" x14ac:dyDescent="0.3">
      <c r="B19" s="1172"/>
      <c r="C19" s="254" t="s">
        <v>16</v>
      </c>
      <c r="D19" s="255">
        <f t="shared" ref="D19:O19" si="2">D16*D18</f>
        <v>0</v>
      </c>
      <c r="E19" s="255">
        <f t="shared" si="2"/>
        <v>0</v>
      </c>
      <c r="F19" s="255">
        <f>F16*F18</f>
        <v>0</v>
      </c>
      <c r="G19" s="255">
        <f t="shared" si="2"/>
        <v>0</v>
      </c>
      <c r="H19" s="255">
        <f t="shared" si="2"/>
        <v>0</v>
      </c>
      <c r="I19" s="255">
        <f t="shared" si="2"/>
        <v>0</v>
      </c>
      <c r="J19" s="255">
        <f t="shared" si="2"/>
        <v>0</v>
      </c>
      <c r="K19" s="255">
        <f t="shared" si="2"/>
        <v>0</v>
      </c>
      <c r="L19" s="255">
        <f t="shared" si="2"/>
        <v>0</v>
      </c>
      <c r="M19" s="255">
        <f t="shared" si="2"/>
        <v>0</v>
      </c>
      <c r="N19" s="255">
        <f t="shared" si="2"/>
        <v>0</v>
      </c>
      <c r="O19" s="255">
        <f t="shared" si="2"/>
        <v>0</v>
      </c>
      <c r="P19" s="256">
        <f>SUM(D19:O19)</f>
        <v>0</v>
      </c>
    </row>
    <row r="20" spans="2:29" ht="15.75" thickTop="1" x14ac:dyDescent="0.25">
      <c r="B20" s="1166" t="s">
        <v>105</v>
      </c>
      <c r="C20" s="257" t="s">
        <v>15</v>
      </c>
      <c r="D20" s="313"/>
      <c r="E20" s="313"/>
      <c r="F20" s="313"/>
      <c r="G20" s="313"/>
      <c r="H20" s="313"/>
      <c r="I20" s="313"/>
      <c r="J20" s="313"/>
      <c r="K20" s="313"/>
      <c r="L20" s="313"/>
      <c r="M20" s="313"/>
      <c r="N20" s="313"/>
      <c r="O20" s="313"/>
      <c r="P20" s="251">
        <f>SUM(D20:O20)</f>
        <v>0</v>
      </c>
    </row>
    <row r="21" spans="2:29" x14ac:dyDescent="0.25">
      <c r="B21" s="1166"/>
      <c r="C21" s="250" t="s">
        <v>112</v>
      </c>
      <c r="D21" s="314"/>
      <c r="E21" s="314"/>
      <c r="F21" s="314"/>
      <c r="G21" s="314"/>
      <c r="H21" s="314"/>
      <c r="I21" s="314"/>
      <c r="J21" s="314"/>
      <c r="K21" s="314"/>
      <c r="L21" s="314"/>
      <c r="M21" s="314"/>
      <c r="N21" s="314"/>
      <c r="O21" s="314"/>
      <c r="P21" s="253">
        <f>SUM(D21:O21)</f>
        <v>0</v>
      </c>
    </row>
    <row r="22" spans="2:29" x14ac:dyDescent="0.25">
      <c r="B22" s="1167"/>
      <c r="C22" s="252" t="s">
        <v>113</v>
      </c>
      <c r="D22" s="314"/>
      <c r="E22" s="314"/>
      <c r="F22" s="314"/>
      <c r="G22" s="314"/>
      <c r="H22" s="314"/>
      <c r="I22" s="314"/>
      <c r="J22" s="314"/>
      <c r="K22" s="314"/>
      <c r="L22" s="314"/>
      <c r="M22" s="314"/>
      <c r="N22" s="314"/>
      <c r="O22" s="314"/>
      <c r="P22" s="253">
        <f>IF(P20=0,0,P23/P20)</f>
        <v>0</v>
      </c>
    </row>
    <row r="23" spans="2:29" ht="15.75" thickBot="1" x14ac:dyDescent="0.3">
      <c r="B23" s="1168"/>
      <c r="C23" s="254" t="s">
        <v>16</v>
      </c>
      <c r="D23" s="258">
        <f t="shared" ref="D23:O23" si="3">D20*D22</f>
        <v>0</v>
      </c>
      <c r="E23" s="258">
        <f t="shared" si="3"/>
        <v>0</v>
      </c>
      <c r="F23" s="258">
        <f t="shared" si="3"/>
        <v>0</v>
      </c>
      <c r="G23" s="258">
        <f t="shared" si="3"/>
        <v>0</v>
      </c>
      <c r="H23" s="258">
        <f t="shared" si="3"/>
        <v>0</v>
      </c>
      <c r="I23" s="258">
        <f t="shared" si="3"/>
        <v>0</v>
      </c>
      <c r="J23" s="258">
        <f t="shared" si="3"/>
        <v>0</v>
      </c>
      <c r="K23" s="258">
        <f t="shared" si="3"/>
        <v>0</v>
      </c>
      <c r="L23" s="258">
        <f t="shared" si="3"/>
        <v>0</v>
      </c>
      <c r="M23" s="258">
        <f t="shared" si="3"/>
        <v>0</v>
      </c>
      <c r="N23" s="258">
        <f t="shared" si="3"/>
        <v>0</v>
      </c>
      <c r="O23" s="258">
        <f t="shared" si="3"/>
        <v>0</v>
      </c>
      <c r="P23" s="259">
        <f>SUM(D23:O23)</f>
        <v>0</v>
      </c>
    </row>
    <row r="24" spans="2:29" ht="15.75" thickTop="1" x14ac:dyDescent="0.25">
      <c r="B24" s="1171" t="s">
        <v>106</v>
      </c>
      <c r="C24" s="257" t="s">
        <v>15</v>
      </c>
      <c r="D24" s="315"/>
      <c r="E24" s="315"/>
      <c r="F24" s="315"/>
      <c r="G24" s="315"/>
      <c r="H24" s="315"/>
      <c r="I24" s="315"/>
      <c r="J24" s="315"/>
      <c r="K24" s="315"/>
      <c r="L24" s="315"/>
      <c r="M24" s="315"/>
      <c r="N24" s="315"/>
      <c r="O24" s="315"/>
      <c r="P24" s="260">
        <f>SUM(D24:O24)</f>
        <v>0</v>
      </c>
    </row>
    <row r="25" spans="2:29" x14ac:dyDescent="0.25">
      <c r="B25" s="1166"/>
      <c r="C25" s="250" t="s">
        <v>112</v>
      </c>
      <c r="D25" s="314"/>
      <c r="E25" s="314"/>
      <c r="F25" s="314"/>
      <c r="G25" s="314"/>
      <c r="H25" s="314"/>
      <c r="I25" s="314"/>
      <c r="J25" s="314"/>
      <c r="K25" s="314"/>
      <c r="L25" s="314"/>
      <c r="M25" s="314"/>
      <c r="N25" s="314"/>
      <c r="O25" s="314"/>
      <c r="P25" s="253">
        <f>SUM(D25:O25)</f>
        <v>0</v>
      </c>
    </row>
    <row r="26" spans="2:29" x14ac:dyDescent="0.25">
      <c r="B26" s="1167"/>
      <c r="C26" s="252" t="s">
        <v>113</v>
      </c>
      <c r="D26" s="314"/>
      <c r="E26" s="314"/>
      <c r="F26" s="314"/>
      <c r="G26" s="314"/>
      <c r="H26" s="314"/>
      <c r="I26" s="314"/>
      <c r="J26" s="314"/>
      <c r="K26" s="314"/>
      <c r="L26" s="314"/>
      <c r="M26" s="314"/>
      <c r="N26" s="314"/>
      <c r="O26" s="314"/>
      <c r="P26" s="253">
        <f>IF(P24=0,0,P27/P24)</f>
        <v>0</v>
      </c>
    </row>
    <row r="27" spans="2:29" ht="15.75" thickBot="1" x14ac:dyDescent="0.3">
      <c r="B27" s="1168"/>
      <c r="C27" s="261" t="s">
        <v>16</v>
      </c>
      <c r="D27" s="258">
        <f t="shared" ref="D27:O27" si="4">D24*D26</f>
        <v>0</v>
      </c>
      <c r="E27" s="258">
        <f t="shared" si="4"/>
        <v>0</v>
      </c>
      <c r="F27" s="258">
        <f>F24*F26</f>
        <v>0</v>
      </c>
      <c r="G27" s="258">
        <f t="shared" si="4"/>
        <v>0</v>
      </c>
      <c r="H27" s="258">
        <f t="shared" si="4"/>
        <v>0</v>
      </c>
      <c r="I27" s="258">
        <f t="shared" si="4"/>
        <v>0</v>
      </c>
      <c r="J27" s="258">
        <f t="shared" si="4"/>
        <v>0</v>
      </c>
      <c r="K27" s="258">
        <f t="shared" si="4"/>
        <v>0</v>
      </c>
      <c r="L27" s="258">
        <f t="shared" si="4"/>
        <v>0</v>
      </c>
      <c r="M27" s="258">
        <f t="shared" si="4"/>
        <v>0</v>
      </c>
      <c r="N27" s="258">
        <f t="shared" si="4"/>
        <v>0</v>
      </c>
      <c r="O27" s="258">
        <f t="shared" si="4"/>
        <v>0</v>
      </c>
      <c r="P27" s="259">
        <f>SUM(D27:O27)</f>
        <v>0</v>
      </c>
    </row>
    <row r="28" spans="2:29" s="266" customFormat="1" ht="16.5" thickTop="1" thickBot="1" x14ac:dyDescent="0.3">
      <c r="B28" s="262" t="s">
        <v>17</v>
      </c>
      <c r="C28" s="263" t="s">
        <v>47</v>
      </c>
      <c r="D28" s="264">
        <f t="shared" ref="D28:P28" si="5">SUM(D11,D15,D19,D23,D27)</f>
        <v>0</v>
      </c>
      <c r="E28" s="264">
        <f t="shared" si="5"/>
        <v>0</v>
      </c>
      <c r="F28" s="264">
        <f t="shared" si="5"/>
        <v>0</v>
      </c>
      <c r="G28" s="264">
        <f t="shared" si="5"/>
        <v>3000</v>
      </c>
      <c r="H28" s="264">
        <f t="shared" si="5"/>
        <v>0</v>
      </c>
      <c r="I28" s="264">
        <f t="shared" si="5"/>
        <v>0</v>
      </c>
      <c r="J28" s="264">
        <f t="shared" si="5"/>
        <v>0</v>
      </c>
      <c r="K28" s="264">
        <f t="shared" si="5"/>
        <v>0</v>
      </c>
      <c r="L28" s="264">
        <f t="shared" si="5"/>
        <v>0</v>
      </c>
      <c r="M28" s="264">
        <f t="shared" si="5"/>
        <v>0</v>
      </c>
      <c r="N28" s="264">
        <f t="shared" si="5"/>
        <v>0</v>
      </c>
      <c r="O28" s="264">
        <f t="shared" si="5"/>
        <v>0</v>
      </c>
      <c r="P28" s="265">
        <f t="shared" si="5"/>
        <v>3000</v>
      </c>
    </row>
    <row r="29" spans="2:29" ht="5.25" customHeight="1" thickTop="1" thickBot="1" x14ac:dyDescent="0.3">
      <c r="B29" s="229"/>
      <c r="C29" s="224"/>
      <c r="D29" s="224"/>
      <c r="E29" s="224"/>
      <c r="F29" s="224"/>
      <c r="G29" s="224"/>
      <c r="H29" s="224"/>
      <c r="I29" s="224"/>
      <c r="J29" s="224"/>
      <c r="K29" s="224"/>
      <c r="L29" s="224"/>
      <c r="M29" s="224"/>
      <c r="N29" s="224"/>
      <c r="O29" s="224"/>
      <c r="P29" s="224"/>
    </row>
    <row r="30" spans="2:29" ht="16.5" thickTop="1" thickBot="1" x14ac:dyDescent="0.3">
      <c r="B30" s="1164" t="s">
        <v>368</v>
      </c>
      <c r="C30" s="1165"/>
      <c r="D30" s="248" t="s">
        <v>0</v>
      </c>
      <c r="E30" s="248" t="s">
        <v>1</v>
      </c>
      <c r="F30" s="248" t="s">
        <v>2</v>
      </c>
      <c r="G30" s="248" t="s">
        <v>3</v>
      </c>
      <c r="H30" s="248" t="s">
        <v>4</v>
      </c>
      <c r="I30" s="248" t="s">
        <v>5</v>
      </c>
      <c r="J30" s="248" t="s">
        <v>6</v>
      </c>
      <c r="K30" s="248" t="s">
        <v>7</v>
      </c>
      <c r="L30" s="248" t="s">
        <v>8</v>
      </c>
      <c r="M30" s="248" t="s">
        <v>9</v>
      </c>
      <c r="N30" s="248" t="s">
        <v>10</v>
      </c>
      <c r="O30" s="248" t="s">
        <v>11</v>
      </c>
      <c r="P30" s="249" t="s">
        <v>17</v>
      </c>
      <c r="Y30" s="224"/>
      <c r="Z30" s="224"/>
      <c r="AA30" s="224"/>
      <c r="AB30" s="224"/>
      <c r="AC30" s="224"/>
    </row>
    <row r="31" spans="2:29" ht="15.75" thickTop="1" x14ac:dyDescent="0.25">
      <c r="B31" s="1166" t="s">
        <v>14</v>
      </c>
      <c r="C31" s="250" t="s">
        <v>15</v>
      </c>
      <c r="D31" s="313"/>
      <c r="E31" s="313"/>
      <c r="F31" s="313"/>
      <c r="G31" s="313"/>
      <c r="H31" s="313"/>
      <c r="I31" s="313"/>
      <c r="J31" s="313">
        <v>111</v>
      </c>
      <c r="K31" s="313"/>
      <c r="L31" s="313">
        <v>23</v>
      </c>
      <c r="M31" s="313"/>
      <c r="N31" s="313"/>
      <c r="O31" s="313"/>
      <c r="P31" s="251">
        <f>SUM(D31:O31)</f>
        <v>134</v>
      </c>
    </row>
    <row r="32" spans="2:29" x14ac:dyDescent="0.25">
      <c r="B32" s="1166"/>
      <c r="C32" s="250" t="s">
        <v>112</v>
      </c>
      <c r="D32" s="313"/>
      <c r="E32" s="313"/>
      <c r="F32" s="313"/>
      <c r="G32" s="313"/>
      <c r="H32" s="313"/>
      <c r="I32" s="313"/>
      <c r="J32" s="313">
        <v>587</v>
      </c>
      <c r="K32" s="313"/>
      <c r="L32" s="313">
        <f>(518+498)/2</f>
        <v>508</v>
      </c>
      <c r="M32" s="313"/>
      <c r="N32" s="313"/>
      <c r="O32" s="313"/>
      <c r="P32" s="253">
        <f>SUM(D32:O32)</f>
        <v>1095</v>
      </c>
    </row>
    <row r="33" spans="2:16" x14ac:dyDescent="0.25">
      <c r="B33" s="1167"/>
      <c r="C33" s="252" t="s">
        <v>113</v>
      </c>
      <c r="D33" s="267">
        <f t="shared" ref="D33:P33" si="6">IF(D31=0,0,D34/D31)</f>
        <v>0</v>
      </c>
      <c r="E33" s="267">
        <f t="shared" si="6"/>
        <v>0</v>
      </c>
      <c r="F33" s="267">
        <f t="shared" si="6"/>
        <v>0</v>
      </c>
      <c r="G33" s="267">
        <f t="shared" si="6"/>
        <v>0</v>
      </c>
      <c r="H33" s="267">
        <f t="shared" si="6"/>
        <v>0</v>
      </c>
      <c r="I33" s="267">
        <f t="shared" si="6"/>
        <v>0</v>
      </c>
      <c r="J33" s="267">
        <f t="shared" si="6"/>
        <v>3240.8180180180179</v>
      </c>
      <c r="K33" s="267">
        <f t="shared" si="6"/>
        <v>0</v>
      </c>
      <c r="L33" s="267">
        <f t="shared" si="6"/>
        <v>2730.9334782608698</v>
      </c>
      <c r="M33" s="267">
        <f t="shared" si="6"/>
        <v>0</v>
      </c>
      <c r="N33" s="267">
        <f t="shared" si="6"/>
        <v>0</v>
      </c>
      <c r="O33" s="267">
        <f t="shared" si="6"/>
        <v>0</v>
      </c>
      <c r="P33" s="253">
        <f t="shared" si="6"/>
        <v>3153.30052238806</v>
      </c>
    </row>
    <row r="34" spans="2:16" ht="15.75" thickBot="1" x14ac:dyDescent="0.3">
      <c r="B34" s="1172"/>
      <c r="C34" s="254" t="s">
        <v>16</v>
      </c>
      <c r="D34" s="316"/>
      <c r="E34" s="316"/>
      <c r="F34" s="316"/>
      <c r="G34" s="316"/>
      <c r="H34" s="316"/>
      <c r="I34" s="316"/>
      <c r="J34" s="316">
        <v>359730.8</v>
      </c>
      <c r="K34" s="316"/>
      <c r="L34" s="316">
        <v>62811.47</v>
      </c>
      <c r="M34" s="316"/>
      <c r="N34" s="316"/>
      <c r="O34" s="316"/>
      <c r="P34" s="268">
        <f>SUM(D34:O34)</f>
        <v>422542.27</v>
      </c>
    </row>
    <row r="35" spans="2:16" ht="15.75" thickTop="1" x14ac:dyDescent="0.25">
      <c r="B35" s="1166" t="s">
        <v>105</v>
      </c>
      <c r="C35" s="257" t="s">
        <v>15</v>
      </c>
      <c r="D35" s="313"/>
      <c r="E35" s="313"/>
      <c r="F35" s="313"/>
      <c r="G35" s="313"/>
      <c r="H35" s="313"/>
      <c r="I35" s="313"/>
      <c r="J35" s="313"/>
      <c r="K35" s="313"/>
      <c r="L35" s="313"/>
      <c r="M35" s="313"/>
      <c r="N35" s="313"/>
      <c r="O35" s="313"/>
      <c r="P35" s="251">
        <f>SUM(D35:O35)</f>
        <v>0</v>
      </c>
    </row>
    <row r="36" spans="2:16" x14ac:dyDescent="0.25">
      <c r="B36" s="1166"/>
      <c r="C36" s="250" t="s">
        <v>112</v>
      </c>
      <c r="D36" s="313"/>
      <c r="E36" s="313"/>
      <c r="F36" s="313"/>
      <c r="G36" s="313"/>
      <c r="H36" s="313"/>
      <c r="I36" s="313"/>
      <c r="J36" s="313"/>
      <c r="K36" s="313"/>
      <c r="L36" s="313"/>
      <c r="M36" s="313"/>
      <c r="N36" s="313"/>
      <c r="O36" s="313"/>
      <c r="P36" s="253">
        <f>SUM(D36:O36)</f>
        <v>0</v>
      </c>
    </row>
    <row r="37" spans="2:16" x14ac:dyDescent="0.25">
      <c r="B37" s="1167"/>
      <c r="C37" s="252" t="s">
        <v>113</v>
      </c>
      <c r="D37" s="267">
        <f t="shared" ref="D37:P37" si="7">IF(D35=0,0,D38/D35)</f>
        <v>0</v>
      </c>
      <c r="E37" s="267">
        <f t="shared" si="7"/>
        <v>0</v>
      </c>
      <c r="F37" s="267">
        <f t="shared" si="7"/>
        <v>0</v>
      </c>
      <c r="G37" s="267">
        <f t="shared" si="7"/>
        <v>0</v>
      </c>
      <c r="H37" s="267">
        <f t="shared" si="7"/>
        <v>0</v>
      </c>
      <c r="I37" s="267">
        <f t="shared" si="7"/>
        <v>0</v>
      </c>
      <c r="J37" s="267">
        <f t="shared" si="7"/>
        <v>0</v>
      </c>
      <c r="K37" s="267">
        <f t="shared" si="7"/>
        <v>0</v>
      </c>
      <c r="L37" s="267">
        <f t="shared" si="7"/>
        <v>0</v>
      </c>
      <c r="M37" s="267">
        <f t="shared" si="7"/>
        <v>0</v>
      </c>
      <c r="N37" s="267">
        <f t="shared" si="7"/>
        <v>0</v>
      </c>
      <c r="O37" s="267">
        <f t="shared" si="7"/>
        <v>0</v>
      </c>
      <c r="P37" s="253">
        <f t="shared" si="7"/>
        <v>0</v>
      </c>
    </row>
    <row r="38" spans="2:16" ht="15.75" thickBot="1" x14ac:dyDescent="0.3">
      <c r="B38" s="1168"/>
      <c r="C38" s="254" t="s">
        <v>16</v>
      </c>
      <c r="D38" s="316"/>
      <c r="E38" s="316"/>
      <c r="F38" s="316"/>
      <c r="G38" s="316"/>
      <c r="H38" s="316"/>
      <c r="I38" s="316"/>
      <c r="J38" s="316"/>
      <c r="K38" s="316"/>
      <c r="L38" s="316"/>
      <c r="M38" s="316"/>
      <c r="N38" s="316"/>
      <c r="O38" s="316"/>
      <c r="P38" s="259">
        <f>SUM(D38:O38)</f>
        <v>0</v>
      </c>
    </row>
    <row r="39" spans="2:16" ht="15.75" thickTop="1" x14ac:dyDescent="0.25">
      <c r="B39" s="1171" t="s">
        <v>106</v>
      </c>
      <c r="C39" s="257" t="s">
        <v>15</v>
      </c>
      <c r="D39" s="315"/>
      <c r="E39" s="315"/>
      <c r="F39" s="315"/>
      <c r="G39" s="315"/>
      <c r="H39" s="315"/>
      <c r="I39" s="315"/>
      <c r="J39" s="315"/>
      <c r="K39" s="315"/>
      <c r="L39" s="315"/>
      <c r="M39" s="315"/>
      <c r="N39" s="315"/>
      <c r="O39" s="315"/>
      <c r="P39" s="260">
        <f>SUM(D39:O39)</f>
        <v>0</v>
      </c>
    </row>
    <row r="40" spans="2:16" x14ac:dyDescent="0.25">
      <c r="B40" s="1166"/>
      <c r="C40" s="250" t="s">
        <v>112</v>
      </c>
      <c r="D40" s="313"/>
      <c r="E40" s="313"/>
      <c r="F40" s="313"/>
      <c r="G40" s="313"/>
      <c r="H40" s="313"/>
      <c r="I40" s="313"/>
      <c r="J40" s="313"/>
      <c r="K40" s="313"/>
      <c r="L40" s="313"/>
      <c r="M40" s="313"/>
      <c r="N40" s="313"/>
      <c r="O40" s="313"/>
      <c r="P40" s="253">
        <f>SUM(D40:O40)</f>
        <v>0</v>
      </c>
    </row>
    <row r="41" spans="2:16" x14ac:dyDescent="0.25">
      <c r="B41" s="1167"/>
      <c r="C41" s="252" t="s">
        <v>113</v>
      </c>
      <c r="D41" s="267">
        <f t="shared" ref="D41:P41" si="8">IF(D39=0,0,D42/D39)</f>
        <v>0</v>
      </c>
      <c r="E41" s="267">
        <f t="shared" si="8"/>
        <v>0</v>
      </c>
      <c r="F41" s="267">
        <f t="shared" si="8"/>
        <v>0</v>
      </c>
      <c r="G41" s="267">
        <f t="shared" si="8"/>
        <v>0</v>
      </c>
      <c r="H41" s="267">
        <f t="shared" si="8"/>
        <v>0</v>
      </c>
      <c r="I41" s="267">
        <f t="shared" si="8"/>
        <v>0</v>
      </c>
      <c r="J41" s="267">
        <f t="shared" si="8"/>
        <v>0</v>
      </c>
      <c r="K41" s="267">
        <f t="shared" si="8"/>
        <v>0</v>
      </c>
      <c r="L41" s="267">
        <f t="shared" si="8"/>
        <v>0</v>
      </c>
      <c r="M41" s="267">
        <f t="shared" si="8"/>
        <v>0</v>
      </c>
      <c r="N41" s="267">
        <f t="shared" si="8"/>
        <v>0</v>
      </c>
      <c r="O41" s="267">
        <f t="shared" si="8"/>
        <v>0</v>
      </c>
      <c r="P41" s="253">
        <f t="shared" si="8"/>
        <v>0</v>
      </c>
    </row>
    <row r="42" spans="2:16" ht="15.75" thickBot="1" x14ac:dyDescent="0.3">
      <c r="B42" s="1172"/>
      <c r="C42" s="261" t="s">
        <v>16</v>
      </c>
      <c r="D42" s="316"/>
      <c r="E42" s="316"/>
      <c r="F42" s="316"/>
      <c r="G42" s="316"/>
      <c r="H42" s="316"/>
      <c r="I42" s="316"/>
      <c r="J42" s="316"/>
      <c r="K42" s="316"/>
      <c r="L42" s="316"/>
      <c r="M42" s="316"/>
      <c r="N42" s="316"/>
      <c r="O42" s="316"/>
      <c r="P42" s="256">
        <f>SUM(D42:O42)</f>
        <v>0</v>
      </c>
    </row>
    <row r="43" spans="2:16" s="266" customFormat="1" ht="16.5" thickTop="1" thickBot="1" x14ac:dyDescent="0.3">
      <c r="B43" s="262" t="s">
        <v>17</v>
      </c>
      <c r="C43" s="263" t="s">
        <v>47</v>
      </c>
      <c r="D43" s="264">
        <f t="shared" ref="D43:P43" si="9">SUM(D34,D38,D42)</f>
        <v>0</v>
      </c>
      <c r="E43" s="264">
        <f t="shared" si="9"/>
        <v>0</v>
      </c>
      <c r="F43" s="264">
        <f t="shared" si="9"/>
        <v>0</v>
      </c>
      <c r="G43" s="264">
        <f t="shared" si="9"/>
        <v>0</v>
      </c>
      <c r="H43" s="264">
        <f t="shared" si="9"/>
        <v>0</v>
      </c>
      <c r="I43" s="264">
        <f t="shared" si="9"/>
        <v>0</v>
      </c>
      <c r="J43" s="264">
        <f t="shared" si="9"/>
        <v>359730.8</v>
      </c>
      <c r="K43" s="264">
        <f t="shared" si="9"/>
        <v>0</v>
      </c>
      <c r="L43" s="264">
        <f t="shared" si="9"/>
        <v>62811.47</v>
      </c>
      <c r="M43" s="264">
        <f t="shared" si="9"/>
        <v>0</v>
      </c>
      <c r="N43" s="264">
        <f t="shared" si="9"/>
        <v>0</v>
      </c>
      <c r="O43" s="264">
        <f t="shared" si="9"/>
        <v>0</v>
      </c>
      <c r="P43" s="265">
        <f t="shared" si="9"/>
        <v>422542.27</v>
      </c>
    </row>
    <row r="44" spans="2:16" ht="16.5" thickTop="1" thickBot="1" x14ac:dyDescent="0.3"/>
    <row r="45" spans="2:16" ht="23.25" customHeight="1" thickTop="1" thickBot="1" x14ac:dyDescent="0.3">
      <c r="B45" s="1164" t="s">
        <v>235</v>
      </c>
      <c r="C45" s="1165"/>
      <c r="D45" s="269" t="s">
        <v>202</v>
      </c>
      <c r="E45" s="248" t="s">
        <v>47</v>
      </c>
      <c r="F45" s="270" t="s">
        <v>203</v>
      </c>
      <c r="G45" s="270" t="s">
        <v>487</v>
      </c>
      <c r="H45" s="1160" t="s">
        <v>236</v>
      </c>
      <c r="I45" s="1161"/>
      <c r="J45" s="271"/>
      <c r="K45" s="436" t="s">
        <v>488</v>
      </c>
      <c r="L45" s="271"/>
      <c r="M45" s="271"/>
      <c r="N45" s="271"/>
      <c r="O45" s="271"/>
      <c r="P45" s="271"/>
    </row>
    <row r="46" spans="2:16" ht="15.75" customHeight="1" thickTop="1" x14ac:dyDescent="0.25">
      <c r="B46" s="1169"/>
      <c r="C46" s="1170"/>
      <c r="D46" s="317"/>
      <c r="E46" s="317"/>
      <c r="F46" s="318"/>
      <c r="G46" s="318"/>
      <c r="H46" s="1162"/>
      <c r="I46" s="1163"/>
      <c r="J46" s="273" t="s">
        <v>104</v>
      </c>
      <c r="K46" s="226">
        <f>(F46*G46)/14.689</f>
        <v>0</v>
      </c>
      <c r="L46" s="1019"/>
      <c r="M46" s="1019"/>
      <c r="N46" s="1019"/>
      <c r="O46" s="1019"/>
      <c r="P46" s="271"/>
    </row>
    <row r="47" spans="2:16" x14ac:dyDescent="0.25">
      <c r="B47" s="1173"/>
      <c r="C47" s="1174"/>
      <c r="D47" s="777"/>
      <c r="E47" s="317"/>
      <c r="F47" s="318"/>
      <c r="G47" s="318"/>
      <c r="H47" s="1158"/>
      <c r="I47" s="1159"/>
      <c r="J47" s="273" t="s">
        <v>103</v>
      </c>
      <c r="K47" s="226">
        <f t="shared" ref="K47:K65" si="10">(F47*G47)/14.689</f>
        <v>0</v>
      </c>
      <c r="L47" s="224"/>
      <c r="M47" s="274"/>
      <c r="N47" s="237"/>
      <c r="O47" s="275"/>
      <c r="P47" s="276"/>
    </row>
    <row r="48" spans="2:16" x14ac:dyDescent="0.25">
      <c r="B48" s="1173"/>
      <c r="C48" s="1174"/>
      <c r="D48" s="317"/>
      <c r="E48" s="317"/>
      <c r="F48" s="318"/>
      <c r="G48" s="318"/>
      <c r="H48" s="1158"/>
      <c r="I48" s="1159"/>
      <c r="J48" s="273" t="s">
        <v>102</v>
      </c>
      <c r="K48" s="226">
        <f t="shared" si="10"/>
        <v>0</v>
      </c>
      <c r="L48" s="224"/>
      <c r="M48" s="274"/>
      <c r="N48" s="237"/>
      <c r="O48" s="275"/>
      <c r="P48" s="276"/>
    </row>
    <row r="49" spans="2:16" x14ac:dyDescent="0.25">
      <c r="B49" s="1173"/>
      <c r="C49" s="1174"/>
      <c r="D49" s="317"/>
      <c r="E49" s="317"/>
      <c r="F49" s="318"/>
      <c r="G49" s="318"/>
      <c r="H49" s="1158"/>
      <c r="I49" s="1159"/>
      <c r="J49" s="273" t="s">
        <v>123</v>
      </c>
      <c r="K49" s="226">
        <f t="shared" si="10"/>
        <v>0</v>
      </c>
      <c r="L49" s="224"/>
      <c r="M49" s="274"/>
      <c r="N49" s="237"/>
      <c r="O49" s="275"/>
      <c r="P49" s="276"/>
    </row>
    <row r="50" spans="2:16" x14ac:dyDescent="0.25">
      <c r="B50" s="1173"/>
      <c r="C50" s="1174"/>
      <c r="D50" s="317"/>
      <c r="E50" s="317"/>
      <c r="F50" s="318"/>
      <c r="G50" s="318"/>
      <c r="H50" s="1158"/>
      <c r="I50" s="1159"/>
      <c r="J50" s="224"/>
      <c r="K50" s="226">
        <f t="shared" si="10"/>
        <v>0</v>
      </c>
      <c r="L50" s="224"/>
      <c r="M50" s="274"/>
      <c r="N50" s="237"/>
      <c r="O50" s="275"/>
      <c r="P50" s="276"/>
    </row>
    <row r="51" spans="2:16" x14ac:dyDescent="0.25">
      <c r="B51" s="1173"/>
      <c r="C51" s="1174"/>
      <c r="D51" s="317"/>
      <c r="E51" s="317"/>
      <c r="F51" s="318"/>
      <c r="G51" s="318"/>
      <c r="H51" s="1158"/>
      <c r="I51" s="1159"/>
      <c r="J51" s="224"/>
      <c r="K51" s="226">
        <f t="shared" si="10"/>
        <v>0</v>
      </c>
      <c r="L51" s="224"/>
      <c r="M51" s="274"/>
      <c r="N51" s="237"/>
      <c r="O51" s="275"/>
      <c r="P51" s="276"/>
    </row>
    <row r="52" spans="2:16" x14ac:dyDescent="0.25">
      <c r="B52" s="1173"/>
      <c r="C52" s="1174"/>
      <c r="D52" s="317"/>
      <c r="E52" s="317"/>
      <c r="F52" s="318"/>
      <c r="G52" s="318"/>
      <c r="H52" s="1158"/>
      <c r="I52" s="1159"/>
      <c r="J52" s="274"/>
      <c r="K52" s="226">
        <f t="shared" si="10"/>
        <v>0</v>
      </c>
      <c r="L52" s="275"/>
      <c r="M52" s="274"/>
      <c r="N52" s="237"/>
      <c r="O52" s="275"/>
      <c r="P52" s="276"/>
    </row>
    <row r="53" spans="2:16" x14ac:dyDescent="0.25">
      <c r="B53" s="1173"/>
      <c r="C53" s="1174"/>
      <c r="D53" s="317"/>
      <c r="E53" s="317"/>
      <c r="F53" s="318"/>
      <c r="G53" s="318"/>
      <c r="H53" s="1158"/>
      <c r="I53" s="1159"/>
      <c r="J53" s="274"/>
      <c r="K53" s="226">
        <f t="shared" si="10"/>
        <v>0</v>
      </c>
      <c r="L53" s="275"/>
      <c r="M53" s="274"/>
      <c r="N53" s="237"/>
      <c r="O53" s="275"/>
      <c r="P53" s="276"/>
    </row>
    <row r="54" spans="2:16" x14ac:dyDescent="0.25">
      <c r="B54" s="1173"/>
      <c r="C54" s="1174"/>
      <c r="D54" s="317"/>
      <c r="E54" s="317"/>
      <c r="F54" s="318"/>
      <c r="G54" s="318"/>
      <c r="H54" s="1158"/>
      <c r="I54" s="1159"/>
      <c r="J54" s="274"/>
      <c r="K54" s="226">
        <f t="shared" si="10"/>
        <v>0</v>
      </c>
      <c r="L54" s="275"/>
      <c r="M54" s="274"/>
      <c r="N54" s="237"/>
      <c r="O54" s="275"/>
      <c r="P54" s="276"/>
    </row>
    <row r="55" spans="2:16" x14ac:dyDescent="0.25">
      <c r="B55" s="1173"/>
      <c r="C55" s="1174"/>
      <c r="D55" s="317"/>
      <c r="E55" s="317"/>
      <c r="F55" s="318"/>
      <c r="G55" s="318"/>
      <c r="H55" s="1158"/>
      <c r="I55" s="1159"/>
      <c r="J55" s="274"/>
      <c r="K55" s="226">
        <f t="shared" si="10"/>
        <v>0</v>
      </c>
      <c r="L55" s="275"/>
      <c r="M55" s="274"/>
      <c r="N55" s="237"/>
      <c r="O55" s="275"/>
      <c r="P55" s="276"/>
    </row>
    <row r="56" spans="2:16" x14ac:dyDescent="0.25">
      <c r="B56" s="1173"/>
      <c r="C56" s="1174"/>
      <c r="D56" s="317"/>
      <c r="E56" s="317"/>
      <c r="F56" s="318"/>
      <c r="G56" s="318"/>
      <c r="H56" s="1158"/>
      <c r="I56" s="1159"/>
      <c r="J56" s="274"/>
      <c r="K56" s="226">
        <f t="shared" si="10"/>
        <v>0</v>
      </c>
      <c r="L56" s="275"/>
      <c r="M56" s="274"/>
      <c r="N56" s="237"/>
      <c r="O56" s="275"/>
      <c r="P56" s="276"/>
    </row>
    <row r="57" spans="2:16" x14ac:dyDescent="0.25">
      <c r="B57" s="1173"/>
      <c r="C57" s="1174"/>
      <c r="D57" s="317"/>
      <c r="E57" s="317"/>
      <c r="F57" s="318"/>
      <c r="G57" s="318"/>
      <c r="H57" s="1158"/>
      <c r="I57" s="1159"/>
      <c r="J57" s="274"/>
      <c r="K57" s="226">
        <f t="shared" si="10"/>
        <v>0</v>
      </c>
      <c r="L57" s="275"/>
      <c r="M57" s="274"/>
      <c r="N57" s="237"/>
      <c r="O57" s="275"/>
      <c r="P57" s="276"/>
    </row>
    <row r="58" spans="2:16" x14ac:dyDescent="0.25">
      <c r="B58" s="1173"/>
      <c r="C58" s="1174"/>
      <c r="D58" s="319"/>
      <c r="E58" s="317"/>
      <c r="F58" s="318"/>
      <c r="G58" s="318"/>
      <c r="H58" s="1158"/>
      <c r="I58" s="1159"/>
      <c r="J58" s="274"/>
      <c r="K58" s="226">
        <f t="shared" si="10"/>
        <v>0</v>
      </c>
      <c r="L58" s="275"/>
      <c r="M58" s="274"/>
      <c r="N58" s="237"/>
      <c r="O58" s="275"/>
      <c r="P58" s="276"/>
    </row>
    <row r="59" spans="2:16" x14ac:dyDescent="0.25">
      <c r="B59" s="820"/>
      <c r="C59" s="821"/>
      <c r="D59" s="319"/>
      <c r="E59" s="317"/>
      <c r="F59" s="318"/>
      <c r="G59" s="318"/>
      <c r="H59" s="1158"/>
      <c r="I59" s="1159"/>
      <c r="J59" s="274"/>
      <c r="K59" s="226">
        <f t="shared" si="10"/>
        <v>0</v>
      </c>
      <c r="L59" s="275"/>
      <c r="M59" s="274"/>
      <c r="N59" s="237"/>
      <c r="O59" s="275"/>
      <c r="P59" s="276"/>
    </row>
    <row r="60" spans="2:16" x14ac:dyDescent="0.25">
      <c r="B60" s="820"/>
      <c r="C60" s="821"/>
      <c r="D60" s="319"/>
      <c r="E60" s="317"/>
      <c r="F60" s="318"/>
      <c r="G60" s="318"/>
      <c r="H60" s="1158"/>
      <c r="I60" s="1159"/>
      <c r="J60" s="274"/>
      <c r="K60" s="226">
        <f t="shared" si="10"/>
        <v>0</v>
      </c>
      <c r="L60" s="275"/>
      <c r="M60" s="274"/>
      <c r="N60" s="237"/>
      <c r="O60" s="275"/>
      <c r="P60" s="276"/>
    </row>
    <row r="61" spans="2:16" x14ac:dyDescent="0.25">
      <c r="B61" s="820"/>
      <c r="C61" s="821"/>
      <c r="D61" s="319"/>
      <c r="E61" s="317"/>
      <c r="F61" s="318"/>
      <c r="G61" s="318"/>
      <c r="H61" s="1158"/>
      <c r="I61" s="1159"/>
      <c r="J61" s="274"/>
      <c r="K61" s="226">
        <f t="shared" si="10"/>
        <v>0</v>
      </c>
      <c r="L61" s="275"/>
      <c r="M61" s="274"/>
      <c r="N61" s="237"/>
      <c r="O61" s="275"/>
      <c r="P61" s="276"/>
    </row>
    <row r="62" spans="2:16" x14ac:dyDescent="0.25">
      <c r="B62" s="820"/>
      <c r="C62" s="821"/>
      <c r="D62" s="319"/>
      <c r="E62" s="317"/>
      <c r="F62" s="318"/>
      <c r="G62" s="318"/>
      <c r="H62" s="1158"/>
      <c r="I62" s="1159"/>
      <c r="J62" s="274"/>
      <c r="K62" s="226">
        <f t="shared" si="10"/>
        <v>0</v>
      </c>
      <c r="L62" s="275"/>
      <c r="M62" s="274"/>
      <c r="N62" s="237"/>
      <c r="O62" s="275"/>
      <c r="P62" s="276"/>
    </row>
    <row r="63" spans="2:16" x14ac:dyDescent="0.25">
      <c r="B63" s="820"/>
      <c r="C63" s="821"/>
      <c r="D63" s="319"/>
      <c r="E63" s="317"/>
      <c r="F63" s="318"/>
      <c r="G63" s="318"/>
      <c r="H63" s="1158"/>
      <c r="I63" s="1159"/>
      <c r="J63" s="274"/>
      <c r="K63" s="226">
        <f t="shared" si="10"/>
        <v>0</v>
      </c>
      <c r="L63" s="275"/>
      <c r="M63" s="274"/>
      <c r="N63" s="237"/>
      <c r="O63" s="275"/>
      <c r="P63" s="276"/>
    </row>
    <row r="64" spans="2:16" x14ac:dyDescent="0.25">
      <c r="B64" s="820"/>
      <c r="C64" s="821"/>
      <c r="D64" s="319"/>
      <c r="E64" s="317"/>
      <c r="F64" s="318"/>
      <c r="G64" s="318"/>
      <c r="H64" s="1158"/>
      <c r="I64" s="1159"/>
      <c r="J64" s="274"/>
      <c r="K64" s="226">
        <f t="shared" si="10"/>
        <v>0</v>
      </c>
      <c r="L64" s="275"/>
      <c r="M64" s="274"/>
      <c r="N64" s="237"/>
      <c r="O64" s="275"/>
      <c r="P64" s="276"/>
    </row>
    <row r="65" spans="2:26" ht="15.75" thickBot="1" x14ac:dyDescent="0.3">
      <c r="B65" s="778"/>
      <c r="C65" s="779"/>
      <c r="D65" s="320"/>
      <c r="E65" s="321"/>
      <c r="F65" s="322"/>
      <c r="G65" s="322"/>
      <c r="H65" s="1156"/>
      <c r="I65" s="1157"/>
      <c r="J65" s="274"/>
      <c r="K65" s="226">
        <f t="shared" si="10"/>
        <v>0</v>
      </c>
      <c r="L65" s="275"/>
      <c r="M65" s="274"/>
      <c r="N65" s="237"/>
      <c r="O65" s="275"/>
      <c r="P65" s="276"/>
    </row>
    <row r="66" spans="2:26" ht="16.5" thickTop="1" thickBot="1" x14ac:dyDescent="0.3">
      <c r="B66" s="278"/>
      <c r="C66" s="277"/>
      <c r="D66" s="279"/>
      <c r="E66" s="280"/>
      <c r="F66" s="281"/>
      <c r="G66" s="279"/>
      <c r="H66" s="280"/>
      <c r="I66" s="281"/>
      <c r="J66" s="279"/>
      <c r="K66" s="280"/>
      <c r="L66" s="281"/>
      <c r="M66" s="279"/>
      <c r="N66" s="280"/>
      <c r="O66" s="281"/>
      <c r="P66" s="282"/>
    </row>
    <row r="67" spans="2:26" ht="16.5" thickTop="1" thickBot="1" x14ac:dyDescent="0.3">
      <c r="B67" s="283"/>
      <c r="C67" s="284"/>
      <c r="D67" s="285" t="s">
        <v>0</v>
      </c>
      <c r="E67" s="286" t="s">
        <v>1</v>
      </c>
      <c r="F67" s="286" t="s">
        <v>2</v>
      </c>
      <c r="G67" s="285" t="s">
        <v>3</v>
      </c>
      <c r="H67" s="286" t="s">
        <v>4</v>
      </c>
      <c r="I67" s="286" t="s">
        <v>5</v>
      </c>
      <c r="J67" s="285" t="s">
        <v>6</v>
      </c>
      <c r="K67" s="286" t="s">
        <v>7</v>
      </c>
      <c r="L67" s="286" t="s">
        <v>8</v>
      </c>
      <c r="M67" s="285" t="s">
        <v>9</v>
      </c>
      <c r="N67" s="286" t="s">
        <v>10</v>
      </c>
      <c r="O67" s="286" t="s">
        <v>11</v>
      </c>
      <c r="P67" s="287" t="s">
        <v>17</v>
      </c>
    </row>
    <row r="68" spans="2:26" ht="16.5" thickTop="1" thickBot="1" x14ac:dyDescent="0.3">
      <c r="B68" s="1164" t="s">
        <v>403</v>
      </c>
      <c r="C68" s="1175"/>
      <c r="D68" s="288">
        <f t="shared" ref="D68:O68" si="11">SUMIFS($E46:$E65,$D46:$D65,D67)</f>
        <v>0</v>
      </c>
      <c r="E68" s="288">
        <f t="shared" si="11"/>
        <v>0</v>
      </c>
      <c r="F68" s="288">
        <f t="shared" si="11"/>
        <v>0</v>
      </c>
      <c r="G68" s="288">
        <f t="shared" si="11"/>
        <v>0</v>
      </c>
      <c r="H68" s="288">
        <f t="shared" si="11"/>
        <v>0</v>
      </c>
      <c r="I68" s="288">
        <f t="shared" si="11"/>
        <v>0</v>
      </c>
      <c r="J68" s="288">
        <f t="shared" si="11"/>
        <v>0</v>
      </c>
      <c r="K68" s="288">
        <f t="shared" si="11"/>
        <v>0</v>
      </c>
      <c r="L68" s="288">
        <f t="shared" si="11"/>
        <v>0</v>
      </c>
      <c r="M68" s="288">
        <f t="shared" si="11"/>
        <v>0</v>
      </c>
      <c r="N68" s="288">
        <f t="shared" si="11"/>
        <v>0</v>
      </c>
      <c r="O68" s="288">
        <f t="shared" si="11"/>
        <v>0</v>
      </c>
      <c r="P68" s="289">
        <f>SUM(D68:O68)</f>
        <v>0</v>
      </c>
    </row>
    <row r="69" spans="2:26" ht="16.5" thickTop="1" thickBot="1" x14ac:dyDescent="0.3"/>
    <row r="70" spans="2:26" ht="16.5" thickTop="1" thickBot="1" x14ac:dyDescent="0.3">
      <c r="B70" s="1177" t="s">
        <v>402</v>
      </c>
      <c r="C70" s="1178"/>
      <c r="D70" s="290">
        <f t="shared" ref="D70:O70" si="12">SUM(D68,D43,D28)</f>
        <v>0</v>
      </c>
      <c r="E70" s="290">
        <f t="shared" si="12"/>
        <v>0</v>
      </c>
      <c r="F70" s="290">
        <f t="shared" si="12"/>
        <v>0</v>
      </c>
      <c r="G70" s="290">
        <f t="shared" si="12"/>
        <v>3000</v>
      </c>
      <c r="H70" s="290">
        <f t="shared" si="12"/>
        <v>0</v>
      </c>
      <c r="I70" s="290">
        <f t="shared" si="12"/>
        <v>0</v>
      </c>
      <c r="J70" s="290">
        <f t="shared" si="12"/>
        <v>359730.8</v>
      </c>
      <c r="K70" s="290">
        <f t="shared" si="12"/>
        <v>0</v>
      </c>
      <c r="L70" s="290">
        <f t="shared" si="12"/>
        <v>62811.47</v>
      </c>
      <c r="M70" s="290">
        <f t="shared" si="12"/>
        <v>0</v>
      </c>
      <c r="N70" s="290">
        <f t="shared" si="12"/>
        <v>0</v>
      </c>
      <c r="O70" s="290">
        <f t="shared" si="12"/>
        <v>0</v>
      </c>
      <c r="P70" s="291">
        <f>SUM(D70:O70)</f>
        <v>425542.27</v>
      </c>
    </row>
    <row r="71" spans="2:26" ht="16.5" thickTop="1" thickBot="1" x14ac:dyDescent="0.3"/>
    <row r="72" spans="2:26" ht="16.5" thickTop="1" thickBot="1" x14ac:dyDescent="0.3">
      <c r="B72" s="292" t="s">
        <v>391</v>
      </c>
      <c r="C72" s="293"/>
      <c r="D72" s="294" t="s">
        <v>28</v>
      </c>
      <c r="E72" s="295" t="s">
        <v>29</v>
      </c>
      <c r="F72" s="295" t="s">
        <v>30</v>
      </c>
      <c r="G72" s="294" t="s">
        <v>31</v>
      </c>
      <c r="H72" s="295" t="s">
        <v>32</v>
      </c>
      <c r="I72" s="295" t="s">
        <v>33</v>
      </c>
      <c r="J72" s="294" t="s">
        <v>34</v>
      </c>
      <c r="K72" s="295" t="s">
        <v>35</v>
      </c>
      <c r="L72" s="295" t="s">
        <v>36</v>
      </c>
      <c r="M72" s="294" t="s">
        <v>37</v>
      </c>
      <c r="N72" s="295" t="s">
        <v>38</v>
      </c>
      <c r="O72" s="295" t="s">
        <v>39</v>
      </c>
      <c r="P72" s="296" t="s">
        <v>17</v>
      </c>
      <c r="Q72" s="272"/>
      <c r="R72" s="272"/>
      <c r="S72" s="1176"/>
      <c r="T72" s="1176"/>
      <c r="U72" s="1176"/>
      <c r="V72" s="1176"/>
      <c r="W72" s="1176"/>
      <c r="X72" s="1176"/>
      <c r="Y72" s="1176"/>
      <c r="Z72" s="1176"/>
    </row>
    <row r="73" spans="2:26" ht="15.75" thickTop="1" x14ac:dyDescent="0.25">
      <c r="B73" s="297" t="s">
        <v>405</v>
      </c>
      <c r="C73" s="298"/>
      <c r="D73" s="323"/>
      <c r="E73" s="323"/>
      <c r="F73" s="323"/>
      <c r="G73" s="323"/>
      <c r="H73" s="323"/>
      <c r="I73" s="323"/>
      <c r="J73" s="323"/>
      <c r="K73" s="323"/>
      <c r="L73" s="323"/>
      <c r="M73" s="323"/>
      <c r="N73" s="323"/>
      <c r="O73" s="323"/>
      <c r="P73" s="299">
        <f>SUM(D73:O73)</f>
        <v>0</v>
      </c>
      <c r="Q73" s="300"/>
      <c r="R73" s="300"/>
      <c r="S73" s="300"/>
      <c r="T73" s="300"/>
      <c r="U73" s="300"/>
      <c r="V73" s="300"/>
      <c r="W73" s="300"/>
      <c r="X73" s="300"/>
      <c r="Y73" s="300"/>
      <c r="Z73" s="300"/>
    </row>
    <row r="74" spans="2:26" x14ac:dyDescent="0.25">
      <c r="B74" s="301" t="s">
        <v>406</v>
      </c>
      <c r="C74" s="302"/>
      <c r="D74" s="324"/>
      <c r="E74" s="324"/>
      <c r="F74" s="324">
        <v>180000</v>
      </c>
      <c r="G74" s="324"/>
      <c r="H74" s="324"/>
      <c r="I74" s="324"/>
      <c r="J74" s="324">
        <f>38500+74400</f>
        <v>112900</v>
      </c>
      <c r="K74" s="324">
        <v>41850</v>
      </c>
      <c r="L74" s="324"/>
      <c r="M74" s="324"/>
      <c r="N74" s="324"/>
      <c r="O74" s="324"/>
      <c r="P74" s="303">
        <f t="shared" ref="P74:P76" si="13">SUM(D74:O74)</f>
        <v>334750</v>
      </c>
      <c r="Q74" s="300"/>
      <c r="R74" s="300"/>
      <c r="S74" s="300"/>
      <c r="T74" s="300"/>
      <c r="U74" s="300"/>
      <c r="V74" s="300"/>
      <c r="W74" s="300"/>
      <c r="X74" s="300"/>
      <c r="Y74" s="300"/>
      <c r="Z74" s="300"/>
    </row>
    <row r="75" spans="2:26" ht="15.75" thickBot="1" x14ac:dyDescent="0.3">
      <c r="B75" s="304" t="s">
        <v>407</v>
      </c>
      <c r="C75" s="305"/>
      <c r="D75" s="325"/>
      <c r="E75" s="325"/>
      <c r="F75" s="325"/>
      <c r="G75" s="325"/>
      <c r="H75" s="325"/>
      <c r="I75" s="325"/>
      <c r="J75" s="325"/>
      <c r="K75" s="325"/>
      <c r="L75" s="325"/>
      <c r="M75" s="325"/>
      <c r="N75" s="325"/>
      <c r="O75" s="325"/>
      <c r="P75" s="306">
        <f t="shared" si="13"/>
        <v>0</v>
      </c>
      <c r="Q75" s="300"/>
      <c r="R75" s="300"/>
      <c r="S75" s="300"/>
      <c r="T75" s="300"/>
      <c r="U75" s="300"/>
      <c r="V75" s="300"/>
      <c r="W75" s="300"/>
      <c r="X75" s="300"/>
      <c r="Y75" s="300"/>
      <c r="Z75" s="300"/>
    </row>
    <row r="76" spans="2:26" ht="16.5" thickTop="1" thickBot="1" x14ac:dyDescent="0.3">
      <c r="B76" s="307" t="s">
        <v>404</v>
      </c>
      <c r="C76" s="308"/>
      <c r="D76" s="309">
        <f t="shared" ref="D76:O76" si="14">SUM(D73:D75)</f>
        <v>0</v>
      </c>
      <c r="E76" s="309">
        <f t="shared" si="14"/>
        <v>0</v>
      </c>
      <c r="F76" s="309">
        <f t="shared" si="14"/>
        <v>180000</v>
      </c>
      <c r="G76" s="309">
        <f t="shared" si="14"/>
        <v>0</v>
      </c>
      <c r="H76" s="309">
        <f t="shared" si="14"/>
        <v>0</v>
      </c>
      <c r="I76" s="309">
        <f t="shared" si="14"/>
        <v>0</v>
      </c>
      <c r="J76" s="309">
        <f t="shared" si="14"/>
        <v>112900</v>
      </c>
      <c r="K76" s="309">
        <f t="shared" si="14"/>
        <v>41850</v>
      </c>
      <c r="L76" s="309">
        <f t="shared" si="14"/>
        <v>0</v>
      </c>
      <c r="M76" s="309">
        <f t="shared" si="14"/>
        <v>0</v>
      </c>
      <c r="N76" s="309">
        <f t="shared" si="14"/>
        <v>0</v>
      </c>
      <c r="O76" s="309">
        <f t="shared" si="14"/>
        <v>0</v>
      </c>
      <c r="P76" s="310">
        <f t="shared" si="13"/>
        <v>334750</v>
      </c>
      <c r="Q76" s="311"/>
      <c r="R76" s="312"/>
      <c r="S76" s="311"/>
      <c r="T76" s="312"/>
      <c r="U76" s="311"/>
      <c r="V76" s="312"/>
      <c r="W76" s="311"/>
      <c r="X76" s="312"/>
      <c r="Y76" s="311"/>
      <c r="Z76" s="312"/>
    </row>
    <row r="77" spans="2:26" ht="15.75" thickTop="1" x14ac:dyDescent="0.25">
      <c r="P77" s="224"/>
      <c r="Q77" s="224"/>
      <c r="R77" s="224"/>
      <c r="S77" s="224"/>
      <c r="T77" s="224"/>
      <c r="U77" s="224"/>
      <c r="V77" s="224"/>
      <c r="W77" s="224"/>
      <c r="X77" s="224"/>
      <c r="Y77" s="224"/>
      <c r="Z77" s="224"/>
    </row>
  </sheetData>
  <sheetProtection password="E066" sheet="1" objects="1" scenarios="1" selectLockedCells="1"/>
  <mergeCells count="51">
    <mergeCell ref="S72:T72"/>
    <mergeCell ref="U72:V72"/>
    <mergeCell ref="W72:X72"/>
    <mergeCell ref="Y72:Z72"/>
    <mergeCell ref="B70:C70"/>
    <mergeCell ref="B47:C47"/>
    <mergeCell ref="B48:C48"/>
    <mergeCell ref="B49:C49"/>
    <mergeCell ref="B50:C50"/>
    <mergeCell ref="B51:C51"/>
    <mergeCell ref="B56:C56"/>
    <mergeCell ref="B57:C57"/>
    <mergeCell ref="B58:C58"/>
    <mergeCell ref="B68:C68"/>
    <mergeCell ref="B52:C52"/>
    <mergeCell ref="B53:C53"/>
    <mergeCell ref="B54:C54"/>
    <mergeCell ref="B55:C55"/>
    <mergeCell ref="B30:C30"/>
    <mergeCell ref="B35:B38"/>
    <mergeCell ref="B7:C7"/>
    <mergeCell ref="B45:C45"/>
    <mergeCell ref="B46:C46"/>
    <mergeCell ref="B39:B42"/>
    <mergeCell ref="B31:B34"/>
    <mergeCell ref="B8:B11"/>
    <mergeCell ref="B12:B15"/>
    <mergeCell ref="B16:B19"/>
    <mergeCell ref="B20:B23"/>
    <mergeCell ref="B24:B27"/>
    <mergeCell ref="H45:I45"/>
    <mergeCell ref="H46:I46"/>
    <mergeCell ref="H47:I47"/>
    <mergeCell ref="H48:I48"/>
    <mergeCell ref="H49:I49"/>
    <mergeCell ref="H50:I50"/>
    <mergeCell ref="H51:I51"/>
    <mergeCell ref="H52:I52"/>
    <mergeCell ref="H53:I53"/>
    <mergeCell ref="H54:I54"/>
    <mergeCell ref="H55:I55"/>
    <mergeCell ref="H56:I56"/>
    <mergeCell ref="H57:I57"/>
    <mergeCell ref="H58:I58"/>
    <mergeCell ref="H59:I59"/>
    <mergeCell ref="H65:I65"/>
    <mergeCell ref="H60:I60"/>
    <mergeCell ref="H61:I61"/>
    <mergeCell ref="H62:I62"/>
    <mergeCell ref="H63:I63"/>
    <mergeCell ref="H64:I64"/>
  </mergeCells>
  <conditionalFormatting sqref="F47:F65">
    <cfRule type="expression" dxfId="16" priority="15">
      <formula>AND($E47&lt;&gt;0,OR($F47=0,$F47=""))</formula>
    </cfRule>
  </conditionalFormatting>
  <conditionalFormatting sqref="D47:D65">
    <cfRule type="expression" dxfId="15" priority="13">
      <formula>AND($D47="",OR($E47&lt;&gt;0,$E47&lt;&gt;""))</formula>
    </cfRule>
  </conditionalFormatting>
  <conditionalFormatting sqref="R73">
    <cfRule type="expression" dxfId="14" priority="12">
      <formula>T73+V73+X73+Z73&lt;&gt;R73</formula>
    </cfRule>
  </conditionalFormatting>
  <conditionalFormatting sqref="R74">
    <cfRule type="expression" dxfId="13" priority="11">
      <formula>T74+V74+X74+Z74&lt;&gt;R74</formula>
    </cfRule>
  </conditionalFormatting>
  <conditionalFormatting sqref="R75">
    <cfRule type="expression" dxfId="12" priority="10">
      <formula>T75+V75+X75+Z75&lt;&gt;R75</formula>
    </cfRule>
  </conditionalFormatting>
  <conditionalFormatting sqref="F46">
    <cfRule type="expression" dxfId="11" priority="9">
      <formula>AND($E46&lt;&gt;0,OR($F46=0,$F46=""))</formula>
    </cfRule>
  </conditionalFormatting>
  <conditionalFormatting sqref="D46">
    <cfRule type="expression" dxfId="10" priority="7">
      <formula>AND($D46="",OR($E46&lt;&gt;0,$E46&lt;&gt;""))</formula>
    </cfRule>
  </conditionalFormatting>
  <conditionalFormatting sqref="G47:G65">
    <cfRule type="expression" dxfId="9" priority="5">
      <formula>AND($E47&lt;&gt;0,OR($F47=0,$F47=""))</formula>
    </cfRule>
  </conditionalFormatting>
  <conditionalFormatting sqref="G46">
    <cfRule type="expression" dxfId="8" priority="4">
      <formula>AND($E46&lt;&gt;0,OR($F46=0,$F46=""))</formula>
    </cfRule>
  </conditionalFormatting>
  <conditionalFormatting sqref="H46">
    <cfRule type="expression" dxfId="7" priority="2">
      <formula>AND($E46&lt;&gt;0,OR($F46=0,$F46=""))</formula>
    </cfRule>
  </conditionalFormatting>
  <conditionalFormatting sqref="H47:H65">
    <cfRule type="expression" dxfId="6" priority="1">
      <formula>AND($E47&lt;&gt;0,OR($F47=0,$F47=""))</formula>
    </cfRule>
  </conditionalFormatting>
  <dataValidations disablePrompts="1" count="2">
    <dataValidation type="list" allowBlank="1" showInputMessage="1" showErrorMessage="1" sqref="J66 G66 M66 D46:D66">
      <formula1>$D$67:$O$67</formula1>
    </dataValidation>
    <dataValidation type="list" allowBlank="1" showInputMessage="1" showErrorMessage="1" sqref="H46:H65">
      <formula1>$J$46:$J$49</formula1>
    </dataValidation>
  </dataValidations>
  <pageMargins left="0.23622047244094491" right="0.23622047244094491" top="0.59055118110236227" bottom="0.59055118110236227" header="0.31496062992125984" footer="0.31496062992125984"/>
  <pageSetup paperSize="9" orientation="landscape" r:id="rId1"/>
  <ignoredErrors>
    <ignoredError sqref="P10 P26 P41:P42 P14:P16 P18:P20 P22:P24 P33:P35 P37:P39" formula="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82"/>
  <sheetViews>
    <sheetView showGridLines="0" topLeftCell="B1" zoomScale="80" zoomScaleNormal="80" workbookViewId="0">
      <selection activeCell="B27" sqref="B27"/>
    </sheetView>
  </sheetViews>
  <sheetFormatPr defaultColWidth="0" defaultRowHeight="15" zeroHeight="1" x14ac:dyDescent="0.25"/>
  <cols>
    <col min="1" max="1" width="3.75" style="32" customWidth="1"/>
    <col min="2" max="2" width="24.125" style="1" customWidth="1"/>
    <col min="3" max="3" width="14.375" style="1" customWidth="1"/>
    <col min="4" max="4" width="10.875" style="1" customWidth="1"/>
    <col min="5" max="5" width="12.75" style="1" hidden="1" customWidth="1"/>
    <col min="6" max="6" width="16.875" style="1" customWidth="1"/>
    <col min="7" max="7" width="12.25" style="1" customWidth="1"/>
    <col min="8" max="8" width="13.75" style="1" customWidth="1"/>
    <col min="9" max="9" width="15" style="1" customWidth="1"/>
    <col min="10" max="10" width="16.625" style="1" customWidth="1"/>
    <col min="11" max="11" width="18.875" style="1" customWidth="1"/>
    <col min="12" max="12" width="3.25" style="32" customWidth="1"/>
    <col min="13" max="13" width="15.125" style="1" customWidth="1"/>
    <col min="14" max="14" width="18.375" style="1" customWidth="1"/>
    <col min="15" max="15" width="17.375" style="1" customWidth="1"/>
    <col min="16" max="16" width="17.625" style="1" customWidth="1"/>
    <col min="17" max="17" width="16.125" style="1" customWidth="1"/>
    <col min="18" max="18" width="17.25" style="1" customWidth="1"/>
    <col min="19" max="19" width="13.625" style="1" customWidth="1"/>
    <col min="20" max="20" width="20.25" style="1" customWidth="1"/>
    <col min="21" max="21" width="3.125" style="1" customWidth="1"/>
    <col min="22" max="16383" width="10" style="1" hidden="1"/>
    <col min="16384" max="16384" width="4" style="1" hidden="1"/>
  </cols>
  <sheetData>
    <row r="1" spans="1:16384" ht="15.75" thickBot="1" x14ac:dyDescent="0.3"/>
    <row r="2" spans="1:16384" ht="16.5" customHeight="1" thickTop="1" thickBot="1" x14ac:dyDescent="0.3">
      <c r="B2" s="440" t="str">
        <f>REBANHO!B2</f>
        <v>Fazenda</v>
      </c>
      <c r="C2" s="441" t="str">
        <f>IF(REBANHO!C2="","",REBANHO!C2)</f>
        <v>Bonanza</v>
      </c>
      <c r="D2" s="441"/>
      <c r="E2" s="441"/>
      <c r="F2" s="441"/>
      <c r="G2" s="445" t="str">
        <f>REBANHO!F2</f>
        <v>Ano</v>
      </c>
      <c r="H2" s="441"/>
      <c r="I2" s="448">
        <f>IF(REBANHO!I2="","",REBANHO!I2)</f>
        <v>2016</v>
      </c>
      <c r="K2" s="74"/>
    </row>
    <row r="3" spans="1:16384" ht="16.5" customHeight="1" thickTop="1" x14ac:dyDescent="0.25">
      <c r="B3" s="442" t="str">
        <f>REBANHO!B3</f>
        <v>Município</v>
      </c>
      <c r="C3" s="439" t="str">
        <f>IF(REBANHO!C3="","",REBANHO!C3)</f>
        <v>Quatá</v>
      </c>
      <c r="D3" s="439"/>
      <c r="E3" s="439"/>
      <c r="F3" s="451"/>
      <c r="G3" s="446" t="str">
        <f>REBANHO!F3</f>
        <v>Área total da propriedade (ha)</v>
      </c>
      <c r="H3" s="439"/>
      <c r="I3" s="449">
        <f>IF(REBANHO!I3="","",REBANHO!I3)</f>
        <v>1100</v>
      </c>
      <c r="K3" s="74"/>
    </row>
    <row r="4" spans="1:16384" ht="16.5" customHeight="1" x14ac:dyDescent="0.25">
      <c r="B4" s="442" t="str">
        <f>REBANHO!B4</f>
        <v>Estado</v>
      </c>
      <c r="C4" s="439" t="str">
        <f>IF(REBANHO!C4="","",REBANHO!C4)</f>
        <v>SP</v>
      </c>
      <c r="D4" s="439"/>
      <c r="E4" s="439"/>
      <c r="F4" s="451"/>
      <c r="G4" s="446" t="str">
        <f>REBANHO!F4</f>
        <v>Área de pasto (ha)</v>
      </c>
      <c r="H4" s="439"/>
      <c r="I4" s="453">
        <f>IF(REBANHO!I4="","",REBANHO!I4)</f>
        <v>100.9</v>
      </c>
      <c r="K4" s="74"/>
    </row>
    <row r="5" spans="1:16384" ht="16.5" customHeight="1" x14ac:dyDescent="0.25">
      <c r="B5" s="442" t="str">
        <f>REBANHO!B5</f>
        <v>Proprietário</v>
      </c>
      <c r="C5" s="439" t="str">
        <f>IF(REBANHO!C5="","",REBANHO!C5)</f>
        <v>Marcelo Delchiaro</v>
      </c>
      <c r="D5" s="439"/>
      <c r="E5" s="439"/>
      <c r="F5" s="451"/>
      <c r="G5" s="446" t="str">
        <f>REBANHO!F5</f>
        <v>Área de reserva (ha)</v>
      </c>
      <c r="H5" s="439"/>
      <c r="I5" s="453">
        <f>IF(REBANHO!I5="","",REBANHO!I5)</f>
        <v>11</v>
      </c>
      <c r="K5" s="74"/>
    </row>
    <row r="6" spans="1:16384" ht="16.5" customHeight="1" thickBot="1" x14ac:dyDescent="0.3">
      <c r="B6" s="443" t="str">
        <f>REBANHO!B6</f>
        <v>Sistema de produção</v>
      </c>
      <c r="C6" s="444" t="str">
        <f>IF(REBANHO!C6="","",REBANHO!C6)</f>
        <v>Rotacionado - Adubado</v>
      </c>
      <c r="D6" s="444"/>
      <c r="E6" s="444"/>
      <c r="F6" s="452"/>
      <c r="G6" s="447" t="str">
        <f>REBANHO!F6</f>
        <v>Outros (ha)</v>
      </c>
      <c r="H6" s="444"/>
      <c r="I6" s="450" t="str">
        <f>IF(REBANHO!I6="","",REBANHO!I6)</f>
        <v/>
      </c>
      <c r="K6" s="74"/>
    </row>
    <row r="7" spans="1:16384" ht="17.25" thickTop="1" thickBot="1" x14ac:dyDescent="0.3">
      <c r="B7" s="2"/>
      <c r="C7" s="14"/>
      <c r="D7" s="14"/>
      <c r="E7" s="2"/>
      <c r="F7" s="38"/>
      <c r="J7" s="2"/>
      <c r="K7" s="2"/>
    </row>
    <row r="8" spans="1:16384" ht="24" customHeight="1" thickTop="1" thickBot="1" x14ac:dyDescent="0.3">
      <c r="B8" s="1198" t="s">
        <v>229</v>
      </c>
      <c r="C8" s="1199"/>
      <c r="D8" s="1161"/>
      <c r="E8" s="3"/>
      <c r="F8" s="4"/>
      <c r="G8" s="1197" t="s">
        <v>126</v>
      </c>
      <c r="H8" s="1197"/>
      <c r="I8" s="92">
        <v>0.06</v>
      </c>
      <c r="J8" s="5"/>
      <c r="K8" s="5"/>
    </row>
    <row r="9" spans="1:16384" ht="30" customHeight="1" thickTop="1" thickBot="1" x14ac:dyDescent="0.3">
      <c r="E9" s="3"/>
      <c r="F9" s="4"/>
      <c r="J9" s="5"/>
      <c r="K9" s="5"/>
    </row>
    <row r="10" spans="1:16384" ht="23.25" customHeight="1" thickTop="1" thickBot="1" x14ac:dyDescent="0.3">
      <c r="B10" s="1183" t="s">
        <v>135</v>
      </c>
      <c r="C10" s="1184"/>
      <c r="D10" s="1184"/>
      <c r="E10" s="1184"/>
      <c r="F10" s="1184"/>
      <c r="G10" s="1184"/>
      <c r="H10" s="1184"/>
      <c r="I10" s="1184"/>
      <c r="J10" s="1184"/>
      <c r="K10" s="97"/>
      <c r="M10" s="1194" t="s">
        <v>373</v>
      </c>
      <c r="N10" s="1195"/>
      <c r="O10" s="1195"/>
      <c r="P10" s="1196"/>
      <c r="R10" s="128" t="s">
        <v>313</v>
      </c>
      <c r="S10" s="129"/>
      <c r="T10" s="130"/>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c r="IX10" s="14"/>
      <c r="IY10" s="14"/>
      <c r="IZ10" s="14"/>
      <c r="JA10" s="14"/>
      <c r="JB10" s="14"/>
      <c r="JC10" s="14"/>
      <c r="JD10" s="14"/>
      <c r="JE10" s="14"/>
      <c r="JF10" s="14"/>
      <c r="JG10" s="14"/>
      <c r="JH10" s="14"/>
      <c r="JI10" s="14"/>
      <c r="JJ10" s="14"/>
      <c r="JK10" s="14"/>
      <c r="JL10" s="14"/>
      <c r="JM10" s="14"/>
      <c r="JN10" s="14"/>
      <c r="JO10" s="14"/>
      <c r="JP10" s="14"/>
      <c r="JQ10" s="14"/>
      <c r="JR10" s="14"/>
      <c r="JS10" s="14"/>
      <c r="JT10" s="14"/>
      <c r="JU10" s="14"/>
      <c r="JV10" s="14"/>
      <c r="JW10" s="14"/>
      <c r="JX10" s="14"/>
      <c r="JY10" s="14"/>
      <c r="JZ10" s="14"/>
      <c r="KA10" s="14"/>
      <c r="KB10" s="14"/>
      <c r="KC10" s="14"/>
      <c r="KD10" s="14"/>
      <c r="KE10" s="14"/>
      <c r="KF10" s="14"/>
      <c r="KG10" s="14"/>
      <c r="KH10" s="14"/>
      <c r="KI10" s="14"/>
      <c r="KJ10" s="14"/>
      <c r="KK10" s="14"/>
      <c r="KL10" s="14"/>
      <c r="KM10" s="14"/>
      <c r="KN10" s="14"/>
      <c r="KO10" s="14"/>
      <c r="KP10" s="14"/>
      <c r="KQ10" s="14"/>
      <c r="KR10" s="14"/>
      <c r="KS10" s="14"/>
      <c r="KT10" s="14"/>
      <c r="KU10" s="14"/>
      <c r="KV10" s="14"/>
      <c r="KW10" s="14"/>
      <c r="KX10" s="14"/>
      <c r="KY10" s="14"/>
      <c r="KZ10" s="14"/>
      <c r="LA10" s="14"/>
      <c r="LB10" s="14"/>
      <c r="LC10" s="14"/>
      <c r="LD10" s="14"/>
      <c r="LE10" s="14"/>
      <c r="LF10" s="14"/>
      <c r="LG10" s="14"/>
      <c r="LH10" s="14"/>
      <c r="LI10" s="14"/>
      <c r="LJ10" s="14"/>
      <c r="LK10" s="14"/>
      <c r="LL10" s="14"/>
      <c r="LM10" s="14"/>
      <c r="LN10" s="14"/>
      <c r="LO10" s="14"/>
      <c r="LP10" s="14"/>
      <c r="LQ10" s="14"/>
      <c r="LR10" s="14"/>
      <c r="LS10" s="14"/>
      <c r="LT10" s="14"/>
      <c r="LU10" s="14"/>
      <c r="LV10" s="14"/>
      <c r="LW10" s="14"/>
      <c r="LX10" s="14"/>
      <c r="LY10" s="14"/>
      <c r="LZ10" s="14"/>
      <c r="MA10" s="14"/>
      <c r="MB10" s="14"/>
      <c r="MC10" s="14"/>
      <c r="MD10" s="14"/>
      <c r="ME10" s="14"/>
      <c r="MF10" s="14"/>
      <c r="MG10" s="14"/>
      <c r="MH10" s="14"/>
      <c r="MI10" s="14"/>
      <c r="MJ10" s="14"/>
      <c r="MK10" s="14"/>
      <c r="ML10" s="14"/>
      <c r="MM10" s="14"/>
      <c r="MN10" s="14"/>
      <c r="MO10" s="14"/>
      <c r="MP10" s="14"/>
      <c r="MQ10" s="14"/>
      <c r="MR10" s="14"/>
      <c r="MS10" s="14"/>
      <c r="MT10" s="14"/>
      <c r="MU10" s="14"/>
      <c r="MV10" s="14"/>
      <c r="MW10" s="14"/>
      <c r="MX10" s="14"/>
      <c r="MY10" s="14"/>
      <c r="MZ10" s="14"/>
      <c r="NA10" s="14"/>
      <c r="NB10" s="14"/>
      <c r="NC10" s="14"/>
      <c r="ND10" s="14"/>
      <c r="NE10" s="14"/>
      <c r="NF10" s="14"/>
      <c r="NG10" s="14"/>
      <c r="NH10" s="14"/>
      <c r="NI10" s="14"/>
      <c r="NJ10" s="14"/>
      <c r="NK10" s="14"/>
      <c r="NL10" s="14"/>
      <c r="NM10" s="14"/>
      <c r="NN10" s="14"/>
      <c r="NO10" s="14"/>
      <c r="NP10" s="14"/>
      <c r="NQ10" s="14"/>
      <c r="NR10" s="14"/>
      <c r="NS10" s="14"/>
      <c r="NT10" s="14"/>
      <c r="NU10" s="14"/>
      <c r="NV10" s="14"/>
      <c r="NW10" s="14"/>
      <c r="NX10" s="14"/>
      <c r="NY10" s="14"/>
      <c r="NZ10" s="14"/>
      <c r="OA10" s="14"/>
      <c r="OB10" s="14"/>
      <c r="OC10" s="14"/>
      <c r="OD10" s="14"/>
      <c r="OE10" s="14"/>
      <c r="OF10" s="14"/>
      <c r="OG10" s="14"/>
      <c r="OH10" s="14"/>
      <c r="OI10" s="14"/>
      <c r="OJ10" s="14"/>
      <c r="OK10" s="14"/>
      <c r="OL10" s="14"/>
      <c r="OM10" s="14"/>
      <c r="ON10" s="14"/>
      <c r="OO10" s="14"/>
      <c r="OP10" s="14"/>
      <c r="OQ10" s="14"/>
      <c r="OR10" s="14"/>
      <c r="OS10" s="14"/>
      <c r="OT10" s="14"/>
      <c r="OU10" s="14"/>
      <c r="OV10" s="14"/>
      <c r="OW10" s="14"/>
      <c r="OX10" s="14"/>
      <c r="OY10" s="14"/>
      <c r="OZ10" s="14"/>
      <c r="PA10" s="14"/>
      <c r="PB10" s="14"/>
      <c r="PC10" s="14"/>
      <c r="PD10" s="14"/>
      <c r="PE10" s="14"/>
      <c r="PF10" s="14"/>
      <c r="PG10" s="14"/>
      <c r="PH10" s="14"/>
      <c r="PI10" s="14"/>
      <c r="PJ10" s="14"/>
      <c r="PK10" s="14"/>
      <c r="PL10" s="14"/>
      <c r="PM10" s="14"/>
      <c r="PN10" s="14"/>
      <c r="PO10" s="14"/>
      <c r="PP10" s="14"/>
      <c r="PQ10" s="14"/>
      <c r="PR10" s="14"/>
      <c r="PS10" s="14"/>
      <c r="PT10" s="14"/>
      <c r="PU10" s="14"/>
      <c r="PV10" s="14"/>
      <c r="PW10" s="14"/>
      <c r="PX10" s="14"/>
      <c r="PY10" s="14"/>
      <c r="PZ10" s="14"/>
      <c r="QA10" s="14"/>
      <c r="QB10" s="14"/>
      <c r="QC10" s="14"/>
      <c r="QD10" s="14"/>
      <c r="QE10" s="14"/>
      <c r="QF10" s="14"/>
      <c r="QG10" s="14"/>
      <c r="QH10" s="14"/>
      <c r="QI10" s="14"/>
      <c r="QJ10" s="14"/>
      <c r="QK10" s="14"/>
      <c r="QL10" s="14"/>
      <c r="QM10" s="14"/>
      <c r="QN10" s="14"/>
      <c r="QO10" s="14"/>
      <c r="QP10" s="14"/>
      <c r="QQ10" s="14"/>
      <c r="QR10" s="14"/>
      <c r="QS10" s="14"/>
      <c r="QT10" s="14"/>
      <c r="QU10" s="14"/>
      <c r="QV10" s="14"/>
      <c r="QW10" s="14"/>
      <c r="QX10" s="14"/>
      <c r="QY10" s="14"/>
      <c r="QZ10" s="14"/>
      <c r="RA10" s="14"/>
      <c r="RB10" s="14"/>
      <c r="RC10" s="14"/>
      <c r="RD10" s="14"/>
      <c r="RE10" s="14"/>
      <c r="RF10" s="14"/>
      <c r="RG10" s="14"/>
      <c r="RH10" s="14"/>
      <c r="RI10" s="14"/>
      <c r="RJ10" s="14"/>
      <c r="RK10" s="14"/>
      <c r="RL10" s="14"/>
      <c r="RM10" s="14"/>
      <c r="RN10" s="14"/>
      <c r="RO10" s="14"/>
      <c r="RP10" s="14"/>
      <c r="RQ10" s="14"/>
      <c r="RR10" s="14"/>
      <c r="RS10" s="14"/>
      <c r="RT10" s="14"/>
      <c r="RU10" s="14"/>
      <c r="RV10" s="14"/>
      <c r="RW10" s="14"/>
      <c r="RX10" s="14"/>
      <c r="RY10" s="14"/>
      <c r="RZ10" s="14"/>
      <c r="SA10" s="14"/>
      <c r="SB10" s="14"/>
      <c r="SC10" s="14"/>
      <c r="SD10" s="14"/>
      <c r="SE10" s="14"/>
      <c r="SF10" s="14"/>
      <c r="SG10" s="14"/>
      <c r="SH10" s="14"/>
      <c r="SI10" s="14"/>
      <c r="SJ10" s="14"/>
      <c r="SK10" s="14"/>
      <c r="SL10" s="14"/>
      <c r="SM10" s="14"/>
      <c r="SN10" s="14"/>
      <c r="SO10" s="14"/>
      <c r="SP10" s="14"/>
      <c r="SQ10" s="14"/>
      <c r="SR10" s="14"/>
      <c r="SS10" s="14"/>
      <c r="ST10" s="14"/>
      <c r="SU10" s="14"/>
      <c r="SV10" s="14"/>
      <c r="SW10" s="14"/>
      <c r="SX10" s="14"/>
      <c r="SY10" s="14"/>
      <c r="SZ10" s="14"/>
      <c r="TA10" s="14"/>
      <c r="TB10" s="14"/>
      <c r="TC10" s="14"/>
      <c r="TD10" s="14"/>
      <c r="TE10" s="14"/>
      <c r="TF10" s="14"/>
      <c r="TG10" s="14"/>
      <c r="TH10" s="14"/>
      <c r="TI10" s="14"/>
      <c r="TJ10" s="14"/>
      <c r="TK10" s="14"/>
      <c r="TL10" s="14"/>
      <c r="TM10" s="14"/>
      <c r="TN10" s="14"/>
      <c r="TO10" s="14"/>
      <c r="TP10" s="14"/>
      <c r="TQ10" s="14"/>
      <c r="TR10" s="14"/>
      <c r="TS10" s="14"/>
      <c r="TT10" s="14"/>
      <c r="TU10" s="14"/>
      <c r="TV10" s="14"/>
      <c r="TW10" s="14"/>
      <c r="TX10" s="14"/>
      <c r="TY10" s="14"/>
      <c r="TZ10" s="14"/>
      <c r="UA10" s="14"/>
      <c r="UB10" s="14"/>
      <c r="UC10" s="14"/>
      <c r="UD10" s="14"/>
      <c r="UE10" s="14"/>
      <c r="UF10" s="14"/>
      <c r="UG10" s="14"/>
      <c r="UH10" s="14"/>
      <c r="UI10" s="14"/>
      <c r="UJ10" s="14"/>
      <c r="UK10" s="14"/>
      <c r="UL10" s="14"/>
      <c r="UM10" s="14"/>
      <c r="UN10" s="14"/>
      <c r="UO10" s="14"/>
      <c r="UP10" s="14"/>
      <c r="UQ10" s="14"/>
      <c r="UR10" s="14"/>
      <c r="US10" s="14"/>
      <c r="UT10" s="14"/>
      <c r="UU10" s="14"/>
      <c r="UV10" s="14"/>
      <c r="UW10" s="14"/>
      <c r="UX10" s="14"/>
      <c r="UY10" s="14"/>
      <c r="UZ10" s="14"/>
      <c r="VA10" s="14"/>
      <c r="VB10" s="14"/>
      <c r="VC10" s="14"/>
      <c r="VD10" s="14"/>
      <c r="VE10" s="14"/>
      <c r="VF10" s="14"/>
      <c r="VG10" s="14"/>
      <c r="VH10" s="14"/>
      <c r="VI10" s="14"/>
      <c r="VJ10" s="14"/>
      <c r="VK10" s="14"/>
      <c r="VL10" s="14"/>
      <c r="VM10" s="14"/>
      <c r="VN10" s="14"/>
      <c r="VO10" s="14"/>
      <c r="VP10" s="14"/>
      <c r="VQ10" s="14"/>
      <c r="VR10" s="14"/>
      <c r="VS10" s="14"/>
      <c r="VT10" s="14"/>
      <c r="VU10" s="14"/>
      <c r="VV10" s="14"/>
      <c r="VW10" s="14"/>
      <c r="VX10" s="14"/>
      <c r="VY10" s="14"/>
      <c r="VZ10" s="14"/>
      <c r="WA10" s="14"/>
      <c r="WB10" s="14"/>
      <c r="WC10" s="14"/>
      <c r="WD10" s="14"/>
      <c r="WE10" s="14"/>
      <c r="WF10" s="14"/>
      <c r="WG10" s="14"/>
      <c r="WH10" s="14"/>
      <c r="WI10" s="14"/>
      <c r="WJ10" s="14"/>
      <c r="WK10" s="14"/>
      <c r="WL10" s="14"/>
      <c r="WM10" s="14"/>
      <c r="WN10" s="14"/>
      <c r="WO10" s="14"/>
      <c r="WP10" s="14"/>
      <c r="WQ10" s="14"/>
      <c r="WR10" s="14"/>
      <c r="WS10" s="14"/>
      <c r="WT10" s="14"/>
      <c r="WU10" s="14"/>
      <c r="WV10" s="14"/>
      <c r="WW10" s="14"/>
      <c r="WX10" s="14"/>
      <c r="WY10" s="14"/>
      <c r="WZ10" s="14"/>
      <c r="XA10" s="14"/>
      <c r="XB10" s="14"/>
      <c r="XC10" s="14"/>
      <c r="XD10" s="14"/>
      <c r="XE10" s="14"/>
      <c r="XF10" s="14"/>
      <c r="XG10" s="14"/>
      <c r="XH10" s="14"/>
      <c r="XI10" s="14"/>
      <c r="XJ10" s="14"/>
      <c r="XK10" s="14"/>
      <c r="XL10" s="14"/>
      <c r="XM10" s="14"/>
      <c r="XN10" s="14"/>
      <c r="XO10" s="14"/>
      <c r="XP10" s="14"/>
      <c r="XQ10" s="14"/>
      <c r="XR10" s="14"/>
      <c r="XS10" s="14"/>
      <c r="XT10" s="14"/>
      <c r="XU10" s="14"/>
      <c r="XV10" s="14"/>
      <c r="XW10" s="14"/>
      <c r="XX10" s="14"/>
      <c r="XY10" s="14"/>
      <c r="XZ10" s="14"/>
      <c r="YA10" s="14"/>
      <c r="YB10" s="14"/>
      <c r="YC10" s="14"/>
      <c r="YD10" s="14"/>
      <c r="YE10" s="14"/>
      <c r="YF10" s="14"/>
      <c r="YG10" s="14"/>
      <c r="YH10" s="14"/>
      <c r="YI10" s="14"/>
      <c r="YJ10" s="14"/>
      <c r="YK10" s="14"/>
      <c r="YL10" s="14"/>
      <c r="YM10" s="14"/>
      <c r="YN10" s="14"/>
      <c r="YO10" s="14"/>
      <c r="YP10" s="14"/>
      <c r="YQ10" s="14"/>
      <c r="YR10" s="14"/>
      <c r="YS10" s="14"/>
      <c r="YT10" s="14"/>
      <c r="YU10" s="14"/>
      <c r="YV10" s="14"/>
      <c r="YW10" s="14"/>
      <c r="YX10" s="14"/>
      <c r="YY10" s="14"/>
      <c r="YZ10" s="14"/>
      <c r="ZA10" s="14"/>
      <c r="ZB10" s="14"/>
      <c r="ZC10" s="14"/>
      <c r="ZD10" s="14"/>
      <c r="ZE10" s="14"/>
      <c r="ZF10" s="14"/>
      <c r="ZG10" s="14"/>
      <c r="ZH10" s="14"/>
      <c r="ZI10" s="14"/>
      <c r="ZJ10" s="14"/>
      <c r="ZK10" s="14"/>
      <c r="ZL10" s="14"/>
      <c r="ZM10" s="14"/>
      <c r="ZN10" s="14"/>
      <c r="ZO10" s="14"/>
      <c r="ZP10" s="14"/>
      <c r="ZQ10" s="14"/>
      <c r="ZR10" s="14"/>
      <c r="ZS10" s="14"/>
      <c r="ZT10" s="14"/>
      <c r="ZU10" s="14"/>
      <c r="ZV10" s="14"/>
      <c r="ZW10" s="14"/>
      <c r="ZX10" s="14"/>
      <c r="ZY10" s="14"/>
      <c r="ZZ10" s="14"/>
      <c r="AAA10" s="14"/>
      <c r="AAB10" s="14"/>
      <c r="AAC10" s="14"/>
      <c r="AAD10" s="14"/>
      <c r="AAE10" s="14"/>
      <c r="AAF10" s="14"/>
      <c r="AAG10" s="14"/>
      <c r="AAH10" s="14"/>
      <c r="AAI10" s="14"/>
      <c r="AAJ10" s="14"/>
      <c r="AAK10" s="14"/>
      <c r="AAL10" s="14"/>
      <c r="AAM10" s="14"/>
      <c r="AAN10" s="14"/>
      <c r="AAO10" s="14"/>
      <c r="AAP10" s="14"/>
      <c r="AAQ10" s="14"/>
      <c r="AAR10" s="14"/>
      <c r="AAS10" s="14"/>
      <c r="AAT10" s="14"/>
      <c r="AAU10" s="14"/>
      <c r="AAV10" s="14"/>
      <c r="AAW10" s="14"/>
      <c r="AAX10" s="14"/>
      <c r="AAY10" s="14"/>
      <c r="AAZ10" s="14"/>
      <c r="ABA10" s="14"/>
      <c r="ABB10" s="14"/>
      <c r="ABC10" s="14"/>
      <c r="ABD10" s="14"/>
      <c r="ABE10" s="14"/>
      <c r="ABF10" s="14"/>
      <c r="ABG10" s="14"/>
      <c r="ABH10" s="14"/>
      <c r="ABI10" s="14"/>
      <c r="ABJ10" s="14"/>
      <c r="ABK10" s="14"/>
      <c r="ABL10" s="14"/>
      <c r="ABM10" s="14"/>
      <c r="ABN10" s="14"/>
      <c r="ABO10" s="14"/>
      <c r="ABP10" s="14"/>
      <c r="ABQ10" s="14"/>
      <c r="ABR10" s="14"/>
      <c r="ABS10" s="14"/>
      <c r="ABT10" s="14"/>
      <c r="ABU10" s="14"/>
      <c r="ABV10" s="14"/>
      <c r="ABW10" s="14"/>
      <c r="ABX10" s="14"/>
      <c r="ABY10" s="14"/>
      <c r="ABZ10" s="14"/>
      <c r="ACA10" s="14"/>
      <c r="ACB10" s="14"/>
      <c r="ACC10" s="14"/>
      <c r="ACD10" s="14"/>
      <c r="ACE10" s="14"/>
      <c r="ACF10" s="14"/>
      <c r="ACG10" s="14"/>
      <c r="ACH10" s="14"/>
      <c r="ACI10" s="14"/>
      <c r="ACJ10" s="14"/>
      <c r="ACK10" s="14"/>
      <c r="ACL10" s="14"/>
      <c r="ACM10" s="14"/>
      <c r="ACN10" s="14"/>
      <c r="ACO10" s="14"/>
      <c r="ACP10" s="14"/>
      <c r="ACQ10" s="14"/>
      <c r="ACR10" s="14"/>
      <c r="ACS10" s="14"/>
      <c r="ACT10" s="14"/>
      <c r="ACU10" s="14"/>
      <c r="ACV10" s="14"/>
      <c r="ACW10" s="14"/>
      <c r="ACX10" s="14"/>
      <c r="ACY10" s="14"/>
      <c r="ACZ10" s="14"/>
      <c r="ADA10" s="14"/>
      <c r="ADB10" s="14"/>
      <c r="ADC10" s="14"/>
      <c r="ADD10" s="14"/>
      <c r="ADE10" s="14"/>
      <c r="ADF10" s="14"/>
      <c r="ADG10" s="14"/>
      <c r="ADH10" s="14"/>
      <c r="ADI10" s="14"/>
      <c r="ADJ10" s="14"/>
      <c r="ADK10" s="14"/>
      <c r="ADL10" s="14"/>
      <c r="ADM10" s="14"/>
      <c r="ADN10" s="14"/>
      <c r="ADO10" s="14"/>
      <c r="ADP10" s="14"/>
      <c r="ADQ10" s="14"/>
      <c r="ADR10" s="14"/>
      <c r="ADS10" s="14"/>
      <c r="ADT10" s="14"/>
      <c r="ADU10" s="14"/>
      <c r="ADV10" s="14"/>
      <c r="ADW10" s="14"/>
      <c r="ADX10" s="14"/>
      <c r="ADY10" s="14"/>
      <c r="ADZ10" s="14"/>
      <c r="AEA10" s="14"/>
      <c r="AEB10" s="14"/>
      <c r="AEC10" s="14"/>
      <c r="AED10" s="14"/>
      <c r="AEE10" s="14"/>
      <c r="AEF10" s="14"/>
      <c r="AEG10" s="14"/>
      <c r="AEH10" s="14"/>
      <c r="AEI10" s="14"/>
      <c r="AEJ10" s="14"/>
      <c r="AEK10" s="14"/>
      <c r="AEL10" s="14"/>
      <c r="AEM10" s="14"/>
      <c r="AEN10" s="14"/>
      <c r="AEO10" s="14"/>
      <c r="AEP10" s="14"/>
      <c r="AEQ10" s="14"/>
      <c r="AER10" s="14"/>
      <c r="AES10" s="14"/>
      <c r="AET10" s="14"/>
      <c r="AEU10" s="14"/>
      <c r="AEV10" s="14"/>
      <c r="AEW10" s="14"/>
      <c r="AEX10" s="14"/>
      <c r="AEY10" s="14"/>
      <c r="AEZ10" s="14"/>
      <c r="AFA10" s="14"/>
      <c r="AFB10" s="14"/>
      <c r="AFC10" s="14"/>
      <c r="AFD10" s="14"/>
      <c r="AFE10" s="14"/>
      <c r="AFF10" s="14"/>
      <c r="AFG10" s="14"/>
      <c r="AFH10" s="14"/>
      <c r="AFI10" s="14"/>
      <c r="AFJ10" s="14"/>
      <c r="AFK10" s="14"/>
      <c r="AFL10" s="14"/>
      <c r="AFM10" s="14"/>
      <c r="AFN10" s="14"/>
      <c r="AFO10" s="14"/>
      <c r="AFP10" s="14"/>
      <c r="AFQ10" s="14"/>
      <c r="AFR10" s="14"/>
      <c r="AFS10" s="14"/>
      <c r="AFT10" s="14"/>
      <c r="AFU10" s="14"/>
      <c r="AFV10" s="14"/>
      <c r="AFW10" s="14"/>
      <c r="AFX10" s="14"/>
      <c r="AFY10" s="14"/>
      <c r="AFZ10" s="14"/>
      <c r="AGA10" s="14"/>
      <c r="AGB10" s="14"/>
      <c r="AGC10" s="14"/>
      <c r="AGD10" s="14"/>
      <c r="AGE10" s="14"/>
      <c r="AGF10" s="14"/>
      <c r="AGG10" s="14"/>
      <c r="AGH10" s="14"/>
      <c r="AGI10" s="14"/>
      <c r="AGJ10" s="14"/>
      <c r="AGK10" s="14"/>
      <c r="AGL10" s="14"/>
      <c r="AGM10" s="14"/>
      <c r="AGN10" s="14"/>
      <c r="AGO10" s="14"/>
      <c r="AGP10" s="14"/>
      <c r="AGQ10" s="14"/>
      <c r="AGR10" s="14"/>
      <c r="AGS10" s="14"/>
      <c r="AGT10" s="14"/>
      <c r="AGU10" s="14"/>
      <c r="AGV10" s="14"/>
      <c r="AGW10" s="14"/>
      <c r="AGX10" s="14"/>
      <c r="AGY10" s="14"/>
      <c r="AGZ10" s="14"/>
      <c r="AHA10" s="14"/>
      <c r="AHB10" s="14"/>
      <c r="AHC10" s="14"/>
      <c r="AHD10" s="14"/>
      <c r="AHE10" s="14"/>
      <c r="AHF10" s="14"/>
      <c r="AHG10" s="14"/>
      <c r="AHH10" s="14"/>
      <c r="AHI10" s="14"/>
      <c r="AHJ10" s="14"/>
      <c r="AHK10" s="14"/>
      <c r="AHL10" s="14"/>
      <c r="AHM10" s="14"/>
      <c r="AHN10" s="14"/>
      <c r="AHO10" s="14"/>
      <c r="AHP10" s="14"/>
      <c r="AHQ10" s="14"/>
      <c r="AHR10" s="14"/>
      <c r="AHS10" s="14"/>
      <c r="AHT10" s="14"/>
      <c r="AHU10" s="14"/>
      <c r="AHV10" s="14"/>
      <c r="AHW10" s="14"/>
      <c r="AHX10" s="14"/>
      <c r="AHY10" s="14"/>
      <c r="AHZ10" s="14"/>
      <c r="AIA10" s="14"/>
      <c r="AIB10" s="14"/>
      <c r="AIC10" s="14"/>
      <c r="AID10" s="14"/>
      <c r="AIE10" s="14"/>
      <c r="AIF10" s="14"/>
      <c r="AIG10" s="14"/>
      <c r="AIH10" s="14"/>
      <c r="AII10" s="14"/>
      <c r="AIJ10" s="14"/>
      <c r="AIK10" s="14"/>
      <c r="AIL10" s="14"/>
      <c r="AIM10" s="14"/>
      <c r="AIN10" s="14"/>
      <c r="AIO10" s="14"/>
      <c r="AIP10" s="14"/>
      <c r="AIQ10" s="14"/>
      <c r="AIR10" s="14"/>
      <c r="AIS10" s="14"/>
      <c r="AIT10" s="14"/>
      <c r="AIU10" s="14"/>
      <c r="AIV10" s="14"/>
      <c r="AIW10" s="14"/>
      <c r="AIX10" s="14"/>
      <c r="AIY10" s="14"/>
      <c r="AIZ10" s="14"/>
      <c r="AJA10" s="14"/>
      <c r="AJB10" s="14"/>
      <c r="AJC10" s="14"/>
      <c r="AJD10" s="14"/>
      <c r="AJE10" s="14"/>
      <c r="AJF10" s="14"/>
      <c r="AJG10" s="14"/>
      <c r="AJH10" s="14"/>
      <c r="AJI10" s="14"/>
      <c r="AJJ10" s="14"/>
      <c r="AJK10" s="14"/>
      <c r="AJL10" s="14"/>
      <c r="AJM10" s="14"/>
      <c r="AJN10" s="14"/>
      <c r="AJO10" s="14"/>
      <c r="AJP10" s="14"/>
      <c r="AJQ10" s="14"/>
      <c r="AJR10" s="14"/>
      <c r="AJS10" s="14"/>
      <c r="AJT10" s="14"/>
      <c r="AJU10" s="14"/>
      <c r="AJV10" s="14"/>
      <c r="AJW10" s="14"/>
      <c r="AJX10" s="14"/>
      <c r="AJY10" s="14"/>
      <c r="AJZ10" s="14"/>
      <c r="AKA10" s="14"/>
      <c r="AKB10" s="14"/>
      <c r="AKC10" s="14"/>
      <c r="AKD10" s="14"/>
      <c r="AKE10" s="14"/>
      <c r="AKF10" s="14"/>
      <c r="AKG10" s="14"/>
      <c r="AKH10" s="14"/>
      <c r="AKI10" s="14"/>
      <c r="AKJ10" s="14"/>
      <c r="AKK10" s="14"/>
      <c r="AKL10" s="14"/>
      <c r="AKM10" s="14"/>
      <c r="AKN10" s="14"/>
      <c r="AKO10" s="14"/>
      <c r="AKP10" s="14"/>
      <c r="AKQ10" s="14"/>
      <c r="AKR10" s="14"/>
      <c r="AKS10" s="14"/>
      <c r="AKT10" s="14"/>
      <c r="AKU10" s="14"/>
      <c r="AKV10" s="14"/>
      <c r="AKW10" s="14"/>
      <c r="AKX10" s="14"/>
      <c r="AKY10" s="14"/>
      <c r="AKZ10" s="14"/>
      <c r="ALA10" s="14"/>
      <c r="ALB10" s="14"/>
      <c r="ALC10" s="14"/>
      <c r="ALD10" s="14"/>
      <c r="ALE10" s="14"/>
      <c r="ALF10" s="14"/>
      <c r="ALG10" s="14"/>
      <c r="ALH10" s="14"/>
      <c r="ALI10" s="14"/>
      <c r="ALJ10" s="14"/>
      <c r="ALK10" s="14"/>
      <c r="ALL10" s="14"/>
      <c r="ALM10" s="14"/>
      <c r="ALN10" s="14"/>
      <c r="ALO10" s="14"/>
      <c r="ALP10" s="14"/>
      <c r="ALQ10" s="14"/>
      <c r="ALR10" s="14"/>
      <c r="ALS10" s="14"/>
      <c r="ALT10" s="14"/>
      <c r="ALU10" s="14"/>
      <c r="ALV10" s="14"/>
      <c r="ALW10" s="14"/>
      <c r="ALX10" s="14"/>
      <c r="ALY10" s="14"/>
      <c r="ALZ10" s="14"/>
      <c r="AMA10" s="14"/>
      <c r="AMB10" s="14"/>
      <c r="AMC10" s="14"/>
      <c r="AMD10" s="14"/>
      <c r="AME10" s="14"/>
      <c r="AMF10" s="14"/>
      <c r="AMG10" s="14"/>
      <c r="AMH10" s="14"/>
      <c r="AMI10" s="14"/>
      <c r="AMJ10" s="14"/>
      <c r="AMK10" s="14"/>
      <c r="AML10" s="14"/>
      <c r="AMM10" s="14"/>
      <c r="AMN10" s="14"/>
      <c r="AMO10" s="14"/>
      <c r="AMP10" s="14"/>
      <c r="AMQ10" s="14"/>
      <c r="AMR10" s="14"/>
      <c r="AMS10" s="14"/>
      <c r="AMT10" s="14"/>
      <c r="AMU10" s="14"/>
      <c r="AMV10" s="14"/>
      <c r="AMW10" s="14"/>
      <c r="AMX10" s="14"/>
      <c r="AMY10" s="14"/>
      <c r="AMZ10" s="14"/>
      <c r="ANA10" s="14"/>
      <c r="ANB10" s="14"/>
      <c r="ANC10" s="14"/>
      <c r="AND10" s="14"/>
      <c r="ANE10" s="14"/>
      <c r="ANF10" s="14"/>
      <c r="ANG10" s="14"/>
      <c r="ANH10" s="14"/>
      <c r="ANI10" s="14"/>
      <c r="ANJ10" s="14"/>
      <c r="ANK10" s="14"/>
      <c r="ANL10" s="14"/>
      <c r="ANM10" s="14"/>
      <c r="ANN10" s="14"/>
      <c r="ANO10" s="14"/>
      <c r="ANP10" s="14"/>
      <c r="ANQ10" s="14"/>
      <c r="ANR10" s="14"/>
      <c r="ANS10" s="14"/>
      <c r="ANT10" s="14"/>
      <c r="ANU10" s="14"/>
      <c r="ANV10" s="14"/>
      <c r="ANW10" s="14"/>
      <c r="ANX10" s="14"/>
      <c r="ANY10" s="14"/>
      <c r="ANZ10" s="14"/>
      <c r="AOA10" s="14"/>
      <c r="AOB10" s="14"/>
      <c r="AOC10" s="14"/>
      <c r="AOD10" s="14"/>
      <c r="AOE10" s="14"/>
      <c r="AOF10" s="14"/>
      <c r="AOG10" s="14"/>
      <c r="AOH10" s="14"/>
      <c r="AOI10" s="14"/>
      <c r="AOJ10" s="14"/>
      <c r="AOK10" s="14"/>
      <c r="AOL10" s="14"/>
      <c r="AOM10" s="14"/>
      <c r="AON10" s="14"/>
      <c r="AOO10" s="14"/>
      <c r="AOP10" s="14"/>
      <c r="AOQ10" s="14"/>
      <c r="AOR10" s="14"/>
      <c r="AOS10" s="14"/>
      <c r="AOT10" s="14"/>
      <c r="AOU10" s="14"/>
      <c r="AOV10" s="14"/>
      <c r="AOW10" s="14"/>
      <c r="AOX10" s="14"/>
      <c r="AOY10" s="14"/>
      <c r="AOZ10" s="14"/>
      <c r="APA10" s="14"/>
      <c r="APB10" s="14"/>
      <c r="APC10" s="14"/>
      <c r="APD10" s="14"/>
      <c r="APE10" s="14"/>
      <c r="APF10" s="14"/>
      <c r="APG10" s="14"/>
      <c r="APH10" s="14"/>
      <c r="API10" s="14"/>
      <c r="APJ10" s="14"/>
      <c r="APK10" s="14"/>
      <c r="APL10" s="14"/>
      <c r="APM10" s="14"/>
      <c r="APN10" s="14"/>
      <c r="APO10" s="14"/>
      <c r="APP10" s="14"/>
      <c r="APQ10" s="14"/>
      <c r="APR10" s="14"/>
      <c r="APS10" s="14"/>
      <c r="APT10" s="14"/>
      <c r="APU10" s="14"/>
      <c r="APV10" s="14"/>
      <c r="APW10" s="14"/>
      <c r="APX10" s="14"/>
      <c r="APY10" s="14"/>
      <c r="APZ10" s="14"/>
      <c r="AQA10" s="14"/>
      <c r="AQB10" s="14"/>
      <c r="AQC10" s="14"/>
      <c r="AQD10" s="14"/>
      <c r="AQE10" s="14"/>
      <c r="AQF10" s="14"/>
      <c r="AQG10" s="14"/>
      <c r="AQH10" s="14"/>
      <c r="AQI10" s="14"/>
      <c r="AQJ10" s="14"/>
      <c r="AQK10" s="14"/>
      <c r="AQL10" s="14"/>
      <c r="AQM10" s="14"/>
      <c r="AQN10" s="14"/>
      <c r="AQO10" s="14"/>
      <c r="AQP10" s="14"/>
      <c r="AQQ10" s="14"/>
      <c r="AQR10" s="14"/>
      <c r="AQS10" s="14"/>
      <c r="AQT10" s="14"/>
      <c r="AQU10" s="14"/>
      <c r="AQV10" s="14"/>
      <c r="AQW10" s="14"/>
      <c r="AQX10" s="14"/>
      <c r="AQY10" s="14"/>
      <c r="AQZ10" s="14"/>
      <c r="ARA10" s="14"/>
      <c r="ARB10" s="14"/>
      <c r="ARC10" s="14"/>
      <c r="ARD10" s="14"/>
      <c r="ARE10" s="14"/>
      <c r="ARF10" s="14"/>
      <c r="ARG10" s="14"/>
      <c r="ARH10" s="14"/>
      <c r="ARI10" s="14"/>
      <c r="ARJ10" s="14"/>
      <c r="ARK10" s="14"/>
      <c r="ARL10" s="14"/>
      <c r="ARM10" s="14"/>
      <c r="ARN10" s="14"/>
      <c r="ARO10" s="14"/>
      <c r="ARP10" s="14"/>
      <c r="ARQ10" s="14"/>
      <c r="ARR10" s="14"/>
      <c r="ARS10" s="14"/>
      <c r="ART10" s="14"/>
      <c r="ARU10" s="14"/>
      <c r="ARV10" s="14"/>
      <c r="ARW10" s="14"/>
      <c r="ARX10" s="14"/>
      <c r="ARY10" s="14"/>
      <c r="ARZ10" s="14"/>
      <c r="ASA10" s="14"/>
      <c r="ASB10" s="14"/>
      <c r="ASC10" s="14"/>
      <c r="ASD10" s="14"/>
      <c r="ASE10" s="14"/>
      <c r="ASF10" s="14"/>
      <c r="ASG10" s="14"/>
      <c r="ASH10" s="14"/>
      <c r="ASI10" s="14"/>
      <c r="ASJ10" s="14"/>
      <c r="ASK10" s="14"/>
      <c r="ASL10" s="14"/>
      <c r="ASM10" s="14"/>
      <c r="ASN10" s="14"/>
      <c r="ASO10" s="14"/>
      <c r="ASP10" s="14"/>
      <c r="ASQ10" s="14"/>
      <c r="ASR10" s="14"/>
      <c r="ASS10" s="14"/>
      <c r="AST10" s="14"/>
      <c r="ASU10" s="14"/>
      <c r="ASV10" s="14"/>
      <c r="ASW10" s="14"/>
      <c r="ASX10" s="14"/>
      <c r="ASY10" s="14"/>
      <c r="ASZ10" s="14"/>
      <c r="ATA10" s="14"/>
      <c r="ATB10" s="14"/>
      <c r="ATC10" s="14"/>
      <c r="ATD10" s="14"/>
      <c r="ATE10" s="14"/>
      <c r="ATF10" s="14"/>
      <c r="ATG10" s="14"/>
      <c r="ATH10" s="14"/>
      <c r="ATI10" s="14"/>
      <c r="ATJ10" s="14"/>
      <c r="ATK10" s="14"/>
      <c r="ATL10" s="14"/>
      <c r="ATM10" s="14"/>
      <c r="ATN10" s="14"/>
      <c r="ATO10" s="14"/>
      <c r="ATP10" s="14"/>
      <c r="ATQ10" s="14"/>
      <c r="ATR10" s="14"/>
      <c r="ATS10" s="14"/>
      <c r="ATT10" s="14"/>
      <c r="ATU10" s="14"/>
      <c r="ATV10" s="14"/>
      <c r="ATW10" s="14"/>
      <c r="ATX10" s="14"/>
      <c r="ATY10" s="14"/>
      <c r="ATZ10" s="14"/>
      <c r="AUA10" s="14"/>
      <c r="AUB10" s="14"/>
      <c r="AUC10" s="14"/>
      <c r="AUD10" s="14"/>
      <c r="AUE10" s="14"/>
      <c r="AUF10" s="14"/>
      <c r="AUG10" s="14"/>
      <c r="AUH10" s="14"/>
      <c r="AUI10" s="14"/>
      <c r="AUJ10" s="14"/>
      <c r="AUK10" s="14"/>
      <c r="AUL10" s="14"/>
      <c r="AUM10" s="14"/>
      <c r="AUN10" s="14"/>
      <c r="AUO10" s="14"/>
      <c r="AUP10" s="14"/>
      <c r="AUQ10" s="14"/>
      <c r="AUR10" s="14"/>
      <c r="AUS10" s="14"/>
      <c r="AUT10" s="14"/>
      <c r="AUU10" s="14"/>
      <c r="AUV10" s="14"/>
      <c r="AUW10" s="14"/>
      <c r="AUX10" s="14"/>
      <c r="AUY10" s="14"/>
      <c r="AUZ10" s="14"/>
      <c r="AVA10" s="14"/>
      <c r="AVB10" s="14"/>
      <c r="AVC10" s="14"/>
      <c r="AVD10" s="14"/>
      <c r="AVE10" s="14"/>
      <c r="AVF10" s="14"/>
      <c r="AVG10" s="14"/>
      <c r="AVH10" s="14"/>
      <c r="AVI10" s="14"/>
      <c r="AVJ10" s="14"/>
      <c r="AVK10" s="14"/>
      <c r="AVL10" s="14"/>
      <c r="AVM10" s="14"/>
      <c r="AVN10" s="14"/>
      <c r="AVO10" s="14"/>
      <c r="AVP10" s="14"/>
      <c r="AVQ10" s="14"/>
      <c r="AVR10" s="14"/>
      <c r="AVS10" s="14"/>
      <c r="AVT10" s="14"/>
      <c r="AVU10" s="14"/>
      <c r="AVV10" s="14"/>
      <c r="AVW10" s="14"/>
      <c r="AVX10" s="14"/>
      <c r="AVY10" s="14"/>
      <c r="AVZ10" s="14"/>
      <c r="AWA10" s="14"/>
      <c r="AWB10" s="14"/>
      <c r="AWC10" s="14"/>
      <c r="AWD10" s="14"/>
      <c r="AWE10" s="14"/>
      <c r="AWF10" s="14"/>
      <c r="AWG10" s="14"/>
      <c r="AWH10" s="14"/>
      <c r="AWI10" s="14"/>
      <c r="AWJ10" s="14"/>
      <c r="AWK10" s="14"/>
      <c r="AWL10" s="14"/>
      <c r="AWM10" s="14"/>
      <c r="AWN10" s="14"/>
      <c r="AWO10" s="14"/>
      <c r="AWP10" s="14"/>
      <c r="AWQ10" s="14"/>
      <c r="AWR10" s="14"/>
      <c r="AWS10" s="14"/>
      <c r="AWT10" s="14"/>
      <c r="AWU10" s="14"/>
      <c r="AWV10" s="14"/>
      <c r="AWW10" s="14"/>
      <c r="AWX10" s="14"/>
      <c r="AWY10" s="14"/>
      <c r="AWZ10" s="14"/>
      <c r="AXA10" s="14"/>
      <c r="AXB10" s="14"/>
      <c r="AXC10" s="14"/>
      <c r="AXD10" s="14"/>
      <c r="AXE10" s="14"/>
      <c r="AXF10" s="14"/>
      <c r="AXG10" s="14"/>
      <c r="AXH10" s="14"/>
      <c r="AXI10" s="14"/>
      <c r="AXJ10" s="14"/>
      <c r="AXK10" s="14"/>
      <c r="AXL10" s="14"/>
      <c r="AXM10" s="14"/>
      <c r="AXN10" s="14"/>
      <c r="AXO10" s="14"/>
      <c r="AXP10" s="14"/>
      <c r="AXQ10" s="14"/>
      <c r="AXR10" s="14"/>
      <c r="AXS10" s="14"/>
      <c r="AXT10" s="14"/>
      <c r="AXU10" s="14"/>
      <c r="AXV10" s="14"/>
      <c r="AXW10" s="14"/>
      <c r="AXX10" s="14"/>
      <c r="AXY10" s="14"/>
      <c r="AXZ10" s="14"/>
      <c r="AYA10" s="14"/>
      <c r="AYB10" s="14"/>
      <c r="AYC10" s="14"/>
      <c r="AYD10" s="14"/>
      <c r="AYE10" s="14"/>
      <c r="AYF10" s="14"/>
      <c r="AYG10" s="14"/>
      <c r="AYH10" s="14"/>
      <c r="AYI10" s="14"/>
      <c r="AYJ10" s="14"/>
      <c r="AYK10" s="14"/>
      <c r="AYL10" s="14"/>
      <c r="AYM10" s="14"/>
      <c r="AYN10" s="14"/>
      <c r="AYO10" s="14"/>
      <c r="AYP10" s="14"/>
      <c r="AYQ10" s="14"/>
      <c r="AYR10" s="14"/>
      <c r="AYS10" s="14"/>
      <c r="AYT10" s="14"/>
      <c r="AYU10" s="14"/>
      <c r="AYV10" s="14"/>
      <c r="AYW10" s="14"/>
      <c r="AYX10" s="14"/>
      <c r="AYY10" s="14"/>
      <c r="AYZ10" s="14"/>
      <c r="AZA10" s="14"/>
      <c r="AZB10" s="14"/>
      <c r="AZC10" s="14"/>
      <c r="AZD10" s="14"/>
      <c r="AZE10" s="14"/>
      <c r="AZF10" s="14"/>
      <c r="AZG10" s="14"/>
      <c r="AZH10" s="14"/>
      <c r="AZI10" s="14"/>
      <c r="AZJ10" s="14"/>
      <c r="AZK10" s="14"/>
      <c r="AZL10" s="14"/>
      <c r="AZM10" s="14"/>
      <c r="AZN10" s="14"/>
      <c r="AZO10" s="14"/>
      <c r="AZP10" s="14"/>
      <c r="AZQ10" s="14"/>
      <c r="AZR10" s="14"/>
      <c r="AZS10" s="14"/>
      <c r="AZT10" s="14"/>
      <c r="AZU10" s="14"/>
      <c r="AZV10" s="14"/>
      <c r="AZW10" s="14"/>
      <c r="AZX10" s="14"/>
      <c r="AZY10" s="14"/>
      <c r="AZZ10" s="14"/>
      <c r="BAA10" s="14"/>
      <c r="BAB10" s="14"/>
      <c r="BAC10" s="14"/>
      <c r="BAD10" s="14"/>
      <c r="BAE10" s="14"/>
      <c r="BAF10" s="14"/>
      <c r="BAG10" s="14"/>
      <c r="BAH10" s="14"/>
      <c r="BAI10" s="14"/>
      <c r="BAJ10" s="14"/>
      <c r="BAK10" s="14"/>
      <c r="BAL10" s="14"/>
      <c r="BAM10" s="14"/>
      <c r="BAN10" s="14"/>
      <c r="BAO10" s="14"/>
      <c r="BAP10" s="14"/>
      <c r="BAQ10" s="14"/>
      <c r="BAR10" s="14"/>
      <c r="BAS10" s="14"/>
      <c r="BAT10" s="14"/>
      <c r="BAU10" s="14"/>
      <c r="BAV10" s="14"/>
      <c r="BAW10" s="14"/>
      <c r="BAX10" s="14"/>
      <c r="BAY10" s="14"/>
      <c r="BAZ10" s="14"/>
      <c r="BBA10" s="14"/>
      <c r="BBB10" s="14"/>
      <c r="BBC10" s="14"/>
      <c r="BBD10" s="14"/>
      <c r="BBE10" s="14"/>
      <c r="BBF10" s="14"/>
      <c r="BBG10" s="14"/>
      <c r="BBH10" s="14"/>
      <c r="BBI10" s="14"/>
      <c r="BBJ10" s="14"/>
      <c r="BBK10" s="14"/>
      <c r="BBL10" s="14"/>
      <c r="BBM10" s="14"/>
      <c r="BBN10" s="14"/>
      <c r="BBO10" s="14"/>
      <c r="BBP10" s="14"/>
      <c r="BBQ10" s="14"/>
      <c r="BBR10" s="14"/>
      <c r="BBS10" s="14"/>
      <c r="BBT10" s="14"/>
      <c r="BBU10" s="14"/>
      <c r="BBV10" s="14"/>
      <c r="BBW10" s="14"/>
      <c r="BBX10" s="14"/>
      <c r="BBY10" s="14"/>
      <c r="BBZ10" s="14"/>
      <c r="BCA10" s="14"/>
      <c r="BCB10" s="14"/>
      <c r="BCC10" s="14"/>
      <c r="BCD10" s="14"/>
      <c r="BCE10" s="14"/>
      <c r="BCF10" s="14"/>
      <c r="BCG10" s="14"/>
      <c r="BCH10" s="14"/>
      <c r="BCI10" s="14"/>
      <c r="BCJ10" s="14"/>
      <c r="BCK10" s="14"/>
      <c r="BCL10" s="14"/>
      <c r="BCM10" s="14"/>
      <c r="BCN10" s="14"/>
      <c r="BCO10" s="14"/>
      <c r="BCP10" s="14"/>
      <c r="BCQ10" s="14"/>
      <c r="BCR10" s="14"/>
      <c r="BCS10" s="14"/>
      <c r="BCT10" s="14"/>
      <c r="BCU10" s="14"/>
      <c r="BCV10" s="14"/>
      <c r="BCW10" s="14"/>
      <c r="BCX10" s="14"/>
      <c r="BCY10" s="14"/>
      <c r="BCZ10" s="14"/>
      <c r="BDA10" s="14"/>
      <c r="BDB10" s="14"/>
      <c r="BDC10" s="14"/>
      <c r="BDD10" s="14"/>
      <c r="BDE10" s="14"/>
      <c r="BDF10" s="14"/>
      <c r="BDG10" s="14"/>
      <c r="BDH10" s="14"/>
      <c r="BDI10" s="14"/>
      <c r="BDJ10" s="14"/>
      <c r="BDK10" s="14"/>
      <c r="BDL10" s="14"/>
      <c r="BDM10" s="14"/>
      <c r="BDN10" s="14"/>
      <c r="BDO10" s="14"/>
      <c r="BDP10" s="14"/>
      <c r="BDQ10" s="14"/>
      <c r="BDR10" s="14"/>
      <c r="BDS10" s="14"/>
      <c r="BDT10" s="14"/>
      <c r="BDU10" s="14"/>
      <c r="BDV10" s="14"/>
      <c r="BDW10" s="14"/>
      <c r="BDX10" s="14"/>
      <c r="BDY10" s="14"/>
      <c r="BDZ10" s="14"/>
      <c r="BEA10" s="14"/>
      <c r="BEB10" s="14"/>
      <c r="BEC10" s="14"/>
      <c r="BED10" s="14"/>
      <c r="BEE10" s="14"/>
      <c r="BEF10" s="14"/>
      <c r="BEG10" s="14"/>
      <c r="BEH10" s="14"/>
      <c r="BEI10" s="14"/>
      <c r="BEJ10" s="14"/>
      <c r="BEK10" s="14"/>
      <c r="BEL10" s="14"/>
      <c r="BEM10" s="14"/>
      <c r="BEN10" s="14"/>
      <c r="BEO10" s="14"/>
      <c r="BEP10" s="14"/>
      <c r="BEQ10" s="14"/>
      <c r="BER10" s="14"/>
      <c r="BES10" s="14"/>
      <c r="BET10" s="14"/>
      <c r="BEU10" s="14"/>
      <c r="BEV10" s="14"/>
      <c r="BEW10" s="14"/>
      <c r="BEX10" s="14"/>
      <c r="BEY10" s="14"/>
      <c r="BEZ10" s="14"/>
      <c r="BFA10" s="14"/>
      <c r="BFB10" s="14"/>
      <c r="BFC10" s="14"/>
      <c r="BFD10" s="14"/>
      <c r="BFE10" s="14"/>
      <c r="BFF10" s="14"/>
      <c r="BFG10" s="14"/>
      <c r="BFH10" s="14"/>
      <c r="BFI10" s="14"/>
      <c r="BFJ10" s="14"/>
      <c r="BFK10" s="14"/>
      <c r="BFL10" s="14"/>
      <c r="BFM10" s="14"/>
      <c r="BFN10" s="14"/>
      <c r="BFO10" s="14"/>
      <c r="BFP10" s="14"/>
      <c r="BFQ10" s="14"/>
      <c r="BFR10" s="14"/>
      <c r="BFS10" s="14"/>
      <c r="BFT10" s="14"/>
      <c r="BFU10" s="14"/>
      <c r="BFV10" s="14"/>
      <c r="BFW10" s="14"/>
      <c r="BFX10" s="14"/>
      <c r="BFY10" s="14"/>
      <c r="BFZ10" s="14"/>
      <c r="BGA10" s="14"/>
      <c r="BGB10" s="14"/>
      <c r="BGC10" s="14"/>
      <c r="BGD10" s="14"/>
      <c r="BGE10" s="14"/>
      <c r="BGF10" s="14"/>
      <c r="BGG10" s="14"/>
      <c r="BGH10" s="14"/>
      <c r="BGI10" s="14"/>
      <c r="BGJ10" s="14"/>
      <c r="BGK10" s="14"/>
      <c r="BGL10" s="14"/>
      <c r="BGM10" s="14"/>
      <c r="BGN10" s="14"/>
      <c r="BGO10" s="14"/>
      <c r="BGP10" s="14"/>
      <c r="BGQ10" s="14"/>
      <c r="BGR10" s="14"/>
      <c r="BGS10" s="14"/>
      <c r="BGT10" s="14"/>
      <c r="BGU10" s="14"/>
      <c r="BGV10" s="14"/>
      <c r="BGW10" s="14"/>
      <c r="BGX10" s="14"/>
      <c r="BGY10" s="14"/>
      <c r="BGZ10" s="14"/>
      <c r="BHA10" s="14"/>
      <c r="BHB10" s="14"/>
      <c r="BHC10" s="14"/>
      <c r="BHD10" s="14"/>
      <c r="BHE10" s="14"/>
      <c r="BHF10" s="14"/>
      <c r="BHG10" s="14"/>
      <c r="BHH10" s="14"/>
      <c r="BHI10" s="14"/>
      <c r="BHJ10" s="14"/>
      <c r="BHK10" s="14"/>
      <c r="BHL10" s="14"/>
      <c r="BHM10" s="14"/>
      <c r="BHN10" s="14"/>
      <c r="BHO10" s="14"/>
      <c r="BHP10" s="14"/>
      <c r="BHQ10" s="14"/>
      <c r="BHR10" s="14"/>
      <c r="BHS10" s="14"/>
      <c r="BHT10" s="14"/>
      <c r="BHU10" s="14"/>
      <c r="BHV10" s="14"/>
      <c r="BHW10" s="14"/>
      <c r="BHX10" s="14"/>
      <c r="BHY10" s="14"/>
      <c r="BHZ10" s="14"/>
      <c r="BIA10" s="14"/>
      <c r="BIB10" s="14"/>
      <c r="BIC10" s="14"/>
      <c r="BID10" s="14"/>
      <c r="BIE10" s="14"/>
      <c r="BIF10" s="14"/>
      <c r="BIG10" s="14"/>
      <c r="BIH10" s="14"/>
      <c r="BII10" s="14"/>
      <c r="BIJ10" s="14"/>
      <c r="BIK10" s="14"/>
      <c r="BIL10" s="14"/>
      <c r="BIM10" s="14"/>
      <c r="BIN10" s="14"/>
      <c r="BIO10" s="14"/>
      <c r="BIP10" s="14"/>
      <c r="BIQ10" s="14"/>
      <c r="BIR10" s="14"/>
      <c r="BIS10" s="14"/>
      <c r="BIT10" s="14"/>
      <c r="BIU10" s="14"/>
      <c r="BIV10" s="14"/>
      <c r="BIW10" s="14"/>
      <c r="BIX10" s="14"/>
      <c r="BIY10" s="14"/>
      <c r="BIZ10" s="14"/>
      <c r="BJA10" s="14"/>
      <c r="BJB10" s="14"/>
      <c r="BJC10" s="14"/>
      <c r="BJD10" s="14"/>
      <c r="BJE10" s="14"/>
      <c r="BJF10" s="14"/>
      <c r="BJG10" s="14"/>
      <c r="BJH10" s="14"/>
      <c r="BJI10" s="14"/>
      <c r="BJJ10" s="14"/>
      <c r="BJK10" s="14"/>
      <c r="BJL10" s="14"/>
      <c r="BJM10" s="14"/>
      <c r="BJN10" s="14"/>
      <c r="BJO10" s="14"/>
      <c r="BJP10" s="14"/>
      <c r="BJQ10" s="14"/>
      <c r="BJR10" s="14"/>
      <c r="BJS10" s="14"/>
      <c r="BJT10" s="14"/>
      <c r="BJU10" s="14"/>
      <c r="BJV10" s="14"/>
      <c r="BJW10" s="14"/>
      <c r="BJX10" s="14"/>
      <c r="BJY10" s="14"/>
      <c r="BJZ10" s="14"/>
      <c r="BKA10" s="14"/>
      <c r="BKB10" s="14"/>
      <c r="BKC10" s="14"/>
      <c r="BKD10" s="14"/>
      <c r="BKE10" s="14"/>
      <c r="BKF10" s="14"/>
      <c r="BKG10" s="14"/>
      <c r="BKH10" s="14"/>
      <c r="BKI10" s="14"/>
      <c r="BKJ10" s="14"/>
      <c r="BKK10" s="14"/>
      <c r="BKL10" s="14"/>
      <c r="BKM10" s="14"/>
      <c r="BKN10" s="14"/>
      <c r="BKO10" s="14"/>
      <c r="BKP10" s="14"/>
      <c r="BKQ10" s="14"/>
      <c r="BKR10" s="14"/>
      <c r="BKS10" s="14"/>
      <c r="BKT10" s="14"/>
      <c r="BKU10" s="14"/>
      <c r="BKV10" s="14"/>
      <c r="BKW10" s="14"/>
      <c r="BKX10" s="14"/>
      <c r="BKY10" s="14"/>
      <c r="BKZ10" s="14"/>
      <c r="BLA10" s="14"/>
      <c r="BLB10" s="14"/>
      <c r="BLC10" s="14"/>
      <c r="BLD10" s="14"/>
      <c r="BLE10" s="14"/>
      <c r="BLF10" s="14"/>
      <c r="BLG10" s="14"/>
      <c r="BLH10" s="14"/>
      <c r="BLI10" s="14"/>
      <c r="BLJ10" s="14"/>
      <c r="BLK10" s="14"/>
      <c r="BLL10" s="14"/>
      <c r="BLM10" s="14"/>
      <c r="BLN10" s="14"/>
      <c r="BLO10" s="14"/>
      <c r="BLP10" s="14"/>
      <c r="BLQ10" s="14"/>
      <c r="BLR10" s="14"/>
      <c r="BLS10" s="14"/>
      <c r="BLT10" s="14"/>
      <c r="BLU10" s="14"/>
      <c r="BLV10" s="14"/>
      <c r="BLW10" s="14"/>
      <c r="BLX10" s="14"/>
      <c r="BLY10" s="14"/>
      <c r="BLZ10" s="14"/>
      <c r="BMA10" s="14"/>
      <c r="BMB10" s="14"/>
      <c r="BMC10" s="14"/>
      <c r="BMD10" s="14"/>
      <c r="BME10" s="14"/>
      <c r="BMF10" s="14"/>
      <c r="BMG10" s="14"/>
      <c r="BMH10" s="14"/>
      <c r="BMI10" s="14"/>
      <c r="BMJ10" s="14"/>
      <c r="BMK10" s="14"/>
      <c r="BML10" s="14"/>
      <c r="BMM10" s="14"/>
      <c r="BMN10" s="14"/>
      <c r="BMO10" s="14"/>
      <c r="BMP10" s="14"/>
      <c r="BMQ10" s="14"/>
      <c r="BMR10" s="14"/>
      <c r="BMS10" s="14"/>
      <c r="BMT10" s="14"/>
      <c r="BMU10" s="14"/>
      <c r="BMV10" s="14"/>
      <c r="BMW10" s="14"/>
      <c r="BMX10" s="14"/>
      <c r="BMY10" s="14"/>
      <c r="BMZ10" s="14"/>
      <c r="BNA10" s="14"/>
      <c r="BNB10" s="14"/>
      <c r="BNC10" s="14"/>
      <c r="BND10" s="14"/>
      <c r="BNE10" s="14"/>
      <c r="BNF10" s="14"/>
      <c r="BNG10" s="14"/>
      <c r="BNH10" s="14"/>
      <c r="BNI10" s="14"/>
      <c r="BNJ10" s="14"/>
      <c r="BNK10" s="14"/>
      <c r="BNL10" s="14"/>
      <c r="BNM10" s="14"/>
      <c r="BNN10" s="14"/>
      <c r="BNO10" s="14"/>
      <c r="BNP10" s="14"/>
      <c r="BNQ10" s="14"/>
      <c r="BNR10" s="14"/>
      <c r="BNS10" s="14"/>
      <c r="BNT10" s="14"/>
      <c r="BNU10" s="14"/>
      <c r="BNV10" s="14"/>
      <c r="BNW10" s="14"/>
      <c r="BNX10" s="14"/>
      <c r="BNY10" s="14"/>
      <c r="BNZ10" s="14"/>
      <c r="BOA10" s="14"/>
      <c r="BOB10" s="14"/>
      <c r="BOC10" s="14"/>
      <c r="BOD10" s="14"/>
      <c r="BOE10" s="14"/>
      <c r="BOF10" s="14"/>
      <c r="BOG10" s="14"/>
      <c r="BOH10" s="14"/>
      <c r="BOI10" s="14"/>
      <c r="BOJ10" s="14"/>
      <c r="BOK10" s="14"/>
      <c r="BOL10" s="14"/>
      <c r="BOM10" s="14"/>
      <c r="BON10" s="14"/>
      <c r="BOO10" s="14"/>
      <c r="BOP10" s="14"/>
      <c r="BOQ10" s="14"/>
      <c r="BOR10" s="14"/>
      <c r="BOS10" s="14"/>
      <c r="BOT10" s="14"/>
      <c r="BOU10" s="14"/>
      <c r="BOV10" s="14"/>
      <c r="BOW10" s="14"/>
      <c r="BOX10" s="14"/>
      <c r="BOY10" s="14"/>
      <c r="BOZ10" s="14"/>
      <c r="BPA10" s="14"/>
      <c r="BPB10" s="14"/>
      <c r="BPC10" s="14"/>
      <c r="BPD10" s="14"/>
      <c r="BPE10" s="14"/>
      <c r="BPF10" s="14"/>
      <c r="BPG10" s="14"/>
      <c r="BPH10" s="14"/>
      <c r="BPI10" s="14"/>
      <c r="BPJ10" s="14"/>
      <c r="BPK10" s="14"/>
      <c r="BPL10" s="14"/>
      <c r="BPM10" s="14"/>
      <c r="BPN10" s="14"/>
      <c r="BPO10" s="14"/>
      <c r="BPP10" s="14"/>
      <c r="BPQ10" s="14"/>
      <c r="BPR10" s="14"/>
      <c r="BPS10" s="14"/>
      <c r="BPT10" s="14"/>
      <c r="BPU10" s="14"/>
      <c r="BPV10" s="14"/>
      <c r="BPW10" s="14"/>
      <c r="BPX10" s="14"/>
      <c r="BPY10" s="14"/>
      <c r="BPZ10" s="14"/>
      <c r="BQA10" s="14"/>
      <c r="BQB10" s="14"/>
      <c r="BQC10" s="14"/>
      <c r="BQD10" s="14"/>
      <c r="BQE10" s="14"/>
      <c r="BQF10" s="14"/>
      <c r="BQG10" s="14"/>
      <c r="BQH10" s="14"/>
      <c r="BQI10" s="14"/>
      <c r="BQJ10" s="14"/>
      <c r="BQK10" s="14"/>
      <c r="BQL10" s="14"/>
      <c r="BQM10" s="14"/>
      <c r="BQN10" s="14"/>
      <c r="BQO10" s="14"/>
      <c r="BQP10" s="14"/>
      <c r="BQQ10" s="14"/>
      <c r="BQR10" s="14"/>
      <c r="BQS10" s="14"/>
      <c r="BQT10" s="14"/>
      <c r="BQU10" s="14"/>
      <c r="BQV10" s="14"/>
      <c r="BQW10" s="14"/>
      <c r="BQX10" s="14"/>
      <c r="BQY10" s="14"/>
      <c r="BQZ10" s="14"/>
      <c r="BRA10" s="14"/>
      <c r="BRB10" s="14"/>
      <c r="BRC10" s="14"/>
      <c r="BRD10" s="14"/>
      <c r="BRE10" s="14"/>
      <c r="BRF10" s="14"/>
      <c r="BRG10" s="14"/>
      <c r="BRH10" s="14"/>
      <c r="BRI10" s="14"/>
      <c r="BRJ10" s="14"/>
      <c r="BRK10" s="14"/>
      <c r="BRL10" s="14"/>
      <c r="BRM10" s="14"/>
      <c r="BRN10" s="14"/>
      <c r="BRO10" s="14"/>
      <c r="BRP10" s="14"/>
      <c r="BRQ10" s="14"/>
      <c r="BRR10" s="14"/>
      <c r="BRS10" s="14"/>
      <c r="BRT10" s="14"/>
      <c r="BRU10" s="14"/>
      <c r="BRV10" s="14"/>
      <c r="BRW10" s="14"/>
      <c r="BRX10" s="14"/>
      <c r="BRY10" s="14"/>
      <c r="BRZ10" s="14"/>
      <c r="BSA10" s="14"/>
      <c r="BSB10" s="14"/>
      <c r="BSC10" s="14"/>
      <c r="BSD10" s="14"/>
      <c r="BSE10" s="14"/>
      <c r="BSF10" s="14"/>
      <c r="BSG10" s="14"/>
      <c r="BSH10" s="14"/>
      <c r="BSI10" s="14"/>
      <c r="BSJ10" s="14"/>
      <c r="BSK10" s="14"/>
      <c r="BSL10" s="14"/>
      <c r="BSM10" s="14"/>
      <c r="BSN10" s="14"/>
      <c r="BSO10" s="14"/>
      <c r="BSP10" s="14"/>
      <c r="BSQ10" s="14"/>
      <c r="BSR10" s="14"/>
      <c r="BSS10" s="14"/>
      <c r="BST10" s="14"/>
      <c r="BSU10" s="14"/>
      <c r="BSV10" s="14"/>
      <c r="BSW10" s="14"/>
      <c r="BSX10" s="14"/>
      <c r="BSY10" s="14"/>
      <c r="BSZ10" s="14"/>
      <c r="BTA10" s="14"/>
      <c r="BTB10" s="14"/>
      <c r="BTC10" s="14"/>
      <c r="BTD10" s="14"/>
      <c r="BTE10" s="14"/>
      <c r="BTF10" s="14"/>
      <c r="BTG10" s="14"/>
      <c r="BTH10" s="14"/>
      <c r="BTI10" s="14"/>
      <c r="BTJ10" s="14"/>
      <c r="BTK10" s="14"/>
      <c r="BTL10" s="14"/>
      <c r="BTM10" s="14"/>
      <c r="BTN10" s="14"/>
      <c r="BTO10" s="14"/>
      <c r="BTP10" s="14"/>
      <c r="BTQ10" s="14"/>
      <c r="BTR10" s="14"/>
      <c r="BTS10" s="14"/>
      <c r="BTT10" s="14"/>
      <c r="BTU10" s="14"/>
      <c r="BTV10" s="14"/>
      <c r="BTW10" s="14"/>
      <c r="BTX10" s="14"/>
      <c r="BTY10" s="14"/>
      <c r="BTZ10" s="14"/>
      <c r="BUA10" s="14"/>
      <c r="BUB10" s="14"/>
      <c r="BUC10" s="14"/>
      <c r="BUD10" s="14"/>
      <c r="BUE10" s="14"/>
      <c r="BUF10" s="14"/>
      <c r="BUG10" s="14"/>
      <c r="BUH10" s="14"/>
      <c r="BUI10" s="14"/>
      <c r="BUJ10" s="14"/>
      <c r="BUK10" s="14"/>
      <c r="BUL10" s="14"/>
      <c r="BUM10" s="14"/>
      <c r="BUN10" s="14"/>
      <c r="BUO10" s="14"/>
      <c r="BUP10" s="14"/>
      <c r="BUQ10" s="14"/>
      <c r="BUR10" s="14"/>
      <c r="BUS10" s="14"/>
      <c r="BUT10" s="14"/>
      <c r="BUU10" s="14"/>
      <c r="BUV10" s="14"/>
      <c r="BUW10" s="14"/>
      <c r="BUX10" s="14"/>
      <c r="BUY10" s="14"/>
      <c r="BUZ10" s="14"/>
      <c r="BVA10" s="14"/>
      <c r="BVB10" s="14"/>
      <c r="BVC10" s="14"/>
      <c r="BVD10" s="14"/>
      <c r="BVE10" s="14"/>
      <c r="BVF10" s="14"/>
      <c r="BVG10" s="14"/>
      <c r="BVH10" s="14"/>
      <c r="BVI10" s="14"/>
      <c r="BVJ10" s="14"/>
      <c r="BVK10" s="14"/>
      <c r="BVL10" s="14"/>
      <c r="BVM10" s="14"/>
      <c r="BVN10" s="14"/>
      <c r="BVO10" s="14"/>
      <c r="BVP10" s="14"/>
      <c r="BVQ10" s="14"/>
      <c r="BVR10" s="14"/>
      <c r="BVS10" s="14"/>
      <c r="BVT10" s="14"/>
      <c r="BVU10" s="14"/>
      <c r="BVV10" s="14"/>
      <c r="BVW10" s="14"/>
      <c r="BVX10" s="14"/>
      <c r="BVY10" s="14"/>
      <c r="BVZ10" s="14"/>
      <c r="BWA10" s="14"/>
      <c r="BWB10" s="14"/>
      <c r="BWC10" s="14"/>
      <c r="BWD10" s="14"/>
      <c r="BWE10" s="14"/>
      <c r="BWF10" s="14"/>
      <c r="BWG10" s="14"/>
      <c r="BWH10" s="14"/>
      <c r="BWI10" s="14"/>
      <c r="BWJ10" s="14"/>
      <c r="BWK10" s="14"/>
      <c r="BWL10" s="14"/>
      <c r="BWM10" s="14"/>
      <c r="BWN10" s="14"/>
      <c r="BWO10" s="14"/>
      <c r="BWP10" s="14"/>
      <c r="BWQ10" s="14"/>
      <c r="BWR10" s="14"/>
      <c r="BWS10" s="14"/>
      <c r="BWT10" s="14"/>
      <c r="BWU10" s="14"/>
      <c r="BWV10" s="14"/>
      <c r="BWW10" s="14"/>
      <c r="BWX10" s="14"/>
      <c r="BWY10" s="14"/>
      <c r="BWZ10" s="14"/>
      <c r="BXA10" s="14"/>
      <c r="BXB10" s="14"/>
      <c r="BXC10" s="14"/>
      <c r="BXD10" s="14"/>
      <c r="BXE10" s="14"/>
      <c r="BXF10" s="14"/>
      <c r="BXG10" s="14"/>
      <c r="BXH10" s="14"/>
      <c r="BXI10" s="14"/>
      <c r="BXJ10" s="14"/>
      <c r="BXK10" s="14"/>
      <c r="BXL10" s="14"/>
      <c r="BXM10" s="14"/>
      <c r="BXN10" s="14"/>
      <c r="BXO10" s="14"/>
      <c r="BXP10" s="14"/>
      <c r="BXQ10" s="14"/>
      <c r="BXR10" s="14"/>
      <c r="BXS10" s="14"/>
      <c r="BXT10" s="14"/>
      <c r="BXU10" s="14"/>
      <c r="BXV10" s="14"/>
      <c r="BXW10" s="14"/>
      <c r="BXX10" s="14"/>
      <c r="BXY10" s="14"/>
      <c r="BXZ10" s="14"/>
      <c r="BYA10" s="14"/>
      <c r="BYB10" s="14"/>
      <c r="BYC10" s="14"/>
      <c r="BYD10" s="14"/>
      <c r="BYE10" s="14"/>
      <c r="BYF10" s="14"/>
      <c r="BYG10" s="14"/>
      <c r="BYH10" s="14"/>
      <c r="BYI10" s="14"/>
      <c r="BYJ10" s="14"/>
      <c r="BYK10" s="14"/>
      <c r="BYL10" s="14"/>
      <c r="BYM10" s="14"/>
      <c r="BYN10" s="14"/>
      <c r="BYO10" s="14"/>
      <c r="BYP10" s="14"/>
      <c r="BYQ10" s="14"/>
      <c r="BYR10" s="14"/>
      <c r="BYS10" s="14"/>
      <c r="BYT10" s="14"/>
      <c r="BYU10" s="14"/>
      <c r="BYV10" s="14"/>
      <c r="BYW10" s="14"/>
      <c r="BYX10" s="14"/>
      <c r="BYY10" s="14"/>
      <c r="BYZ10" s="14"/>
      <c r="BZA10" s="14"/>
      <c r="BZB10" s="14"/>
      <c r="BZC10" s="14"/>
      <c r="BZD10" s="14"/>
      <c r="BZE10" s="14"/>
      <c r="BZF10" s="14"/>
      <c r="BZG10" s="14"/>
      <c r="BZH10" s="14"/>
      <c r="BZI10" s="14"/>
      <c r="BZJ10" s="14"/>
      <c r="BZK10" s="14"/>
      <c r="BZL10" s="14"/>
      <c r="BZM10" s="14"/>
      <c r="BZN10" s="14"/>
      <c r="BZO10" s="14"/>
      <c r="BZP10" s="14"/>
      <c r="BZQ10" s="14"/>
      <c r="BZR10" s="14"/>
      <c r="BZS10" s="14"/>
      <c r="BZT10" s="14"/>
      <c r="BZU10" s="14"/>
      <c r="BZV10" s="14"/>
      <c r="BZW10" s="14"/>
      <c r="BZX10" s="14"/>
      <c r="BZY10" s="14"/>
      <c r="BZZ10" s="14"/>
      <c r="CAA10" s="14"/>
      <c r="CAB10" s="14"/>
      <c r="CAC10" s="14"/>
      <c r="CAD10" s="14"/>
      <c r="CAE10" s="14"/>
      <c r="CAF10" s="14"/>
      <c r="CAG10" s="14"/>
      <c r="CAH10" s="14"/>
      <c r="CAI10" s="14"/>
      <c r="CAJ10" s="14"/>
      <c r="CAK10" s="14"/>
      <c r="CAL10" s="14"/>
      <c r="CAM10" s="14"/>
      <c r="CAN10" s="14"/>
      <c r="CAO10" s="14"/>
      <c r="CAP10" s="14"/>
      <c r="CAQ10" s="14"/>
      <c r="CAR10" s="14"/>
      <c r="CAS10" s="14"/>
      <c r="CAT10" s="14"/>
      <c r="CAU10" s="14"/>
      <c r="CAV10" s="14"/>
      <c r="CAW10" s="14"/>
      <c r="CAX10" s="14"/>
      <c r="CAY10" s="14"/>
      <c r="CAZ10" s="14"/>
      <c r="CBA10" s="14"/>
      <c r="CBB10" s="14"/>
      <c r="CBC10" s="14"/>
      <c r="CBD10" s="14"/>
      <c r="CBE10" s="14"/>
      <c r="CBF10" s="14"/>
      <c r="CBG10" s="14"/>
      <c r="CBH10" s="14"/>
      <c r="CBI10" s="14"/>
      <c r="CBJ10" s="14"/>
      <c r="CBK10" s="14"/>
      <c r="CBL10" s="14"/>
      <c r="CBM10" s="14"/>
      <c r="CBN10" s="14"/>
      <c r="CBO10" s="14"/>
      <c r="CBP10" s="14"/>
      <c r="CBQ10" s="14"/>
      <c r="CBR10" s="14"/>
      <c r="CBS10" s="14"/>
      <c r="CBT10" s="14"/>
      <c r="CBU10" s="14"/>
      <c r="CBV10" s="14"/>
      <c r="CBW10" s="14"/>
      <c r="CBX10" s="14"/>
      <c r="CBY10" s="14"/>
      <c r="CBZ10" s="14"/>
      <c r="CCA10" s="14"/>
      <c r="CCB10" s="14"/>
      <c r="CCC10" s="14"/>
      <c r="CCD10" s="14"/>
      <c r="CCE10" s="14"/>
      <c r="CCF10" s="14"/>
      <c r="CCG10" s="14"/>
      <c r="CCH10" s="14"/>
      <c r="CCI10" s="14"/>
      <c r="CCJ10" s="14"/>
      <c r="CCK10" s="14"/>
      <c r="CCL10" s="14"/>
      <c r="CCM10" s="14"/>
      <c r="CCN10" s="14"/>
      <c r="CCO10" s="14"/>
      <c r="CCP10" s="14"/>
      <c r="CCQ10" s="14"/>
      <c r="CCR10" s="14"/>
      <c r="CCS10" s="14"/>
      <c r="CCT10" s="14"/>
      <c r="CCU10" s="14"/>
      <c r="CCV10" s="14"/>
      <c r="CCW10" s="14"/>
      <c r="CCX10" s="14"/>
      <c r="CCY10" s="14"/>
      <c r="CCZ10" s="14"/>
      <c r="CDA10" s="14"/>
      <c r="CDB10" s="14"/>
      <c r="CDC10" s="14"/>
      <c r="CDD10" s="14"/>
      <c r="CDE10" s="14"/>
      <c r="CDF10" s="14"/>
      <c r="CDG10" s="14"/>
      <c r="CDH10" s="14"/>
      <c r="CDI10" s="14"/>
      <c r="CDJ10" s="14"/>
      <c r="CDK10" s="14"/>
      <c r="CDL10" s="14"/>
      <c r="CDM10" s="14"/>
      <c r="CDN10" s="14"/>
      <c r="CDO10" s="14"/>
      <c r="CDP10" s="14"/>
      <c r="CDQ10" s="14"/>
      <c r="CDR10" s="14"/>
      <c r="CDS10" s="14"/>
      <c r="CDT10" s="14"/>
      <c r="CDU10" s="14"/>
      <c r="CDV10" s="14"/>
      <c r="CDW10" s="14"/>
      <c r="CDX10" s="14"/>
      <c r="CDY10" s="14"/>
      <c r="CDZ10" s="14"/>
      <c r="CEA10" s="14"/>
      <c r="CEB10" s="14"/>
      <c r="CEC10" s="14"/>
      <c r="CED10" s="14"/>
      <c r="CEE10" s="14"/>
      <c r="CEF10" s="14"/>
      <c r="CEG10" s="14"/>
      <c r="CEH10" s="14"/>
      <c r="CEI10" s="14"/>
      <c r="CEJ10" s="14"/>
      <c r="CEK10" s="14"/>
      <c r="CEL10" s="14"/>
      <c r="CEM10" s="14"/>
      <c r="CEN10" s="14"/>
      <c r="CEO10" s="14"/>
      <c r="CEP10" s="14"/>
      <c r="CEQ10" s="14"/>
      <c r="CER10" s="14"/>
      <c r="CES10" s="14"/>
      <c r="CET10" s="14"/>
      <c r="CEU10" s="14"/>
      <c r="CEV10" s="14"/>
      <c r="CEW10" s="14"/>
      <c r="CEX10" s="14"/>
      <c r="CEY10" s="14"/>
      <c r="CEZ10" s="14"/>
      <c r="CFA10" s="14"/>
      <c r="CFB10" s="14"/>
      <c r="CFC10" s="14"/>
      <c r="CFD10" s="14"/>
      <c r="CFE10" s="14"/>
      <c r="CFF10" s="14"/>
      <c r="CFG10" s="14"/>
      <c r="CFH10" s="14"/>
      <c r="CFI10" s="14"/>
      <c r="CFJ10" s="14"/>
      <c r="CFK10" s="14"/>
      <c r="CFL10" s="14"/>
      <c r="CFM10" s="14"/>
      <c r="CFN10" s="14"/>
      <c r="CFO10" s="14"/>
      <c r="CFP10" s="14"/>
      <c r="CFQ10" s="14"/>
      <c r="CFR10" s="14"/>
      <c r="CFS10" s="14"/>
      <c r="CFT10" s="14"/>
      <c r="CFU10" s="14"/>
      <c r="CFV10" s="14"/>
      <c r="CFW10" s="14"/>
      <c r="CFX10" s="14"/>
      <c r="CFY10" s="14"/>
      <c r="CFZ10" s="14"/>
      <c r="CGA10" s="14"/>
      <c r="CGB10" s="14"/>
      <c r="CGC10" s="14"/>
      <c r="CGD10" s="14"/>
      <c r="CGE10" s="14"/>
      <c r="CGF10" s="14"/>
      <c r="CGG10" s="14"/>
      <c r="CGH10" s="14"/>
      <c r="CGI10" s="14"/>
      <c r="CGJ10" s="14"/>
      <c r="CGK10" s="14"/>
      <c r="CGL10" s="14"/>
      <c r="CGM10" s="14"/>
      <c r="CGN10" s="14"/>
      <c r="CGO10" s="14"/>
      <c r="CGP10" s="14"/>
      <c r="CGQ10" s="14"/>
      <c r="CGR10" s="14"/>
      <c r="CGS10" s="14"/>
      <c r="CGT10" s="14"/>
      <c r="CGU10" s="14"/>
      <c r="CGV10" s="14"/>
      <c r="CGW10" s="14"/>
      <c r="CGX10" s="14"/>
      <c r="CGY10" s="14"/>
      <c r="CGZ10" s="14"/>
      <c r="CHA10" s="14"/>
      <c r="CHB10" s="14"/>
      <c r="CHC10" s="14"/>
      <c r="CHD10" s="14"/>
      <c r="CHE10" s="14"/>
      <c r="CHF10" s="14"/>
      <c r="CHG10" s="14"/>
      <c r="CHH10" s="14"/>
      <c r="CHI10" s="14"/>
      <c r="CHJ10" s="14"/>
      <c r="CHK10" s="14"/>
      <c r="CHL10" s="14"/>
      <c r="CHM10" s="14"/>
      <c r="CHN10" s="14"/>
      <c r="CHO10" s="14"/>
      <c r="CHP10" s="14"/>
      <c r="CHQ10" s="14"/>
      <c r="CHR10" s="14"/>
      <c r="CHS10" s="14"/>
      <c r="CHT10" s="14"/>
      <c r="CHU10" s="14"/>
      <c r="CHV10" s="14"/>
      <c r="CHW10" s="14"/>
      <c r="CHX10" s="14"/>
      <c r="CHY10" s="14"/>
      <c r="CHZ10" s="14"/>
      <c r="CIA10" s="14"/>
      <c r="CIB10" s="14"/>
      <c r="CIC10" s="14"/>
      <c r="CID10" s="14"/>
      <c r="CIE10" s="14"/>
      <c r="CIF10" s="14"/>
      <c r="CIG10" s="14"/>
      <c r="CIH10" s="14"/>
      <c r="CII10" s="14"/>
      <c r="CIJ10" s="14"/>
      <c r="CIK10" s="14"/>
      <c r="CIL10" s="14"/>
      <c r="CIM10" s="14"/>
      <c r="CIN10" s="14"/>
      <c r="CIO10" s="14"/>
      <c r="CIP10" s="14"/>
      <c r="CIQ10" s="14"/>
      <c r="CIR10" s="14"/>
      <c r="CIS10" s="14"/>
      <c r="CIT10" s="14"/>
      <c r="CIU10" s="14"/>
      <c r="CIV10" s="14"/>
      <c r="CIW10" s="14"/>
      <c r="CIX10" s="14"/>
      <c r="CIY10" s="14"/>
      <c r="CIZ10" s="14"/>
      <c r="CJA10" s="14"/>
      <c r="CJB10" s="14"/>
      <c r="CJC10" s="14"/>
      <c r="CJD10" s="14"/>
      <c r="CJE10" s="14"/>
      <c r="CJF10" s="14"/>
      <c r="CJG10" s="14"/>
      <c r="CJH10" s="14"/>
      <c r="CJI10" s="14"/>
      <c r="CJJ10" s="14"/>
      <c r="CJK10" s="14"/>
      <c r="CJL10" s="14"/>
      <c r="CJM10" s="14"/>
      <c r="CJN10" s="14"/>
      <c r="CJO10" s="14"/>
      <c r="CJP10" s="14"/>
      <c r="CJQ10" s="14"/>
      <c r="CJR10" s="14"/>
      <c r="CJS10" s="14"/>
      <c r="CJT10" s="14"/>
      <c r="CJU10" s="14"/>
      <c r="CJV10" s="14"/>
      <c r="CJW10" s="14"/>
      <c r="CJX10" s="14"/>
      <c r="CJY10" s="14"/>
      <c r="CJZ10" s="14"/>
      <c r="CKA10" s="14"/>
      <c r="CKB10" s="14"/>
      <c r="CKC10" s="14"/>
      <c r="CKD10" s="14"/>
      <c r="CKE10" s="14"/>
      <c r="CKF10" s="14"/>
      <c r="CKG10" s="14"/>
      <c r="CKH10" s="14"/>
      <c r="CKI10" s="14"/>
      <c r="CKJ10" s="14"/>
      <c r="CKK10" s="14"/>
      <c r="CKL10" s="14"/>
      <c r="CKM10" s="14"/>
      <c r="CKN10" s="14"/>
      <c r="CKO10" s="14"/>
      <c r="CKP10" s="14"/>
      <c r="CKQ10" s="14"/>
      <c r="CKR10" s="14"/>
      <c r="CKS10" s="14"/>
      <c r="CKT10" s="14"/>
      <c r="CKU10" s="14"/>
      <c r="CKV10" s="14"/>
      <c r="CKW10" s="14"/>
      <c r="CKX10" s="14"/>
      <c r="CKY10" s="14"/>
      <c r="CKZ10" s="14"/>
      <c r="CLA10" s="14"/>
      <c r="CLB10" s="14"/>
      <c r="CLC10" s="14"/>
      <c r="CLD10" s="14"/>
      <c r="CLE10" s="14"/>
      <c r="CLF10" s="14"/>
      <c r="CLG10" s="14"/>
      <c r="CLH10" s="14"/>
      <c r="CLI10" s="14"/>
      <c r="CLJ10" s="14"/>
      <c r="CLK10" s="14"/>
      <c r="CLL10" s="14"/>
      <c r="CLM10" s="14"/>
      <c r="CLN10" s="14"/>
      <c r="CLO10" s="14"/>
      <c r="CLP10" s="14"/>
      <c r="CLQ10" s="14"/>
      <c r="CLR10" s="14"/>
      <c r="CLS10" s="14"/>
      <c r="CLT10" s="14"/>
      <c r="CLU10" s="14"/>
      <c r="CLV10" s="14"/>
      <c r="CLW10" s="14"/>
      <c r="CLX10" s="14"/>
      <c r="CLY10" s="14"/>
      <c r="CLZ10" s="14"/>
      <c r="CMA10" s="14"/>
      <c r="CMB10" s="14"/>
      <c r="CMC10" s="14"/>
      <c r="CMD10" s="14"/>
      <c r="CME10" s="14"/>
      <c r="CMF10" s="14"/>
      <c r="CMG10" s="14"/>
      <c r="CMH10" s="14"/>
      <c r="CMI10" s="14"/>
      <c r="CMJ10" s="14"/>
      <c r="CMK10" s="14"/>
      <c r="CML10" s="14"/>
      <c r="CMM10" s="14"/>
      <c r="CMN10" s="14"/>
      <c r="CMO10" s="14"/>
      <c r="CMP10" s="14"/>
      <c r="CMQ10" s="14"/>
      <c r="CMR10" s="14"/>
      <c r="CMS10" s="14"/>
      <c r="CMT10" s="14"/>
      <c r="CMU10" s="14"/>
      <c r="CMV10" s="14"/>
      <c r="CMW10" s="14"/>
      <c r="CMX10" s="14"/>
      <c r="CMY10" s="14"/>
      <c r="CMZ10" s="14"/>
      <c r="CNA10" s="14"/>
      <c r="CNB10" s="14"/>
      <c r="CNC10" s="14"/>
      <c r="CND10" s="14"/>
      <c r="CNE10" s="14"/>
      <c r="CNF10" s="14"/>
      <c r="CNG10" s="14"/>
      <c r="CNH10" s="14"/>
      <c r="CNI10" s="14"/>
      <c r="CNJ10" s="14"/>
      <c r="CNK10" s="14"/>
      <c r="CNL10" s="14"/>
      <c r="CNM10" s="14"/>
      <c r="CNN10" s="14"/>
      <c r="CNO10" s="14"/>
      <c r="CNP10" s="14"/>
      <c r="CNQ10" s="14"/>
      <c r="CNR10" s="14"/>
      <c r="CNS10" s="14"/>
      <c r="CNT10" s="14"/>
      <c r="CNU10" s="14"/>
      <c r="CNV10" s="14"/>
      <c r="CNW10" s="14"/>
      <c r="CNX10" s="14"/>
      <c r="CNY10" s="14"/>
      <c r="CNZ10" s="14"/>
      <c r="COA10" s="14"/>
      <c r="COB10" s="14"/>
      <c r="COC10" s="14"/>
      <c r="COD10" s="14"/>
      <c r="COE10" s="14"/>
      <c r="COF10" s="14"/>
      <c r="COG10" s="14"/>
      <c r="COH10" s="14"/>
      <c r="COI10" s="14"/>
      <c r="COJ10" s="14"/>
      <c r="COK10" s="14"/>
      <c r="COL10" s="14"/>
      <c r="COM10" s="14"/>
      <c r="CON10" s="14"/>
      <c r="COO10" s="14"/>
      <c r="COP10" s="14"/>
      <c r="COQ10" s="14"/>
      <c r="COR10" s="14"/>
      <c r="COS10" s="14"/>
      <c r="COT10" s="14"/>
      <c r="COU10" s="14"/>
      <c r="COV10" s="14"/>
      <c r="COW10" s="14"/>
      <c r="COX10" s="14"/>
      <c r="COY10" s="14"/>
      <c r="COZ10" s="14"/>
      <c r="CPA10" s="14"/>
      <c r="CPB10" s="14"/>
      <c r="CPC10" s="14"/>
      <c r="CPD10" s="14"/>
      <c r="CPE10" s="14"/>
      <c r="CPF10" s="14"/>
      <c r="CPG10" s="14"/>
      <c r="CPH10" s="14"/>
      <c r="CPI10" s="14"/>
      <c r="CPJ10" s="14"/>
      <c r="CPK10" s="14"/>
      <c r="CPL10" s="14"/>
      <c r="CPM10" s="14"/>
      <c r="CPN10" s="14"/>
      <c r="CPO10" s="14"/>
      <c r="CPP10" s="14"/>
      <c r="CPQ10" s="14"/>
      <c r="CPR10" s="14"/>
      <c r="CPS10" s="14"/>
      <c r="CPT10" s="14"/>
      <c r="CPU10" s="14"/>
      <c r="CPV10" s="14"/>
      <c r="CPW10" s="14"/>
      <c r="CPX10" s="14"/>
      <c r="CPY10" s="14"/>
      <c r="CPZ10" s="14"/>
      <c r="CQA10" s="14"/>
      <c r="CQB10" s="14"/>
      <c r="CQC10" s="14"/>
      <c r="CQD10" s="14"/>
      <c r="CQE10" s="14"/>
      <c r="CQF10" s="14"/>
      <c r="CQG10" s="14"/>
      <c r="CQH10" s="14"/>
      <c r="CQI10" s="14"/>
      <c r="CQJ10" s="14"/>
      <c r="CQK10" s="14"/>
      <c r="CQL10" s="14"/>
      <c r="CQM10" s="14"/>
      <c r="CQN10" s="14"/>
      <c r="CQO10" s="14"/>
      <c r="CQP10" s="14"/>
      <c r="CQQ10" s="14"/>
      <c r="CQR10" s="14"/>
      <c r="CQS10" s="14"/>
      <c r="CQT10" s="14"/>
      <c r="CQU10" s="14"/>
      <c r="CQV10" s="14"/>
      <c r="CQW10" s="14"/>
      <c r="CQX10" s="14"/>
      <c r="CQY10" s="14"/>
      <c r="CQZ10" s="14"/>
      <c r="CRA10" s="14"/>
      <c r="CRB10" s="14"/>
      <c r="CRC10" s="14"/>
      <c r="CRD10" s="14"/>
      <c r="CRE10" s="14"/>
      <c r="CRF10" s="14"/>
      <c r="CRG10" s="14"/>
      <c r="CRH10" s="14"/>
      <c r="CRI10" s="14"/>
      <c r="CRJ10" s="14"/>
      <c r="CRK10" s="14"/>
      <c r="CRL10" s="14"/>
      <c r="CRM10" s="14"/>
      <c r="CRN10" s="14"/>
      <c r="CRO10" s="14"/>
      <c r="CRP10" s="14"/>
      <c r="CRQ10" s="14"/>
      <c r="CRR10" s="14"/>
      <c r="CRS10" s="14"/>
      <c r="CRT10" s="14"/>
      <c r="CRU10" s="14"/>
      <c r="CRV10" s="14"/>
      <c r="CRW10" s="14"/>
      <c r="CRX10" s="14"/>
      <c r="CRY10" s="14"/>
      <c r="CRZ10" s="14"/>
      <c r="CSA10" s="14"/>
      <c r="CSB10" s="14"/>
      <c r="CSC10" s="14"/>
      <c r="CSD10" s="14"/>
      <c r="CSE10" s="14"/>
      <c r="CSF10" s="14"/>
      <c r="CSG10" s="14"/>
      <c r="CSH10" s="14"/>
      <c r="CSI10" s="14"/>
      <c r="CSJ10" s="14"/>
      <c r="CSK10" s="14"/>
      <c r="CSL10" s="14"/>
      <c r="CSM10" s="14"/>
      <c r="CSN10" s="14"/>
      <c r="CSO10" s="14"/>
      <c r="CSP10" s="14"/>
      <c r="CSQ10" s="14"/>
      <c r="CSR10" s="14"/>
      <c r="CSS10" s="14"/>
      <c r="CST10" s="14"/>
      <c r="CSU10" s="14"/>
      <c r="CSV10" s="14"/>
      <c r="CSW10" s="14"/>
      <c r="CSX10" s="14"/>
      <c r="CSY10" s="14"/>
      <c r="CSZ10" s="14"/>
      <c r="CTA10" s="14"/>
      <c r="CTB10" s="14"/>
      <c r="CTC10" s="14"/>
      <c r="CTD10" s="14"/>
      <c r="CTE10" s="14"/>
      <c r="CTF10" s="14"/>
      <c r="CTG10" s="14"/>
      <c r="CTH10" s="14"/>
      <c r="CTI10" s="14"/>
      <c r="CTJ10" s="14"/>
      <c r="CTK10" s="14"/>
      <c r="CTL10" s="14"/>
      <c r="CTM10" s="14"/>
      <c r="CTN10" s="14"/>
      <c r="CTO10" s="14"/>
      <c r="CTP10" s="14"/>
      <c r="CTQ10" s="14"/>
      <c r="CTR10" s="14"/>
      <c r="CTS10" s="14"/>
      <c r="CTT10" s="14"/>
      <c r="CTU10" s="14"/>
      <c r="CTV10" s="14"/>
      <c r="CTW10" s="14"/>
      <c r="CTX10" s="14"/>
      <c r="CTY10" s="14"/>
      <c r="CTZ10" s="14"/>
      <c r="CUA10" s="14"/>
      <c r="CUB10" s="14"/>
      <c r="CUC10" s="14"/>
      <c r="CUD10" s="14"/>
      <c r="CUE10" s="14"/>
      <c r="CUF10" s="14"/>
      <c r="CUG10" s="14"/>
      <c r="CUH10" s="14"/>
      <c r="CUI10" s="14"/>
      <c r="CUJ10" s="14"/>
      <c r="CUK10" s="14"/>
      <c r="CUL10" s="14"/>
      <c r="CUM10" s="14"/>
      <c r="CUN10" s="14"/>
      <c r="CUO10" s="14"/>
      <c r="CUP10" s="14"/>
      <c r="CUQ10" s="14"/>
      <c r="CUR10" s="14"/>
      <c r="CUS10" s="14"/>
      <c r="CUT10" s="14"/>
      <c r="CUU10" s="14"/>
      <c r="CUV10" s="14"/>
      <c r="CUW10" s="14"/>
      <c r="CUX10" s="14"/>
      <c r="CUY10" s="14"/>
      <c r="CUZ10" s="14"/>
      <c r="CVA10" s="14"/>
      <c r="CVB10" s="14"/>
      <c r="CVC10" s="14"/>
      <c r="CVD10" s="14"/>
      <c r="CVE10" s="14"/>
      <c r="CVF10" s="14"/>
      <c r="CVG10" s="14"/>
      <c r="CVH10" s="14"/>
      <c r="CVI10" s="14"/>
      <c r="CVJ10" s="14"/>
      <c r="CVK10" s="14"/>
      <c r="CVL10" s="14"/>
      <c r="CVM10" s="14"/>
      <c r="CVN10" s="14"/>
      <c r="CVO10" s="14"/>
      <c r="CVP10" s="14"/>
      <c r="CVQ10" s="14"/>
      <c r="CVR10" s="14"/>
      <c r="CVS10" s="14"/>
      <c r="CVT10" s="14"/>
      <c r="CVU10" s="14"/>
      <c r="CVV10" s="14"/>
      <c r="CVW10" s="14"/>
      <c r="CVX10" s="14"/>
      <c r="CVY10" s="14"/>
      <c r="CVZ10" s="14"/>
      <c r="CWA10" s="14"/>
      <c r="CWB10" s="14"/>
      <c r="CWC10" s="14"/>
      <c r="CWD10" s="14"/>
      <c r="CWE10" s="14"/>
      <c r="CWF10" s="14"/>
      <c r="CWG10" s="14"/>
      <c r="CWH10" s="14"/>
      <c r="CWI10" s="14"/>
      <c r="CWJ10" s="14"/>
      <c r="CWK10" s="14"/>
      <c r="CWL10" s="14"/>
      <c r="CWM10" s="14"/>
      <c r="CWN10" s="14"/>
      <c r="CWO10" s="14"/>
      <c r="CWP10" s="14"/>
      <c r="CWQ10" s="14"/>
      <c r="CWR10" s="14"/>
      <c r="CWS10" s="14"/>
      <c r="CWT10" s="14"/>
      <c r="CWU10" s="14"/>
      <c r="CWV10" s="14"/>
      <c r="CWW10" s="14"/>
      <c r="CWX10" s="14"/>
      <c r="CWY10" s="14"/>
      <c r="CWZ10" s="14"/>
      <c r="CXA10" s="14"/>
      <c r="CXB10" s="14"/>
      <c r="CXC10" s="14"/>
      <c r="CXD10" s="14"/>
      <c r="CXE10" s="14"/>
      <c r="CXF10" s="14"/>
      <c r="CXG10" s="14"/>
      <c r="CXH10" s="14"/>
      <c r="CXI10" s="14"/>
      <c r="CXJ10" s="14"/>
      <c r="CXK10" s="14"/>
      <c r="CXL10" s="14"/>
      <c r="CXM10" s="14"/>
      <c r="CXN10" s="14"/>
      <c r="CXO10" s="14"/>
      <c r="CXP10" s="14"/>
      <c r="CXQ10" s="14"/>
      <c r="CXR10" s="14"/>
      <c r="CXS10" s="14"/>
      <c r="CXT10" s="14"/>
      <c r="CXU10" s="14"/>
      <c r="CXV10" s="14"/>
      <c r="CXW10" s="14"/>
      <c r="CXX10" s="14"/>
      <c r="CXY10" s="14"/>
      <c r="CXZ10" s="14"/>
      <c r="CYA10" s="14"/>
      <c r="CYB10" s="14"/>
      <c r="CYC10" s="14"/>
      <c r="CYD10" s="14"/>
      <c r="CYE10" s="14"/>
      <c r="CYF10" s="14"/>
      <c r="CYG10" s="14"/>
      <c r="CYH10" s="14"/>
      <c r="CYI10" s="14"/>
      <c r="CYJ10" s="14"/>
      <c r="CYK10" s="14"/>
      <c r="CYL10" s="14"/>
      <c r="CYM10" s="14"/>
      <c r="CYN10" s="14"/>
      <c r="CYO10" s="14"/>
      <c r="CYP10" s="14"/>
      <c r="CYQ10" s="14"/>
      <c r="CYR10" s="14"/>
      <c r="CYS10" s="14"/>
      <c r="CYT10" s="14"/>
      <c r="CYU10" s="14"/>
      <c r="CYV10" s="14"/>
      <c r="CYW10" s="14"/>
      <c r="CYX10" s="14"/>
      <c r="CYY10" s="14"/>
      <c r="CYZ10" s="14"/>
      <c r="CZA10" s="14"/>
      <c r="CZB10" s="14"/>
      <c r="CZC10" s="14"/>
      <c r="CZD10" s="14"/>
      <c r="CZE10" s="14"/>
      <c r="CZF10" s="14"/>
      <c r="CZG10" s="14"/>
      <c r="CZH10" s="14"/>
      <c r="CZI10" s="14"/>
      <c r="CZJ10" s="14"/>
      <c r="CZK10" s="14"/>
      <c r="CZL10" s="14"/>
      <c r="CZM10" s="14"/>
      <c r="CZN10" s="14"/>
      <c r="CZO10" s="14"/>
      <c r="CZP10" s="14"/>
      <c r="CZQ10" s="14"/>
      <c r="CZR10" s="14"/>
      <c r="CZS10" s="14"/>
      <c r="CZT10" s="14"/>
      <c r="CZU10" s="14"/>
      <c r="CZV10" s="14"/>
      <c r="CZW10" s="14"/>
      <c r="CZX10" s="14"/>
      <c r="CZY10" s="14"/>
      <c r="CZZ10" s="14"/>
      <c r="DAA10" s="14"/>
      <c r="DAB10" s="14"/>
      <c r="DAC10" s="14"/>
      <c r="DAD10" s="14"/>
      <c r="DAE10" s="14"/>
      <c r="DAF10" s="14"/>
      <c r="DAG10" s="14"/>
      <c r="DAH10" s="14"/>
      <c r="DAI10" s="14"/>
      <c r="DAJ10" s="14"/>
      <c r="DAK10" s="14"/>
      <c r="DAL10" s="14"/>
      <c r="DAM10" s="14"/>
      <c r="DAN10" s="14"/>
      <c r="DAO10" s="14"/>
      <c r="DAP10" s="14"/>
      <c r="DAQ10" s="14"/>
      <c r="DAR10" s="14"/>
      <c r="DAS10" s="14"/>
      <c r="DAT10" s="14"/>
      <c r="DAU10" s="14"/>
      <c r="DAV10" s="14"/>
      <c r="DAW10" s="14"/>
      <c r="DAX10" s="14"/>
      <c r="DAY10" s="14"/>
      <c r="DAZ10" s="14"/>
      <c r="DBA10" s="14"/>
      <c r="DBB10" s="14"/>
      <c r="DBC10" s="14"/>
      <c r="DBD10" s="14"/>
      <c r="DBE10" s="14"/>
      <c r="DBF10" s="14"/>
      <c r="DBG10" s="14"/>
      <c r="DBH10" s="14"/>
      <c r="DBI10" s="14"/>
      <c r="DBJ10" s="14"/>
      <c r="DBK10" s="14"/>
      <c r="DBL10" s="14"/>
      <c r="DBM10" s="14"/>
      <c r="DBN10" s="14"/>
      <c r="DBO10" s="14"/>
      <c r="DBP10" s="14"/>
      <c r="DBQ10" s="14"/>
      <c r="DBR10" s="14"/>
      <c r="DBS10" s="14"/>
      <c r="DBT10" s="14"/>
      <c r="DBU10" s="14"/>
      <c r="DBV10" s="14"/>
      <c r="DBW10" s="14"/>
      <c r="DBX10" s="14"/>
      <c r="DBY10" s="14"/>
      <c r="DBZ10" s="14"/>
      <c r="DCA10" s="14"/>
      <c r="DCB10" s="14"/>
      <c r="DCC10" s="14"/>
      <c r="DCD10" s="14"/>
      <c r="DCE10" s="14"/>
      <c r="DCF10" s="14"/>
      <c r="DCG10" s="14"/>
      <c r="DCH10" s="14"/>
      <c r="DCI10" s="14"/>
      <c r="DCJ10" s="14"/>
      <c r="DCK10" s="14"/>
      <c r="DCL10" s="14"/>
      <c r="DCM10" s="14"/>
      <c r="DCN10" s="14"/>
      <c r="DCO10" s="14"/>
      <c r="DCP10" s="14"/>
      <c r="DCQ10" s="14"/>
      <c r="DCR10" s="14"/>
      <c r="DCS10" s="14"/>
      <c r="DCT10" s="14"/>
      <c r="DCU10" s="14"/>
      <c r="DCV10" s="14"/>
      <c r="DCW10" s="14"/>
      <c r="DCX10" s="14"/>
      <c r="DCY10" s="14"/>
      <c r="DCZ10" s="14"/>
      <c r="DDA10" s="14"/>
      <c r="DDB10" s="14"/>
      <c r="DDC10" s="14"/>
      <c r="DDD10" s="14"/>
      <c r="DDE10" s="14"/>
      <c r="DDF10" s="14"/>
      <c r="DDG10" s="14"/>
      <c r="DDH10" s="14"/>
      <c r="DDI10" s="14"/>
      <c r="DDJ10" s="14"/>
      <c r="DDK10" s="14"/>
      <c r="DDL10" s="14"/>
      <c r="DDM10" s="14"/>
      <c r="DDN10" s="14"/>
      <c r="DDO10" s="14"/>
      <c r="DDP10" s="14"/>
      <c r="DDQ10" s="14"/>
      <c r="DDR10" s="14"/>
      <c r="DDS10" s="14"/>
      <c r="DDT10" s="14"/>
      <c r="DDU10" s="14"/>
      <c r="DDV10" s="14"/>
      <c r="DDW10" s="14"/>
      <c r="DDX10" s="14"/>
      <c r="DDY10" s="14"/>
      <c r="DDZ10" s="14"/>
      <c r="DEA10" s="14"/>
      <c r="DEB10" s="14"/>
      <c r="DEC10" s="14"/>
      <c r="DED10" s="14"/>
      <c r="DEE10" s="14"/>
      <c r="DEF10" s="14"/>
      <c r="DEG10" s="14"/>
      <c r="DEH10" s="14"/>
      <c r="DEI10" s="14"/>
      <c r="DEJ10" s="14"/>
      <c r="DEK10" s="14"/>
      <c r="DEL10" s="14"/>
      <c r="DEM10" s="14"/>
      <c r="DEN10" s="14"/>
      <c r="DEO10" s="14"/>
      <c r="DEP10" s="14"/>
      <c r="DEQ10" s="14"/>
      <c r="DER10" s="14"/>
      <c r="DES10" s="14"/>
      <c r="DET10" s="14"/>
      <c r="DEU10" s="14"/>
      <c r="DEV10" s="14"/>
      <c r="DEW10" s="14"/>
      <c r="DEX10" s="14"/>
      <c r="DEY10" s="14"/>
      <c r="DEZ10" s="14"/>
      <c r="DFA10" s="14"/>
      <c r="DFB10" s="14"/>
      <c r="DFC10" s="14"/>
      <c r="DFD10" s="14"/>
      <c r="DFE10" s="14"/>
      <c r="DFF10" s="14"/>
      <c r="DFG10" s="14"/>
      <c r="DFH10" s="14"/>
      <c r="DFI10" s="14"/>
      <c r="DFJ10" s="14"/>
      <c r="DFK10" s="14"/>
      <c r="DFL10" s="14"/>
      <c r="DFM10" s="14"/>
      <c r="DFN10" s="14"/>
      <c r="DFO10" s="14"/>
      <c r="DFP10" s="14"/>
      <c r="DFQ10" s="14"/>
      <c r="DFR10" s="14"/>
      <c r="DFS10" s="14"/>
      <c r="DFT10" s="14"/>
      <c r="DFU10" s="14"/>
      <c r="DFV10" s="14"/>
      <c r="DFW10" s="14"/>
      <c r="DFX10" s="14"/>
      <c r="DFY10" s="14"/>
      <c r="DFZ10" s="14"/>
      <c r="DGA10" s="14"/>
      <c r="DGB10" s="14"/>
      <c r="DGC10" s="14"/>
      <c r="DGD10" s="14"/>
      <c r="DGE10" s="14"/>
      <c r="DGF10" s="14"/>
      <c r="DGG10" s="14"/>
      <c r="DGH10" s="14"/>
      <c r="DGI10" s="14"/>
      <c r="DGJ10" s="14"/>
      <c r="DGK10" s="14"/>
      <c r="DGL10" s="14"/>
      <c r="DGM10" s="14"/>
      <c r="DGN10" s="14"/>
      <c r="DGO10" s="14"/>
      <c r="DGP10" s="14"/>
      <c r="DGQ10" s="14"/>
      <c r="DGR10" s="14"/>
      <c r="DGS10" s="14"/>
      <c r="DGT10" s="14"/>
      <c r="DGU10" s="14"/>
      <c r="DGV10" s="14"/>
      <c r="DGW10" s="14"/>
      <c r="DGX10" s="14"/>
      <c r="DGY10" s="14"/>
      <c r="DGZ10" s="14"/>
      <c r="DHA10" s="14"/>
      <c r="DHB10" s="14"/>
      <c r="DHC10" s="14"/>
      <c r="DHD10" s="14"/>
      <c r="DHE10" s="14"/>
      <c r="DHF10" s="14"/>
      <c r="DHG10" s="14"/>
      <c r="DHH10" s="14"/>
      <c r="DHI10" s="14"/>
      <c r="DHJ10" s="14"/>
      <c r="DHK10" s="14"/>
      <c r="DHL10" s="14"/>
      <c r="DHM10" s="14"/>
      <c r="DHN10" s="14"/>
      <c r="DHO10" s="14"/>
      <c r="DHP10" s="14"/>
      <c r="DHQ10" s="14"/>
      <c r="DHR10" s="14"/>
      <c r="DHS10" s="14"/>
      <c r="DHT10" s="14"/>
      <c r="DHU10" s="14"/>
      <c r="DHV10" s="14"/>
      <c r="DHW10" s="14"/>
      <c r="DHX10" s="14"/>
      <c r="DHY10" s="14"/>
      <c r="DHZ10" s="14"/>
      <c r="DIA10" s="14"/>
      <c r="DIB10" s="14"/>
      <c r="DIC10" s="14"/>
      <c r="DID10" s="14"/>
      <c r="DIE10" s="14"/>
      <c r="DIF10" s="14"/>
      <c r="DIG10" s="14"/>
      <c r="DIH10" s="14"/>
      <c r="DII10" s="14"/>
      <c r="DIJ10" s="14"/>
      <c r="DIK10" s="14"/>
      <c r="DIL10" s="14"/>
      <c r="DIM10" s="14"/>
      <c r="DIN10" s="14"/>
      <c r="DIO10" s="14"/>
      <c r="DIP10" s="14"/>
      <c r="DIQ10" s="14"/>
      <c r="DIR10" s="14"/>
      <c r="DIS10" s="14"/>
      <c r="DIT10" s="14"/>
      <c r="DIU10" s="14"/>
      <c r="DIV10" s="14"/>
      <c r="DIW10" s="14"/>
      <c r="DIX10" s="14"/>
      <c r="DIY10" s="14"/>
      <c r="DIZ10" s="14"/>
      <c r="DJA10" s="14"/>
      <c r="DJB10" s="14"/>
      <c r="DJC10" s="14"/>
      <c r="DJD10" s="14"/>
      <c r="DJE10" s="14"/>
      <c r="DJF10" s="14"/>
      <c r="DJG10" s="14"/>
      <c r="DJH10" s="14"/>
      <c r="DJI10" s="14"/>
      <c r="DJJ10" s="14"/>
      <c r="DJK10" s="14"/>
      <c r="DJL10" s="14"/>
      <c r="DJM10" s="14"/>
      <c r="DJN10" s="14"/>
      <c r="DJO10" s="14"/>
      <c r="DJP10" s="14"/>
      <c r="DJQ10" s="14"/>
      <c r="DJR10" s="14"/>
      <c r="DJS10" s="14"/>
      <c r="DJT10" s="14"/>
      <c r="DJU10" s="14"/>
      <c r="DJV10" s="14"/>
      <c r="DJW10" s="14"/>
      <c r="DJX10" s="14"/>
      <c r="DJY10" s="14"/>
      <c r="DJZ10" s="14"/>
      <c r="DKA10" s="14"/>
      <c r="DKB10" s="14"/>
      <c r="DKC10" s="14"/>
      <c r="DKD10" s="14"/>
      <c r="DKE10" s="14"/>
      <c r="DKF10" s="14"/>
      <c r="DKG10" s="14"/>
      <c r="DKH10" s="14"/>
      <c r="DKI10" s="14"/>
      <c r="DKJ10" s="14"/>
      <c r="DKK10" s="14"/>
      <c r="DKL10" s="14"/>
      <c r="DKM10" s="14"/>
      <c r="DKN10" s="14"/>
      <c r="DKO10" s="14"/>
      <c r="DKP10" s="14"/>
      <c r="DKQ10" s="14"/>
      <c r="DKR10" s="14"/>
      <c r="DKS10" s="14"/>
      <c r="DKT10" s="14"/>
      <c r="DKU10" s="14"/>
      <c r="DKV10" s="14"/>
      <c r="DKW10" s="14"/>
      <c r="DKX10" s="14"/>
      <c r="DKY10" s="14"/>
      <c r="DKZ10" s="14"/>
      <c r="DLA10" s="14"/>
      <c r="DLB10" s="14"/>
      <c r="DLC10" s="14"/>
      <c r="DLD10" s="14"/>
      <c r="DLE10" s="14"/>
      <c r="DLF10" s="14"/>
      <c r="DLG10" s="14"/>
      <c r="DLH10" s="14"/>
      <c r="DLI10" s="14"/>
      <c r="DLJ10" s="14"/>
      <c r="DLK10" s="14"/>
      <c r="DLL10" s="14"/>
      <c r="DLM10" s="14"/>
      <c r="DLN10" s="14"/>
      <c r="DLO10" s="14"/>
      <c r="DLP10" s="14"/>
      <c r="DLQ10" s="14"/>
      <c r="DLR10" s="14"/>
      <c r="DLS10" s="14"/>
      <c r="DLT10" s="14"/>
      <c r="DLU10" s="14"/>
      <c r="DLV10" s="14"/>
      <c r="DLW10" s="14"/>
      <c r="DLX10" s="14"/>
      <c r="DLY10" s="14"/>
      <c r="DLZ10" s="14"/>
      <c r="DMA10" s="14"/>
      <c r="DMB10" s="14"/>
      <c r="DMC10" s="14"/>
      <c r="DMD10" s="14"/>
      <c r="DME10" s="14"/>
      <c r="DMF10" s="14"/>
      <c r="DMG10" s="14"/>
      <c r="DMH10" s="14"/>
      <c r="DMI10" s="14"/>
      <c r="DMJ10" s="14"/>
      <c r="DMK10" s="14"/>
      <c r="DML10" s="14"/>
      <c r="DMM10" s="14"/>
      <c r="DMN10" s="14"/>
      <c r="DMO10" s="14"/>
      <c r="DMP10" s="14"/>
      <c r="DMQ10" s="14"/>
      <c r="DMR10" s="14"/>
      <c r="DMS10" s="14"/>
      <c r="DMT10" s="14"/>
      <c r="DMU10" s="14"/>
      <c r="DMV10" s="14"/>
      <c r="DMW10" s="14"/>
      <c r="DMX10" s="14"/>
      <c r="DMY10" s="14"/>
      <c r="DMZ10" s="14"/>
      <c r="DNA10" s="14"/>
      <c r="DNB10" s="14"/>
      <c r="DNC10" s="14"/>
      <c r="DND10" s="14"/>
      <c r="DNE10" s="14"/>
      <c r="DNF10" s="14"/>
      <c r="DNG10" s="14"/>
      <c r="DNH10" s="14"/>
      <c r="DNI10" s="14"/>
      <c r="DNJ10" s="14"/>
      <c r="DNK10" s="14"/>
      <c r="DNL10" s="14"/>
      <c r="DNM10" s="14"/>
      <c r="DNN10" s="14"/>
      <c r="DNO10" s="14"/>
      <c r="DNP10" s="14"/>
      <c r="DNQ10" s="14"/>
      <c r="DNR10" s="14"/>
      <c r="DNS10" s="14"/>
      <c r="DNT10" s="14"/>
      <c r="DNU10" s="14"/>
      <c r="DNV10" s="14"/>
      <c r="DNW10" s="14"/>
      <c r="DNX10" s="14"/>
      <c r="DNY10" s="14"/>
      <c r="DNZ10" s="14"/>
      <c r="DOA10" s="14"/>
      <c r="DOB10" s="14"/>
      <c r="DOC10" s="14"/>
      <c r="DOD10" s="14"/>
      <c r="DOE10" s="14"/>
      <c r="DOF10" s="14"/>
      <c r="DOG10" s="14"/>
      <c r="DOH10" s="14"/>
      <c r="DOI10" s="14"/>
      <c r="DOJ10" s="14"/>
      <c r="DOK10" s="14"/>
      <c r="DOL10" s="14"/>
      <c r="DOM10" s="14"/>
      <c r="DON10" s="14"/>
      <c r="DOO10" s="14"/>
      <c r="DOP10" s="14"/>
      <c r="DOQ10" s="14"/>
      <c r="DOR10" s="14"/>
      <c r="DOS10" s="14"/>
      <c r="DOT10" s="14"/>
      <c r="DOU10" s="14"/>
      <c r="DOV10" s="14"/>
      <c r="DOW10" s="14"/>
      <c r="DOX10" s="14"/>
      <c r="DOY10" s="14"/>
      <c r="DOZ10" s="14"/>
      <c r="DPA10" s="14"/>
      <c r="DPB10" s="14"/>
      <c r="DPC10" s="14"/>
      <c r="DPD10" s="14"/>
      <c r="DPE10" s="14"/>
      <c r="DPF10" s="14"/>
      <c r="DPG10" s="14"/>
      <c r="DPH10" s="14"/>
      <c r="DPI10" s="14"/>
      <c r="DPJ10" s="14"/>
      <c r="DPK10" s="14"/>
      <c r="DPL10" s="14"/>
      <c r="DPM10" s="14"/>
      <c r="DPN10" s="14"/>
      <c r="DPO10" s="14"/>
      <c r="DPP10" s="14"/>
      <c r="DPQ10" s="14"/>
      <c r="DPR10" s="14"/>
      <c r="DPS10" s="14"/>
      <c r="DPT10" s="14"/>
      <c r="DPU10" s="14"/>
      <c r="DPV10" s="14"/>
      <c r="DPW10" s="14"/>
      <c r="DPX10" s="14"/>
      <c r="DPY10" s="14"/>
      <c r="DPZ10" s="14"/>
      <c r="DQA10" s="14"/>
      <c r="DQB10" s="14"/>
      <c r="DQC10" s="14"/>
      <c r="DQD10" s="14"/>
      <c r="DQE10" s="14"/>
      <c r="DQF10" s="14"/>
      <c r="DQG10" s="14"/>
      <c r="DQH10" s="14"/>
      <c r="DQI10" s="14"/>
      <c r="DQJ10" s="14"/>
      <c r="DQK10" s="14"/>
      <c r="DQL10" s="14"/>
      <c r="DQM10" s="14"/>
      <c r="DQN10" s="14"/>
      <c r="DQO10" s="14"/>
      <c r="DQP10" s="14"/>
      <c r="DQQ10" s="14"/>
      <c r="DQR10" s="14"/>
      <c r="DQS10" s="14"/>
      <c r="DQT10" s="14"/>
      <c r="DQU10" s="14"/>
      <c r="DQV10" s="14"/>
      <c r="DQW10" s="14"/>
      <c r="DQX10" s="14"/>
      <c r="DQY10" s="14"/>
      <c r="DQZ10" s="14"/>
      <c r="DRA10" s="14"/>
      <c r="DRB10" s="14"/>
      <c r="DRC10" s="14"/>
      <c r="DRD10" s="14"/>
      <c r="DRE10" s="14"/>
      <c r="DRF10" s="14"/>
      <c r="DRG10" s="14"/>
      <c r="DRH10" s="14"/>
      <c r="DRI10" s="14"/>
      <c r="DRJ10" s="14"/>
      <c r="DRK10" s="14"/>
      <c r="DRL10" s="14"/>
      <c r="DRM10" s="14"/>
      <c r="DRN10" s="14"/>
      <c r="DRO10" s="14"/>
      <c r="DRP10" s="14"/>
      <c r="DRQ10" s="14"/>
      <c r="DRR10" s="14"/>
      <c r="DRS10" s="14"/>
      <c r="DRT10" s="14"/>
      <c r="DRU10" s="14"/>
      <c r="DRV10" s="14"/>
      <c r="DRW10" s="14"/>
      <c r="DRX10" s="14"/>
      <c r="DRY10" s="14"/>
      <c r="DRZ10" s="14"/>
      <c r="DSA10" s="14"/>
      <c r="DSB10" s="14"/>
      <c r="DSC10" s="14"/>
      <c r="DSD10" s="14"/>
      <c r="DSE10" s="14"/>
      <c r="DSF10" s="14"/>
      <c r="DSG10" s="14"/>
      <c r="DSH10" s="14"/>
      <c r="DSI10" s="14"/>
      <c r="DSJ10" s="14"/>
      <c r="DSK10" s="14"/>
      <c r="DSL10" s="14"/>
      <c r="DSM10" s="14"/>
      <c r="DSN10" s="14"/>
      <c r="DSO10" s="14"/>
      <c r="DSP10" s="14"/>
      <c r="DSQ10" s="14"/>
      <c r="DSR10" s="14"/>
      <c r="DSS10" s="14"/>
      <c r="DST10" s="14"/>
      <c r="DSU10" s="14"/>
      <c r="DSV10" s="14"/>
      <c r="DSW10" s="14"/>
      <c r="DSX10" s="14"/>
      <c r="DSY10" s="14"/>
      <c r="DSZ10" s="14"/>
      <c r="DTA10" s="14"/>
      <c r="DTB10" s="14"/>
      <c r="DTC10" s="14"/>
      <c r="DTD10" s="14"/>
      <c r="DTE10" s="14"/>
      <c r="DTF10" s="14"/>
      <c r="DTG10" s="14"/>
      <c r="DTH10" s="14"/>
      <c r="DTI10" s="14"/>
      <c r="DTJ10" s="14"/>
      <c r="DTK10" s="14"/>
      <c r="DTL10" s="14"/>
      <c r="DTM10" s="14"/>
      <c r="DTN10" s="14"/>
      <c r="DTO10" s="14"/>
      <c r="DTP10" s="14"/>
      <c r="DTQ10" s="14"/>
      <c r="DTR10" s="14"/>
      <c r="DTS10" s="14"/>
      <c r="DTT10" s="14"/>
      <c r="DTU10" s="14"/>
      <c r="DTV10" s="14"/>
      <c r="DTW10" s="14"/>
      <c r="DTX10" s="14"/>
      <c r="DTY10" s="14"/>
      <c r="DTZ10" s="14"/>
      <c r="DUA10" s="14"/>
      <c r="DUB10" s="14"/>
      <c r="DUC10" s="14"/>
      <c r="DUD10" s="14"/>
      <c r="DUE10" s="14"/>
      <c r="DUF10" s="14"/>
      <c r="DUG10" s="14"/>
      <c r="DUH10" s="14"/>
      <c r="DUI10" s="14"/>
      <c r="DUJ10" s="14"/>
      <c r="DUK10" s="14"/>
      <c r="DUL10" s="14"/>
      <c r="DUM10" s="14"/>
      <c r="DUN10" s="14"/>
      <c r="DUO10" s="14"/>
      <c r="DUP10" s="14"/>
      <c r="DUQ10" s="14"/>
      <c r="DUR10" s="14"/>
      <c r="DUS10" s="14"/>
      <c r="DUT10" s="14"/>
      <c r="DUU10" s="14"/>
      <c r="DUV10" s="14"/>
      <c r="DUW10" s="14"/>
      <c r="DUX10" s="14"/>
      <c r="DUY10" s="14"/>
      <c r="DUZ10" s="14"/>
      <c r="DVA10" s="14"/>
      <c r="DVB10" s="14"/>
      <c r="DVC10" s="14"/>
      <c r="DVD10" s="14"/>
      <c r="DVE10" s="14"/>
      <c r="DVF10" s="14"/>
      <c r="DVG10" s="14"/>
      <c r="DVH10" s="14"/>
      <c r="DVI10" s="14"/>
      <c r="DVJ10" s="14"/>
      <c r="DVK10" s="14"/>
      <c r="DVL10" s="14"/>
      <c r="DVM10" s="14"/>
      <c r="DVN10" s="14"/>
      <c r="DVO10" s="14"/>
      <c r="DVP10" s="14"/>
      <c r="DVQ10" s="14"/>
      <c r="DVR10" s="14"/>
      <c r="DVS10" s="14"/>
      <c r="DVT10" s="14"/>
      <c r="DVU10" s="14"/>
      <c r="DVV10" s="14"/>
      <c r="DVW10" s="14"/>
      <c r="DVX10" s="14"/>
      <c r="DVY10" s="14"/>
      <c r="DVZ10" s="14"/>
      <c r="DWA10" s="14"/>
      <c r="DWB10" s="14"/>
      <c r="DWC10" s="14"/>
      <c r="DWD10" s="14"/>
      <c r="DWE10" s="14"/>
      <c r="DWF10" s="14"/>
      <c r="DWG10" s="14"/>
      <c r="DWH10" s="14"/>
      <c r="DWI10" s="14"/>
      <c r="DWJ10" s="14"/>
      <c r="DWK10" s="14"/>
      <c r="DWL10" s="14"/>
      <c r="DWM10" s="14"/>
      <c r="DWN10" s="14"/>
      <c r="DWO10" s="14"/>
      <c r="DWP10" s="14"/>
      <c r="DWQ10" s="14"/>
      <c r="DWR10" s="14"/>
      <c r="DWS10" s="14"/>
      <c r="DWT10" s="14"/>
      <c r="DWU10" s="14"/>
      <c r="DWV10" s="14"/>
      <c r="DWW10" s="14"/>
      <c r="DWX10" s="14"/>
      <c r="DWY10" s="14"/>
      <c r="DWZ10" s="14"/>
      <c r="DXA10" s="14"/>
      <c r="DXB10" s="14"/>
      <c r="DXC10" s="14"/>
      <c r="DXD10" s="14"/>
      <c r="DXE10" s="14"/>
      <c r="DXF10" s="14"/>
      <c r="DXG10" s="14"/>
      <c r="DXH10" s="14"/>
      <c r="DXI10" s="14"/>
      <c r="DXJ10" s="14"/>
      <c r="DXK10" s="14"/>
      <c r="DXL10" s="14"/>
      <c r="DXM10" s="14"/>
      <c r="DXN10" s="14"/>
      <c r="DXO10" s="14"/>
      <c r="DXP10" s="14"/>
      <c r="DXQ10" s="14"/>
      <c r="DXR10" s="14"/>
      <c r="DXS10" s="14"/>
      <c r="DXT10" s="14"/>
      <c r="DXU10" s="14"/>
      <c r="DXV10" s="14"/>
      <c r="DXW10" s="14"/>
      <c r="DXX10" s="14"/>
      <c r="DXY10" s="14"/>
      <c r="DXZ10" s="14"/>
      <c r="DYA10" s="14"/>
      <c r="DYB10" s="14"/>
      <c r="DYC10" s="14"/>
      <c r="DYD10" s="14"/>
      <c r="DYE10" s="14"/>
      <c r="DYF10" s="14"/>
      <c r="DYG10" s="14"/>
      <c r="DYH10" s="14"/>
      <c r="DYI10" s="14"/>
      <c r="DYJ10" s="14"/>
      <c r="DYK10" s="14"/>
      <c r="DYL10" s="14"/>
      <c r="DYM10" s="14"/>
      <c r="DYN10" s="14"/>
      <c r="DYO10" s="14"/>
      <c r="DYP10" s="14"/>
      <c r="DYQ10" s="14"/>
      <c r="DYR10" s="14"/>
      <c r="DYS10" s="14"/>
      <c r="DYT10" s="14"/>
      <c r="DYU10" s="14"/>
      <c r="DYV10" s="14"/>
      <c r="DYW10" s="14"/>
      <c r="DYX10" s="14"/>
      <c r="DYY10" s="14"/>
      <c r="DYZ10" s="14"/>
      <c r="DZA10" s="14"/>
      <c r="DZB10" s="14"/>
      <c r="DZC10" s="14"/>
      <c r="DZD10" s="14"/>
      <c r="DZE10" s="14"/>
      <c r="DZF10" s="14"/>
      <c r="DZG10" s="14"/>
      <c r="DZH10" s="14"/>
      <c r="DZI10" s="14"/>
      <c r="DZJ10" s="14"/>
      <c r="DZK10" s="14"/>
      <c r="DZL10" s="14"/>
      <c r="DZM10" s="14"/>
      <c r="DZN10" s="14"/>
      <c r="DZO10" s="14"/>
      <c r="DZP10" s="14"/>
      <c r="DZQ10" s="14"/>
      <c r="DZR10" s="14"/>
      <c r="DZS10" s="14"/>
      <c r="DZT10" s="14"/>
      <c r="DZU10" s="14"/>
      <c r="DZV10" s="14"/>
      <c r="DZW10" s="14"/>
      <c r="DZX10" s="14"/>
      <c r="DZY10" s="14"/>
      <c r="DZZ10" s="14"/>
      <c r="EAA10" s="14"/>
      <c r="EAB10" s="14"/>
      <c r="EAC10" s="14"/>
      <c r="EAD10" s="14"/>
      <c r="EAE10" s="14"/>
      <c r="EAF10" s="14"/>
      <c r="EAG10" s="14"/>
      <c r="EAH10" s="14"/>
      <c r="EAI10" s="14"/>
      <c r="EAJ10" s="14"/>
      <c r="EAK10" s="14"/>
      <c r="EAL10" s="14"/>
      <c r="EAM10" s="14"/>
      <c r="EAN10" s="14"/>
      <c r="EAO10" s="14"/>
      <c r="EAP10" s="14"/>
      <c r="EAQ10" s="14"/>
      <c r="EAR10" s="14"/>
      <c r="EAS10" s="14"/>
      <c r="EAT10" s="14"/>
      <c r="EAU10" s="14"/>
      <c r="EAV10" s="14"/>
      <c r="EAW10" s="14"/>
      <c r="EAX10" s="14"/>
      <c r="EAY10" s="14"/>
      <c r="EAZ10" s="14"/>
      <c r="EBA10" s="14"/>
      <c r="EBB10" s="14"/>
      <c r="EBC10" s="14"/>
      <c r="EBD10" s="14"/>
      <c r="EBE10" s="14"/>
      <c r="EBF10" s="14"/>
      <c r="EBG10" s="14"/>
      <c r="EBH10" s="14"/>
      <c r="EBI10" s="14"/>
      <c r="EBJ10" s="14"/>
      <c r="EBK10" s="14"/>
      <c r="EBL10" s="14"/>
      <c r="EBM10" s="14"/>
      <c r="EBN10" s="14"/>
      <c r="EBO10" s="14"/>
      <c r="EBP10" s="14"/>
      <c r="EBQ10" s="14"/>
      <c r="EBR10" s="14"/>
      <c r="EBS10" s="14"/>
      <c r="EBT10" s="14"/>
      <c r="EBU10" s="14"/>
      <c r="EBV10" s="14"/>
      <c r="EBW10" s="14"/>
      <c r="EBX10" s="14"/>
      <c r="EBY10" s="14"/>
      <c r="EBZ10" s="14"/>
      <c r="ECA10" s="14"/>
      <c r="ECB10" s="14"/>
      <c r="ECC10" s="14"/>
      <c r="ECD10" s="14"/>
      <c r="ECE10" s="14"/>
      <c r="ECF10" s="14"/>
      <c r="ECG10" s="14"/>
      <c r="ECH10" s="14"/>
      <c r="ECI10" s="14"/>
      <c r="ECJ10" s="14"/>
      <c r="ECK10" s="14"/>
      <c r="ECL10" s="14"/>
      <c r="ECM10" s="14"/>
      <c r="ECN10" s="14"/>
      <c r="ECO10" s="14"/>
      <c r="ECP10" s="14"/>
      <c r="ECQ10" s="14"/>
      <c r="ECR10" s="14"/>
      <c r="ECS10" s="14"/>
      <c r="ECT10" s="14"/>
      <c r="ECU10" s="14"/>
      <c r="ECV10" s="14"/>
      <c r="ECW10" s="14"/>
      <c r="ECX10" s="14"/>
      <c r="ECY10" s="14"/>
      <c r="ECZ10" s="14"/>
      <c r="EDA10" s="14"/>
      <c r="EDB10" s="14"/>
      <c r="EDC10" s="14"/>
      <c r="EDD10" s="14"/>
      <c r="EDE10" s="14"/>
      <c r="EDF10" s="14"/>
      <c r="EDG10" s="14"/>
      <c r="EDH10" s="14"/>
      <c r="EDI10" s="14"/>
      <c r="EDJ10" s="14"/>
      <c r="EDK10" s="14"/>
      <c r="EDL10" s="14"/>
      <c r="EDM10" s="14"/>
      <c r="EDN10" s="14"/>
      <c r="EDO10" s="14"/>
      <c r="EDP10" s="14"/>
      <c r="EDQ10" s="14"/>
      <c r="EDR10" s="14"/>
      <c r="EDS10" s="14"/>
      <c r="EDT10" s="14"/>
      <c r="EDU10" s="14"/>
      <c r="EDV10" s="14"/>
      <c r="EDW10" s="14"/>
      <c r="EDX10" s="14"/>
      <c r="EDY10" s="14"/>
      <c r="EDZ10" s="14"/>
      <c r="EEA10" s="14"/>
      <c r="EEB10" s="14"/>
      <c r="EEC10" s="14"/>
      <c r="EED10" s="14"/>
      <c r="EEE10" s="14"/>
      <c r="EEF10" s="14"/>
      <c r="EEG10" s="14"/>
      <c r="EEH10" s="14"/>
      <c r="EEI10" s="14"/>
      <c r="EEJ10" s="14"/>
      <c r="EEK10" s="14"/>
      <c r="EEL10" s="14"/>
      <c r="EEM10" s="14"/>
      <c r="EEN10" s="14"/>
      <c r="EEO10" s="14"/>
      <c r="EEP10" s="14"/>
      <c r="EEQ10" s="14"/>
      <c r="EER10" s="14"/>
      <c r="EES10" s="14"/>
      <c r="EET10" s="14"/>
      <c r="EEU10" s="14"/>
      <c r="EEV10" s="14"/>
      <c r="EEW10" s="14"/>
      <c r="EEX10" s="14"/>
      <c r="EEY10" s="14"/>
      <c r="EEZ10" s="14"/>
      <c r="EFA10" s="14"/>
      <c r="EFB10" s="14"/>
      <c r="EFC10" s="14"/>
      <c r="EFD10" s="14"/>
      <c r="EFE10" s="14"/>
      <c r="EFF10" s="14"/>
      <c r="EFG10" s="14"/>
      <c r="EFH10" s="14"/>
      <c r="EFI10" s="14"/>
      <c r="EFJ10" s="14"/>
      <c r="EFK10" s="14"/>
      <c r="EFL10" s="14"/>
      <c r="EFM10" s="14"/>
      <c r="EFN10" s="14"/>
      <c r="EFO10" s="14"/>
      <c r="EFP10" s="14"/>
      <c r="EFQ10" s="14"/>
      <c r="EFR10" s="14"/>
      <c r="EFS10" s="14"/>
      <c r="EFT10" s="14"/>
      <c r="EFU10" s="14"/>
      <c r="EFV10" s="14"/>
      <c r="EFW10" s="14"/>
      <c r="EFX10" s="14"/>
      <c r="EFY10" s="14"/>
      <c r="EFZ10" s="14"/>
      <c r="EGA10" s="14"/>
      <c r="EGB10" s="14"/>
      <c r="EGC10" s="14"/>
      <c r="EGD10" s="14"/>
      <c r="EGE10" s="14"/>
      <c r="EGF10" s="14"/>
      <c r="EGG10" s="14"/>
      <c r="EGH10" s="14"/>
      <c r="EGI10" s="14"/>
      <c r="EGJ10" s="14"/>
      <c r="EGK10" s="14"/>
      <c r="EGL10" s="14"/>
      <c r="EGM10" s="14"/>
      <c r="EGN10" s="14"/>
      <c r="EGO10" s="14"/>
      <c r="EGP10" s="14"/>
      <c r="EGQ10" s="14"/>
      <c r="EGR10" s="14"/>
      <c r="EGS10" s="14"/>
      <c r="EGT10" s="14"/>
      <c r="EGU10" s="14"/>
      <c r="EGV10" s="14"/>
      <c r="EGW10" s="14"/>
      <c r="EGX10" s="14"/>
      <c r="EGY10" s="14"/>
      <c r="EGZ10" s="14"/>
      <c r="EHA10" s="14"/>
      <c r="EHB10" s="14"/>
      <c r="EHC10" s="14"/>
      <c r="EHD10" s="14"/>
      <c r="EHE10" s="14"/>
      <c r="EHF10" s="14"/>
      <c r="EHG10" s="14"/>
      <c r="EHH10" s="14"/>
      <c r="EHI10" s="14"/>
      <c r="EHJ10" s="14"/>
      <c r="EHK10" s="14"/>
      <c r="EHL10" s="14"/>
      <c r="EHM10" s="14"/>
      <c r="EHN10" s="14"/>
      <c r="EHO10" s="14"/>
      <c r="EHP10" s="14"/>
      <c r="EHQ10" s="14"/>
      <c r="EHR10" s="14"/>
      <c r="EHS10" s="14"/>
      <c r="EHT10" s="14"/>
      <c r="EHU10" s="14"/>
      <c r="EHV10" s="14"/>
      <c r="EHW10" s="14"/>
      <c r="EHX10" s="14"/>
      <c r="EHY10" s="14"/>
      <c r="EHZ10" s="14"/>
      <c r="EIA10" s="14"/>
      <c r="EIB10" s="14"/>
      <c r="EIC10" s="14"/>
      <c r="EID10" s="14"/>
      <c r="EIE10" s="14"/>
      <c r="EIF10" s="14"/>
      <c r="EIG10" s="14"/>
      <c r="EIH10" s="14"/>
      <c r="EII10" s="14"/>
      <c r="EIJ10" s="14"/>
      <c r="EIK10" s="14"/>
      <c r="EIL10" s="14"/>
      <c r="EIM10" s="14"/>
      <c r="EIN10" s="14"/>
      <c r="EIO10" s="14"/>
      <c r="EIP10" s="14"/>
      <c r="EIQ10" s="14"/>
      <c r="EIR10" s="14"/>
      <c r="EIS10" s="14"/>
      <c r="EIT10" s="14"/>
      <c r="EIU10" s="14"/>
      <c r="EIV10" s="14"/>
      <c r="EIW10" s="14"/>
      <c r="EIX10" s="14"/>
      <c r="EIY10" s="14"/>
      <c r="EIZ10" s="14"/>
      <c r="EJA10" s="14"/>
      <c r="EJB10" s="14"/>
      <c r="EJC10" s="14"/>
      <c r="EJD10" s="14"/>
      <c r="EJE10" s="14"/>
      <c r="EJF10" s="14"/>
      <c r="EJG10" s="14"/>
      <c r="EJH10" s="14"/>
      <c r="EJI10" s="14"/>
      <c r="EJJ10" s="14"/>
      <c r="EJK10" s="14"/>
      <c r="EJL10" s="14"/>
      <c r="EJM10" s="14"/>
      <c r="EJN10" s="14"/>
      <c r="EJO10" s="14"/>
      <c r="EJP10" s="14"/>
      <c r="EJQ10" s="14"/>
      <c r="EJR10" s="14"/>
      <c r="EJS10" s="14"/>
      <c r="EJT10" s="14"/>
      <c r="EJU10" s="14"/>
      <c r="EJV10" s="14"/>
      <c r="EJW10" s="14"/>
      <c r="EJX10" s="14"/>
      <c r="EJY10" s="14"/>
      <c r="EJZ10" s="14"/>
      <c r="EKA10" s="14"/>
      <c r="EKB10" s="14"/>
      <c r="EKC10" s="14"/>
      <c r="EKD10" s="14"/>
      <c r="EKE10" s="14"/>
      <c r="EKF10" s="14"/>
      <c r="EKG10" s="14"/>
      <c r="EKH10" s="14"/>
      <c r="EKI10" s="14"/>
      <c r="EKJ10" s="14"/>
      <c r="EKK10" s="14"/>
      <c r="EKL10" s="14"/>
      <c r="EKM10" s="14"/>
      <c r="EKN10" s="14"/>
      <c r="EKO10" s="14"/>
      <c r="EKP10" s="14"/>
      <c r="EKQ10" s="14"/>
      <c r="EKR10" s="14"/>
      <c r="EKS10" s="14"/>
      <c r="EKT10" s="14"/>
      <c r="EKU10" s="14"/>
      <c r="EKV10" s="14"/>
      <c r="EKW10" s="14"/>
      <c r="EKX10" s="14"/>
      <c r="EKY10" s="14"/>
      <c r="EKZ10" s="14"/>
      <c r="ELA10" s="14"/>
      <c r="ELB10" s="14"/>
      <c r="ELC10" s="14"/>
      <c r="ELD10" s="14"/>
      <c r="ELE10" s="14"/>
      <c r="ELF10" s="14"/>
      <c r="ELG10" s="14"/>
      <c r="ELH10" s="14"/>
      <c r="ELI10" s="14"/>
      <c r="ELJ10" s="14"/>
      <c r="ELK10" s="14"/>
      <c r="ELL10" s="14"/>
      <c r="ELM10" s="14"/>
      <c r="ELN10" s="14"/>
      <c r="ELO10" s="14"/>
      <c r="ELP10" s="14"/>
      <c r="ELQ10" s="14"/>
      <c r="ELR10" s="14"/>
      <c r="ELS10" s="14"/>
      <c r="ELT10" s="14"/>
      <c r="ELU10" s="14"/>
      <c r="ELV10" s="14"/>
      <c r="ELW10" s="14"/>
      <c r="ELX10" s="14"/>
      <c r="ELY10" s="14"/>
      <c r="ELZ10" s="14"/>
      <c r="EMA10" s="14"/>
      <c r="EMB10" s="14"/>
      <c r="EMC10" s="14"/>
      <c r="EMD10" s="14"/>
      <c r="EME10" s="14"/>
      <c r="EMF10" s="14"/>
      <c r="EMG10" s="14"/>
      <c r="EMH10" s="14"/>
      <c r="EMI10" s="14"/>
      <c r="EMJ10" s="14"/>
      <c r="EMK10" s="14"/>
      <c r="EML10" s="14"/>
      <c r="EMM10" s="14"/>
      <c r="EMN10" s="14"/>
      <c r="EMO10" s="14"/>
      <c r="EMP10" s="14"/>
      <c r="EMQ10" s="14"/>
      <c r="EMR10" s="14"/>
      <c r="EMS10" s="14"/>
      <c r="EMT10" s="14"/>
      <c r="EMU10" s="14"/>
      <c r="EMV10" s="14"/>
      <c r="EMW10" s="14"/>
      <c r="EMX10" s="14"/>
      <c r="EMY10" s="14"/>
      <c r="EMZ10" s="14"/>
      <c r="ENA10" s="14"/>
      <c r="ENB10" s="14"/>
      <c r="ENC10" s="14"/>
      <c r="END10" s="14"/>
      <c r="ENE10" s="14"/>
      <c r="ENF10" s="14"/>
      <c r="ENG10" s="14"/>
      <c r="ENH10" s="14"/>
      <c r="ENI10" s="14"/>
      <c r="ENJ10" s="14"/>
      <c r="ENK10" s="14"/>
      <c r="ENL10" s="14"/>
      <c r="ENM10" s="14"/>
      <c r="ENN10" s="14"/>
      <c r="ENO10" s="14"/>
      <c r="ENP10" s="14"/>
      <c r="ENQ10" s="14"/>
      <c r="ENR10" s="14"/>
      <c r="ENS10" s="14"/>
      <c r="ENT10" s="14"/>
      <c r="ENU10" s="14"/>
      <c r="ENV10" s="14"/>
      <c r="ENW10" s="14"/>
      <c r="ENX10" s="14"/>
      <c r="ENY10" s="14"/>
      <c r="ENZ10" s="14"/>
      <c r="EOA10" s="14"/>
      <c r="EOB10" s="14"/>
      <c r="EOC10" s="14"/>
      <c r="EOD10" s="14"/>
      <c r="EOE10" s="14"/>
      <c r="EOF10" s="14"/>
      <c r="EOG10" s="14"/>
      <c r="EOH10" s="14"/>
      <c r="EOI10" s="14"/>
      <c r="EOJ10" s="14"/>
      <c r="EOK10" s="14"/>
      <c r="EOL10" s="14"/>
      <c r="EOM10" s="14"/>
      <c r="EON10" s="14"/>
      <c r="EOO10" s="14"/>
      <c r="EOP10" s="14"/>
      <c r="EOQ10" s="14"/>
      <c r="EOR10" s="14"/>
      <c r="EOS10" s="14"/>
      <c r="EOT10" s="14"/>
      <c r="EOU10" s="14"/>
      <c r="EOV10" s="14"/>
      <c r="EOW10" s="14"/>
      <c r="EOX10" s="14"/>
      <c r="EOY10" s="14"/>
      <c r="EOZ10" s="14"/>
      <c r="EPA10" s="14"/>
      <c r="EPB10" s="14"/>
      <c r="EPC10" s="14"/>
      <c r="EPD10" s="14"/>
      <c r="EPE10" s="14"/>
      <c r="EPF10" s="14"/>
      <c r="EPG10" s="14"/>
      <c r="EPH10" s="14"/>
      <c r="EPI10" s="14"/>
      <c r="EPJ10" s="14"/>
      <c r="EPK10" s="14"/>
      <c r="EPL10" s="14"/>
      <c r="EPM10" s="14"/>
      <c r="EPN10" s="14"/>
      <c r="EPO10" s="14"/>
      <c r="EPP10" s="14"/>
      <c r="EPQ10" s="14"/>
      <c r="EPR10" s="14"/>
      <c r="EPS10" s="14"/>
      <c r="EPT10" s="14"/>
      <c r="EPU10" s="14"/>
      <c r="EPV10" s="14"/>
      <c r="EPW10" s="14"/>
      <c r="EPX10" s="14"/>
      <c r="EPY10" s="14"/>
      <c r="EPZ10" s="14"/>
      <c r="EQA10" s="14"/>
      <c r="EQB10" s="14"/>
      <c r="EQC10" s="14"/>
      <c r="EQD10" s="14"/>
      <c r="EQE10" s="14"/>
      <c r="EQF10" s="14"/>
      <c r="EQG10" s="14"/>
      <c r="EQH10" s="14"/>
      <c r="EQI10" s="14"/>
      <c r="EQJ10" s="14"/>
      <c r="EQK10" s="14"/>
      <c r="EQL10" s="14"/>
      <c r="EQM10" s="14"/>
      <c r="EQN10" s="14"/>
      <c r="EQO10" s="14"/>
      <c r="EQP10" s="14"/>
      <c r="EQQ10" s="14"/>
      <c r="EQR10" s="14"/>
      <c r="EQS10" s="14"/>
      <c r="EQT10" s="14"/>
      <c r="EQU10" s="14"/>
      <c r="EQV10" s="14"/>
      <c r="EQW10" s="14"/>
      <c r="EQX10" s="14"/>
      <c r="EQY10" s="14"/>
      <c r="EQZ10" s="14"/>
      <c r="ERA10" s="14"/>
      <c r="ERB10" s="14"/>
      <c r="ERC10" s="14"/>
      <c r="ERD10" s="14"/>
      <c r="ERE10" s="14"/>
      <c r="ERF10" s="14"/>
      <c r="ERG10" s="14"/>
      <c r="ERH10" s="14"/>
      <c r="ERI10" s="14"/>
      <c r="ERJ10" s="14"/>
      <c r="ERK10" s="14"/>
      <c r="ERL10" s="14"/>
      <c r="ERM10" s="14"/>
      <c r="ERN10" s="14"/>
      <c r="ERO10" s="14"/>
      <c r="ERP10" s="14"/>
      <c r="ERQ10" s="14"/>
      <c r="ERR10" s="14"/>
      <c r="ERS10" s="14"/>
      <c r="ERT10" s="14"/>
      <c r="ERU10" s="14"/>
      <c r="ERV10" s="14"/>
      <c r="ERW10" s="14"/>
      <c r="ERX10" s="14"/>
      <c r="ERY10" s="14"/>
      <c r="ERZ10" s="14"/>
      <c r="ESA10" s="14"/>
      <c r="ESB10" s="14"/>
      <c r="ESC10" s="14"/>
      <c r="ESD10" s="14"/>
      <c r="ESE10" s="14"/>
      <c r="ESF10" s="14"/>
      <c r="ESG10" s="14"/>
      <c r="ESH10" s="14"/>
      <c r="ESI10" s="14"/>
      <c r="ESJ10" s="14"/>
      <c r="ESK10" s="14"/>
      <c r="ESL10" s="14"/>
      <c r="ESM10" s="14"/>
      <c r="ESN10" s="14"/>
      <c r="ESO10" s="14"/>
      <c r="ESP10" s="14"/>
      <c r="ESQ10" s="14"/>
      <c r="ESR10" s="14"/>
      <c r="ESS10" s="14"/>
      <c r="EST10" s="14"/>
      <c r="ESU10" s="14"/>
      <c r="ESV10" s="14"/>
      <c r="ESW10" s="14"/>
      <c r="ESX10" s="14"/>
      <c r="ESY10" s="14"/>
      <c r="ESZ10" s="14"/>
      <c r="ETA10" s="14"/>
      <c r="ETB10" s="14"/>
      <c r="ETC10" s="14"/>
      <c r="ETD10" s="14"/>
      <c r="ETE10" s="14"/>
      <c r="ETF10" s="14"/>
      <c r="ETG10" s="14"/>
      <c r="ETH10" s="14"/>
      <c r="ETI10" s="14"/>
      <c r="ETJ10" s="14"/>
      <c r="ETK10" s="14"/>
      <c r="ETL10" s="14"/>
      <c r="ETM10" s="14"/>
      <c r="ETN10" s="14"/>
      <c r="ETO10" s="14"/>
      <c r="ETP10" s="14"/>
      <c r="ETQ10" s="14"/>
      <c r="ETR10" s="14"/>
      <c r="ETS10" s="14"/>
      <c r="ETT10" s="14"/>
      <c r="ETU10" s="14"/>
      <c r="ETV10" s="14"/>
      <c r="ETW10" s="14"/>
      <c r="ETX10" s="14"/>
      <c r="ETY10" s="14"/>
      <c r="ETZ10" s="14"/>
      <c r="EUA10" s="14"/>
      <c r="EUB10" s="14"/>
      <c r="EUC10" s="14"/>
      <c r="EUD10" s="14"/>
      <c r="EUE10" s="14"/>
      <c r="EUF10" s="14"/>
      <c r="EUG10" s="14"/>
      <c r="EUH10" s="14"/>
      <c r="EUI10" s="14"/>
      <c r="EUJ10" s="14"/>
      <c r="EUK10" s="14"/>
      <c r="EUL10" s="14"/>
      <c r="EUM10" s="14"/>
      <c r="EUN10" s="14"/>
      <c r="EUO10" s="14"/>
      <c r="EUP10" s="14"/>
      <c r="EUQ10" s="14"/>
      <c r="EUR10" s="14"/>
      <c r="EUS10" s="14"/>
      <c r="EUT10" s="14"/>
      <c r="EUU10" s="14"/>
      <c r="EUV10" s="14"/>
      <c r="EUW10" s="14"/>
      <c r="EUX10" s="14"/>
      <c r="EUY10" s="14"/>
      <c r="EUZ10" s="14"/>
      <c r="EVA10" s="14"/>
      <c r="EVB10" s="14"/>
      <c r="EVC10" s="14"/>
      <c r="EVD10" s="14"/>
      <c r="EVE10" s="14"/>
      <c r="EVF10" s="14"/>
      <c r="EVG10" s="14"/>
      <c r="EVH10" s="14"/>
      <c r="EVI10" s="14"/>
      <c r="EVJ10" s="14"/>
      <c r="EVK10" s="14"/>
      <c r="EVL10" s="14"/>
      <c r="EVM10" s="14"/>
      <c r="EVN10" s="14"/>
      <c r="EVO10" s="14"/>
      <c r="EVP10" s="14"/>
      <c r="EVQ10" s="14"/>
      <c r="EVR10" s="14"/>
      <c r="EVS10" s="14"/>
      <c r="EVT10" s="14"/>
      <c r="EVU10" s="14"/>
      <c r="EVV10" s="14"/>
      <c r="EVW10" s="14"/>
      <c r="EVX10" s="14"/>
      <c r="EVY10" s="14"/>
      <c r="EVZ10" s="14"/>
      <c r="EWA10" s="14"/>
      <c r="EWB10" s="14"/>
      <c r="EWC10" s="14"/>
      <c r="EWD10" s="14"/>
      <c r="EWE10" s="14"/>
      <c r="EWF10" s="14"/>
      <c r="EWG10" s="14"/>
      <c r="EWH10" s="14"/>
      <c r="EWI10" s="14"/>
      <c r="EWJ10" s="14"/>
      <c r="EWK10" s="14"/>
      <c r="EWL10" s="14"/>
      <c r="EWM10" s="14"/>
      <c r="EWN10" s="14"/>
      <c r="EWO10" s="14"/>
      <c r="EWP10" s="14"/>
      <c r="EWQ10" s="14"/>
      <c r="EWR10" s="14"/>
      <c r="EWS10" s="14"/>
      <c r="EWT10" s="14"/>
      <c r="EWU10" s="14"/>
      <c r="EWV10" s="14"/>
      <c r="EWW10" s="14"/>
      <c r="EWX10" s="14"/>
      <c r="EWY10" s="14"/>
      <c r="EWZ10" s="14"/>
      <c r="EXA10" s="14"/>
      <c r="EXB10" s="14"/>
      <c r="EXC10" s="14"/>
      <c r="EXD10" s="14"/>
      <c r="EXE10" s="14"/>
      <c r="EXF10" s="14"/>
      <c r="EXG10" s="14"/>
      <c r="EXH10" s="14"/>
      <c r="EXI10" s="14"/>
      <c r="EXJ10" s="14"/>
      <c r="EXK10" s="14"/>
      <c r="EXL10" s="14"/>
      <c r="EXM10" s="14"/>
      <c r="EXN10" s="14"/>
      <c r="EXO10" s="14"/>
      <c r="EXP10" s="14"/>
      <c r="EXQ10" s="14"/>
      <c r="EXR10" s="14"/>
      <c r="EXS10" s="14"/>
      <c r="EXT10" s="14"/>
      <c r="EXU10" s="14"/>
      <c r="EXV10" s="14"/>
      <c r="EXW10" s="14"/>
      <c r="EXX10" s="14"/>
      <c r="EXY10" s="14"/>
      <c r="EXZ10" s="14"/>
      <c r="EYA10" s="14"/>
      <c r="EYB10" s="14"/>
      <c r="EYC10" s="14"/>
      <c r="EYD10" s="14"/>
      <c r="EYE10" s="14"/>
      <c r="EYF10" s="14"/>
      <c r="EYG10" s="14"/>
      <c r="EYH10" s="14"/>
      <c r="EYI10" s="14"/>
      <c r="EYJ10" s="14"/>
      <c r="EYK10" s="14"/>
      <c r="EYL10" s="14"/>
      <c r="EYM10" s="14"/>
      <c r="EYN10" s="14"/>
      <c r="EYO10" s="14"/>
      <c r="EYP10" s="14"/>
      <c r="EYQ10" s="14"/>
      <c r="EYR10" s="14"/>
      <c r="EYS10" s="14"/>
      <c r="EYT10" s="14"/>
      <c r="EYU10" s="14"/>
      <c r="EYV10" s="14"/>
      <c r="EYW10" s="14"/>
      <c r="EYX10" s="14"/>
      <c r="EYY10" s="14"/>
      <c r="EYZ10" s="14"/>
      <c r="EZA10" s="14"/>
      <c r="EZB10" s="14"/>
      <c r="EZC10" s="14"/>
      <c r="EZD10" s="14"/>
      <c r="EZE10" s="14"/>
      <c r="EZF10" s="14"/>
      <c r="EZG10" s="14"/>
      <c r="EZH10" s="14"/>
      <c r="EZI10" s="14"/>
      <c r="EZJ10" s="14"/>
      <c r="EZK10" s="14"/>
      <c r="EZL10" s="14"/>
      <c r="EZM10" s="14"/>
      <c r="EZN10" s="14"/>
      <c r="EZO10" s="14"/>
      <c r="EZP10" s="14"/>
      <c r="EZQ10" s="14"/>
      <c r="EZR10" s="14"/>
      <c r="EZS10" s="14"/>
      <c r="EZT10" s="14"/>
      <c r="EZU10" s="14"/>
      <c r="EZV10" s="14"/>
      <c r="EZW10" s="14"/>
      <c r="EZX10" s="14"/>
      <c r="EZY10" s="14"/>
      <c r="EZZ10" s="14"/>
      <c r="FAA10" s="14"/>
      <c r="FAB10" s="14"/>
      <c r="FAC10" s="14"/>
      <c r="FAD10" s="14"/>
      <c r="FAE10" s="14"/>
      <c r="FAF10" s="14"/>
      <c r="FAG10" s="14"/>
      <c r="FAH10" s="14"/>
      <c r="FAI10" s="14"/>
      <c r="FAJ10" s="14"/>
      <c r="FAK10" s="14"/>
      <c r="FAL10" s="14"/>
      <c r="FAM10" s="14"/>
      <c r="FAN10" s="14"/>
      <c r="FAO10" s="14"/>
      <c r="FAP10" s="14"/>
      <c r="FAQ10" s="14"/>
      <c r="FAR10" s="14"/>
      <c r="FAS10" s="14"/>
      <c r="FAT10" s="14"/>
      <c r="FAU10" s="14"/>
      <c r="FAV10" s="14"/>
      <c r="FAW10" s="14"/>
      <c r="FAX10" s="14"/>
      <c r="FAY10" s="14"/>
      <c r="FAZ10" s="14"/>
      <c r="FBA10" s="14"/>
      <c r="FBB10" s="14"/>
      <c r="FBC10" s="14"/>
      <c r="FBD10" s="14"/>
      <c r="FBE10" s="14"/>
      <c r="FBF10" s="14"/>
      <c r="FBG10" s="14"/>
      <c r="FBH10" s="14"/>
      <c r="FBI10" s="14"/>
      <c r="FBJ10" s="14"/>
      <c r="FBK10" s="14"/>
      <c r="FBL10" s="14"/>
      <c r="FBM10" s="14"/>
      <c r="FBN10" s="14"/>
      <c r="FBO10" s="14"/>
      <c r="FBP10" s="14"/>
      <c r="FBQ10" s="14"/>
      <c r="FBR10" s="14"/>
      <c r="FBS10" s="14"/>
      <c r="FBT10" s="14"/>
      <c r="FBU10" s="14"/>
      <c r="FBV10" s="14"/>
      <c r="FBW10" s="14"/>
      <c r="FBX10" s="14"/>
      <c r="FBY10" s="14"/>
      <c r="FBZ10" s="14"/>
      <c r="FCA10" s="14"/>
      <c r="FCB10" s="14"/>
      <c r="FCC10" s="14"/>
      <c r="FCD10" s="14"/>
      <c r="FCE10" s="14"/>
      <c r="FCF10" s="14"/>
      <c r="FCG10" s="14"/>
      <c r="FCH10" s="14"/>
      <c r="FCI10" s="14"/>
      <c r="FCJ10" s="14"/>
      <c r="FCK10" s="14"/>
      <c r="FCL10" s="14"/>
      <c r="FCM10" s="14"/>
      <c r="FCN10" s="14"/>
      <c r="FCO10" s="14"/>
      <c r="FCP10" s="14"/>
      <c r="FCQ10" s="14"/>
      <c r="FCR10" s="14"/>
      <c r="FCS10" s="14"/>
      <c r="FCT10" s="14"/>
      <c r="FCU10" s="14"/>
      <c r="FCV10" s="14"/>
      <c r="FCW10" s="14"/>
      <c r="FCX10" s="14"/>
      <c r="FCY10" s="14"/>
      <c r="FCZ10" s="14"/>
      <c r="FDA10" s="14"/>
      <c r="FDB10" s="14"/>
      <c r="FDC10" s="14"/>
      <c r="FDD10" s="14"/>
      <c r="FDE10" s="14"/>
      <c r="FDF10" s="14"/>
      <c r="FDG10" s="14"/>
      <c r="FDH10" s="14"/>
      <c r="FDI10" s="14"/>
      <c r="FDJ10" s="14"/>
      <c r="FDK10" s="14"/>
      <c r="FDL10" s="14"/>
      <c r="FDM10" s="14"/>
      <c r="FDN10" s="14"/>
      <c r="FDO10" s="14"/>
      <c r="FDP10" s="14"/>
      <c r="FDQ10" s="14"/>
      <c r="FDR10" s="14"/>
      <c r="FDS10" s="14"/>
      <c r="FDT10" s="14"/>
      <c r="FDU10" s="14"/>
      <c r="FDV10" s="14"/>
      <c r="FDW10" s="14"/>
      <c r="FDX10" s="14"/>
      <c r="FDY10" s="14"/>
      <c r="FDZ10" s="14"/>
      <c r="FEA10" s="14"/>
      <c r="FEB10" s="14"/>
      <c r="FEC10" s="14"/>
      <c r="FED10" s="14"/>
      <c r="FEE10" s="14"/>
      <c r="FEF10" s="14"/>
      <c r="FEG10" s="14"/>
      <c r="FEH10" s="14"/>
      <c r="FEI10" s="14"/>
      <c r="FEJ10" s="14"/>
      <c r="FEK10" s="14"/>
      <c r="FEL10" s="14"/>
      <c r="FEM10" s="14"/>
      <c r="FEN10" s="14"/>
      <c r="FEO10" s="14"/>
      <c r="FEP10" s="14"/>
      <c r="FEQ10" s="14"/>
      <c r="FER10" s="14"/>
      <c r="FES10" s="14"/>
      <c r="FET10" s="14"/>
      <c r="FEU10" s="14"/>
      <c r="FEV10" s="14"/>
      <c r="FEW10" s="14"/>
      <c r="FEX10" s="14"/>
      <c r="FEY10" s="14"/>
      <c r="FEZ10" s="14"/>
      <c r="FFA10" s="14"/>
      <c r="FFB10" s="14"/>
      <c r="FFC10" s="14"/>
      <c r="FFD10" s="14"/>
      <c r="FFE10" s="14"/>
      <c r="FFF10" s="14"/>
      <c r="FFG10" s="14"/>
      <c r="FFH10" s="14"/>
      <c r="FFI10" s="14"/>
      <c r="FFJ10" s="14"/>
      <c r="FFK10" s="14"/>
      <c r="FFL10" s="14"/>
      <c r="FFM10" s="14"/>
      <c r="FFN10" s="14"/>
      <c r="FFO10" s="14"/>
      <c r="FFP10" s="14"/>
      <c r="FFQ10" s="14"/>
      <c r="FFR10" s="14"/>
      <c r="FFS10" s="14"/>
      <c r="FFT10" s="14"/>
      <c r="FFU10" s="14"/>
      <c r="FFV10" s="14"/>
      <c r="FFW10" s="14"/>
      <c r="FFX10" s="14"/>
      <c r="FFY10" s="14"/>
      <c r="FFZ10" s="14"/>
      <c r="FGA10" s="14"/>
      <c r="FGB10" s="14"/>
      <c r="FGC10" s="14"/>
      <c r="FGD10" s="14"/>
      <c r="FGE10" s="14"/>
      <c r="FGF10" s="14"/>
      <c r="FGG10" s="14"/>
      <c r="FGH10" s="14"/>
      <c r="FGI10" s="14"/>
      <c r="FGJ10" s="14"/>
      <c r="FGK10" s="14"/>
      <c r="FGL10" s="14"/>
      <c r="FGM10" s="14"/>
      <c r="FGN10" s="14"/>
      <c r="FGO10" s="14"/>
      <c r="FGP10" s="14"/>
      <c r="FGQ10" s="14"/>
      <c r="FGR10" s="14"/>
      <c r="FGS10" s="14"/>
      <c r="FGT10" s="14"/>
      <c r="FGU10" s="14"/>
      <c r="FGV10" s="14"/>
      <c r="FGW10" s="14"/>
      <c r="FGX10" s="14"/>
      <c r="FGY10" s="14"/>
      <c r="FGZ10" s="14"/>
      <c r="FHA10" s="14"/>
      <c r="FHB10" s="14"/>
      <c r="FHC10" s="14"/>
      <c r="FHD10" s="14"/>
      <c r="FHE10" s="14"/>
      <c r="FHF10" s="14"/>
      <c r="FHG10" s="14"/>
      <c r="FHH10" s="14"/>
      <c r="FHI10" s="14"/>
      <c r="FHJ10" s="14"/>
      <c r="FHK10" s="14"/>
      <c r="FHL10" s="14"/>
      <c r="FHM10" s="14"/>
      <c r="FHN10" s="14"/>
      <c r="FHO10" s="14"/>
      <c r="FHP10" s="14"/>
      <c r="FHQ10" s="14"/>
      <c r="FHR10" s="14"/>
      <c r="FHS10" s="14"/>
      <c r="FHT10" s="14"/>
      <c r="FHU10" s="14"/>
      <c r="FHV10" s="14"/>
      <c r="FHW10" s="14"/>
      <c r="FHX10" s="14"/>
      <c r="FHY10" s="14"/>
      <c r="FHZ10" s="14"/>
      <c r="FIA10" s="14"/>
      <c r="FIB10" s="14"/>
      <c r="FIC10" s="14"/>
      <c r="FID10" s="14"/>
      <c r="FIE10" s="14"/>
      <c r="FIF10" s="14"/>
      <c r="FIG10" s="14"/>
      <c r="FIH10" s="14"/>
      <c r="FII10" s="14"/>
      <c r="FIJ10" s="14"/>
      <c r="FIK10" s="14"/>
      <c r="FIL10" s="14"/>
      <c r="FIM10" s="14"/>
      <c r="FIN10" s="14"/>
      <c r="FIO10" s="14"/>
      <c r="FIP10" s="14"/>
      <c r="FIQ10" s="14"/>
      <c r="FIR10" s="14"/>
      <c r="FIS10" s="14"/>
      <c r="FIT10" s="14"/>
      <c r="FIU10" s="14"/>
      <c r="FIV10" s="14"/>
      <c r="FIW10" s="14"/>
      <c r="FIX10" s="14"/>
      <c r="FIY10" s="14"/>
      <c r="FIZ10" s="14"/>
      <c r="FJA10" s="14"/>
      <c r="FJB10" s="14"/>
      <c r="FJC10" s="14"/>
      <c r="FJD10" s="14"/>
      <c r="FJE10" s="14"/>
      <c r="FJF10" s="14"/>
      <c r="FJG10" s="14"/>
      <c r="FJH10" s="14"/>
      <c r="FJI10" s="14"/>
      <c r="FJJ10" s="14"/>
      <c r="FJK10" s="14"/>
      <c r="FJL10" s="14"/>
      <c r="FJM10" s="14"/>
      <c r="FJN10" s="14"/>
      <c r="FJO10" s="14"/>
      <c r="FJP10" s="14"/>
      <c r="FJQ10" s="14"/>
      <c r="FJR10" s="14"/>
      <c r="FJS10" s="14"/>
      <c r="FJT10" s="14"/>
      <c r="FJU10" s="14"/>
      <c r="FJV10" s="14"/>
      <c r="FJW10" s="14"/>
      <c r="FJX10" s="14"/>
      <c r="FJY10" s="14"/>
      <c r="FJZ10" s="14"/>
      <c r="FKA10" s="14"/>
      <c r="FKB10" s="14"/>
      <c r="FKC10" s="14"/>
      <c r="FKD10" s="14"/>
      <c r="FKE10" s="14"/>
      <c r="FKF10" s="14"/>
      <c r="FKG10" s="14"/>
      <c r="FKH10" s="14"/>
      <c r="FKI10" s="14"/>
      <c r="FKJ10" s="14"/>
      <c r="FKK10" s="14"/>
      <c r="FKL10" s="14"/>
      <c r="FKM10" s="14"/>
      <c r="FKN10" s="14"/>
      <c r="FKO10" s="14"/>
      <c r="FKP10" s="14"/>
      <c r="FKQ10" s="14"/>
      <c r="FKR10" s="14"/>
      <c r="FKS10" s="14"/>
      <c r="FKT10" s="14"/>
      <c r="FKU10" s="14"/>
      <c r="FKV10" s="14"/>
      <c r="FKW10" s="14"/>
      <c r="FKX10" s="14"/>
      <c r="FKY10" s="14"/>
      <c r="FKZ10" s="14"/>
      <c r="FLA10" s="14"/>
      <c r="FLB10" s="14"/>
      <c r="FLC10" s="14"/>
      <c r="FLD10" s="14"/>
      <c r="FLE10" s="14"/>
      <c r="FLF10" s="14"/>
      <c r="FLG10" s="14"/>
      <c r="FLH10" s="14"/>
      <c r="FLI10" s="14"/>
      <c r="FLJ10" s="14"/>
      <c r="FLK10" s="14"/>
      <c r="FLL10" s="14"/>
      <c r="FLM10" s="14"/>
      <c r="FLN10" s="14"/>
      <c r="FLO10" s="14"/>
      <c r="FLP10" s="14"/>
      <c r="FLQ10" s="14"/>
      <c r="FLR10" s="14"/>
      <c r="FLS10" s="14"/>
      <c r="FLT10" s="14"/>
      <c r="FLU10" s="14"/>
      <c r="FLV10" s="14"/>
      <c r="FLW10" s="14"/>
      <c r="FLX10" s="14"/>
      <c r="FLY10" s="14"/>
      <c r="FLZ10" s="14"/>
      <c r="FMA10" s="14"/>
      <c r="FMB10" s="14"/>
      <c r="FMC10" s="14"/>
      <c r="FMD10" s="14"/>
      <c r="FME10" s="14"/>
      <c r="FMF10" s="14"/>
      <c r="FMG10" s="14"/>
      <c r="FMH10" s="14"/>
      <c r="FMI10" s="14"/>
      <c r="FMJ10" s="14"/>
      <c r="FMK10" s="14"/>
      <c r="FML10" s="14"/>
      <c r="FMM10" s="14"/>
      <c r="FMN10" s="14"/>
      <c r="FMO10" s="14"/>
      <c r="FMP10" s="14"/>
      <c r="FMQ10" s="14"/>
      <c r="FMR10" s="14"/>
      <c r="FMS10" s="14"/>
      <c r="FMT10" s="14"/>
      <c r="FMU10" s="14"/>
      <c r="FMV10" s="14"/>
      <c r="FMW10" s="14"/>
      <c r="FMX10" s="14"/>
      <c r="FMY10" s="14"/>
      <c r="FMZ10" s="14"/>
      <c r="FNA10" s="14"/>
      <c r="FNB10" s="14"/>
      <c r="FNC10" s="14"/>
      <c r="FND10" s="14"/>
      <c r="FNE10" s="14"/>
      <c r="FNF10" s="14"/>
      <c r="FNG10" s="14"/>
      <c r="FNH10" s="14"/>
      <c r="FNI10" s="14"/>
      <c r="FNJ10" s="14"/>
      <c r="FNK10" s="14"/>
      <c r="FNL10" s="14"/>
      <c r="FNM10" s="14"/>
      <c r="FNN10" s="14"/>
      <c r="FNO10" s="14"/>
      <c r="FNP10" s="14"/>
      <c r="FNQ10" s="14"/>
      <c r="FNR10" s="14"/>
      <c r="FNS10" s="14"/>
      <c r="FNT10" s="14"/>
      <c r="FNU10" s="14"/>
      <c r="FNV10" s="14"/>
      <c r="FNW10" s="14"/>
      <c r="FNX10" s="14"/>
      <c r="FNY10" s="14"/>
      <c r="FNZ10" s="14"/>
      <c r="FOA10" s="14"/>
      <c r="FOB10" s="14"/>
      <c r="FOC10" s="14"/>
      <c r="FOD10" s="14"/>
      <c r="FOE10" s="14"/>
      <c r="FOF10" s="14"/>
      <c r="FOG10" s="14"/>
      <c r="FOH10" s="14"/>
      <c r="FOI10" s="14"/>
      <c r="FOJ10" s="14"/>
      <c r="FOK10" s="14"/>
      <c r="FOL10" s="14"/>
      <c r="FOM10" s="14"/>
      <c r="FON10" s="14"/>
      <c r="FOO10" s="14"/>
      <c r="FOP10" s="14"/>
      <c r="FOQ10" s="14"/>
      <c r="FOR10" s="14"/>
      <c r="FOS10" s="14"/>
      <c r="FOT10" s="14"/>
      <c r="FOU10" s="14"/>
      <c r="FOV10" s="14"/>
      <c r="FOW10" s="14"/>
      <c r="FOX10" s="14"/>
      <c r="FOY10" s="14"/>
      <c r="FOZ10" s="14"/>
      <c r="FPA10" s="14"/>
      <c r="FPB10" s="14"/>
      <c r="FPC10" s="14"/>
      <c r="FPD10" s="14"/>
      <c r="FPE10" s="14"/>
      <c r="FPF10" s="14"/>
      <c r="FPG10" s="14"/>
      <c r="FPH10" s="14"/>
      <c r="FPI10" s="14"/>
      <c r="FPJ10" s="14"/>
      <c r="FPK10" s="14"/>
      <c r="FPL10" s="14"/>
      <c r="FPM10" s="14"/>
      <c r="FPN10" s="14"/>
      <c r="FPO10" s="14"/>
      <c r="FPP10" s="14"/>
      <c r="FPQ10" s="14"/>
      <c r="FPR10" s="14"/>
      <c r="FPS10" s="14"/>
      <c r="FPT10" s="14"/>
      <c r="FPU10" s="14"/>
      <c r="FPV10" s="14"/>
      <c r="FPW10" s="14"/>
      <c r="FPX10" s="14"/>
      <c r="FPY10" s="14"/>
      <c r="FPZ10" s="14"/>
      <c r="FQA10" s="14"/>
      <c r="FQB10" s="14"/>
      <c r="FQC10" s="14"/>
      <c r="FQD10" s="14"/>
      <c r="FQE10" s="14"/>
      <c r="FQF10" s="14"/>
      <c r="FQG10" s="14"/>
      <c r="FQH10" s="14"/>
      <c r="FQI10" s="14"/>
      <c r="FQJ10" s="14"/>
      <c r="FQK10" s="14"/>
      <c r="FQL10" s="14"/>
      <c r="FQM10" s="14"/>
      <c r="FQN10" s="14"/>
      <c r="FQO10" s="14"/>
      <c r="FQP10" s="14"/>
      <c r="FQQ10" s="14"/>
      <c r="FQR10" s="14"/>
      <c r="FQS10" s="14"/>
      <c r="FQT10" s="14"/>
      <c r="FQU10" s="14"/>
      <c r="FQV10" s="14"/>
      <c r="FQW10" s="14"/>
      <c r="FQX10" s="14"/>
      <c r="FQY10" s="14"/>
      <c r="FQZ10" s="14"/>
      <c r="FRA10" s="14"/>
      <c r="FRB10" s="14"/>
      <c r="FRC10" s="14"/>
      <c r="FRD10" s="14"/>
      <c r="FRE10" s="14"/>
      <c r="FRF10" s="14"/>
      <c r="FRG10" s="14"/>
      <c r="FRH10" s="14"/>
      <c r="FRI10" s="14"/>
      <c r="FRJ10" s="14"/>
      <c r="FRK10" s="14"/>
      <c r="FRL10" s="14"/>
      <c r="FRM10" s="14"/>
      <c r="FRN10" s="14"/>
      <c r="FRO10" s="14"/>
      <c r="FRP10" s="14"/>
      <c r="FRQ10" s="14"/>
      <c r="FRR10" s="14"/>
      <c r="FRS10" s="14"/>
      <c r="FRT10" s="14"/>
      <c r="FRU10" s="14"/>
      <c r="FRV10" s="14"/>
      <c r="FRW10" s="14"/>
      <c r="FRX10" s="14"/>
      <c r="FRY10" s="14"/>
      <c r="FRZ10" s="14"/>
      <c r="FSA10" s="14"/>
      <c r="FSB10" s="14"/>
      <c r="FSC10" s="14"/>
      <c r="FSD10" s="14"/>
      <c r="FSE10" s="14"/>
      <c r="FSF10" s="14"/>
      <c r="FSG10" s="14"/>
      <c r="FSH10" s="14"/>
      <c r="FSI10" s="14"/>
      <c r="FSJ10" s="14"/>
      <c r="FSK10" s="14"/>
      <c r="FSL10" s="14"/>
      <c r="FSM10" s="14"/>
      <c r="FSN10" s="14"/>
      <c r="FSO10" s="14"/>
      <c r="FSP10" s="14"/>
      <c r="FSQ10" s="14"/>
      <c r="FSR10" s="14"/>
      <c r="FSS10" s="14"/>
      <c r="FST10" s="14"/>
      <c r="FSU10" s="14"/>
      <c r="FSV10" s="14"/>
      <c r="FSW10" s="14"/>
      <c r="FSX10" s="14"/>
      <c r="FSY10" s="14"/>
      <c r="FSZ10" s="14"/>
      <c r="FTA10" s="14"/>
      <c r="FTB10" s="14"/>
      <c r="FTC10" s="14"/>
      <c r="FTD10" s="14"/>
      <c r="FTE10" s="14"/>
      <c r="FTF10" s="14"/>
      <c r="FTG10" s="14"/>
      <c r="FTH10" s="14"/>
      <c r="FTI10" s="14"/>
      <c r="FTJ10" s="14"/>
      <c r="FTK10" s="14"/>
      <c r="FTL10" s="14"/>
      <c r="FTM10" s="14"/>
      <c r="FTN10" s="14"/>
      <c r="FTO10" s="14"/>
      <c r="FTP10" s="14"/>
      <c r="FTQ10" s="14"/>
      <c r="FTR10" s="14"/>
      <c r="FTS10" s="14"/>
      <c r="FTT10" s="14"/>
      <c r="FTU10" s="14"/>
      <c r="FTV10" s="14"/>
      <c r="FTW10" s="14"/>
      <c r="FTX10" s="14"/>
      <c r="FTY10" s="14"/>
      <c r="FTZ10" s="14"/>
      <c r="FUA10" s="14"/>
      <c r="FUB10" s="14"/>
      <c r="FUC10" s="14"/>
      <c r="FUD10" s="14"/>
      <c r="FUE10" s="14"/>
      <c r="FUF10" s="14"/>
      <c r="FUG10" s="14"/>
      <c r="FUH10" s="14"/>
      <c r="FUI10" s="14"/>
      <c r="FUJ10" s="14"/>
      <c r="FUK10" s="14"/>
      <c r="FUL10" s="14"/>
      <c r="FUM10" s="14"/>
      <c r="FUN10" s="14"/>
      <c r="FUO10" s="14"/>
      <c r="FUP10" s="14"/>
      <c r="FUQ10" s="14"/>
      <c r="FUR10" s="14"/>
      <c r="FUS10" s="14"/>
      <c r="FUT10" s="14"/>
      <c r="FUU10" s="14"/>
      <c r="FUV10" s="14"/>
      <c r="FUW10" s="14"/>
      <c r="FUX10" s="14"/>
      <c r="FUY10" s="14"/>
      <c r="FUZ10" s="14"/>
      <c r="FVA10" s="14"/>
      <c r="FVB10" s="14"/>
      <c r="FVC10" s="14"/>
      <c r="FVD10" s="14"/>
      <c r="FVE10" s="14"/>
      <c r="FVF10" s="14"/>
      <c r="FVG10" s="14"/>
      <c r="FVH10" s="14"/>
      <c r="FVI10" s="14"/>
      <c r="FVJ10" s="14"/>
      <c r="FVK10" s="14"/>
      <c r="FVL10" s="14"/>
      <c r="FVM10" s="14"/>
      <c r="FVN10" s="14"/>
      <c r="FVO10" s="14"/>
      <c r="FVP10" s="14"/>
      <c r="FVQ10" s="14"/>
      <c r="FVR10" s="14"/>
      <c r="FVS10" s="14"/>
      <c r="FVT10" s="14"/>
      <c r="FVU10" s="14"/>
      <c r="FVV10" s="14"/>
      <c r="FVW10" s="14"/>
      <c r="FVX10" s="14"/>
      <c r="FVY10" s="14"/>
      <c r="FVZ10" s="14"/>
      <c r="FWA10" s="14"/>
      <c r="FWB10" s="14"/>
      <c r="FWC10" s="14"/>
      <c r="FWD10" s="14"/>
      <c r="FWE10" s="14"/>
      <c r="FWF10" s="14"/>
      <c r="FWG10" s="14"/>
      <c r="FWH10" s="14"/>
      <c r="FWI10" s="14"/>
      <c r="FWJ10" s="14"/>
      <c r="FWK10" s="14"/>
      <c r="FWL10" s="14"/>
      <c r="FWM10" s="14"/>
      <c r="FWN10" s="14"/>
      <c r="FWO10" s="14"/>
      <c r="FWP10" s="14"/>
      <c r="FWQ10" s="14"/>
      <c r="FWR10" s="14"/>
      <c r="FWS10" s="14"/>
      <c r="FWT10" s="14"/>
      <c r="FWU10" s="14"/>
      <c r="FWV10" s="14"/>
      <c r="FWW10" s="14"/>
      <c r="FWX10" s="14"/>
      <c r="FWY10" s="14"/>
      <c r="FWZ10" s="14"/>
      <c r="FXA10" s="14"/>
      <c r="FXB10" s="14"/>
      <c r="FXC10" s="14"/>
      <c r="FXD10" s="14"/>
      <c r="FXE10" s="14"/>
      <c r="FXF10" s="14"/>
      <c r="FXG10" s="14"/>
      <c r="FXH10" s="14"/>
      <c r="FXI10" s="14"/>
      <c r="FXJ10" s="14"/>
      <c r="FXK10" s="14"/>
      <c r="FXL10" s="14"/>
      <c r="FXM10" s="14"/>
      <c r="FXN10" s="14"/>
      <c r="FXO10" s="14"/>
      <c r="FXP10" s="14"/>
      <c r="FXQ10" s="14"/>
      <c r="FXR10" s="14"/>
      <c r="FXS10" s="14"/>
      <c r="FXT10" s="14"/>
      <c r="FXU10" s="14"/>
      <c r="FXV10" s="14"/>
      <c r="FXW10" s="14"/>
      <c r="FXX10" s="14"/>
      <c r="FXY10" s="14"/>
      <c r="FXZ10" s="14"/>
      <c r="FYA10" s="14"/>
      <c r="FYB10" s="14"/>
      <c r="FYC10" s="14"/>
      <c r="FYD10" s="14"/>
      <c r="FYE10" s="14"/>
      <c r="FYF10" s="14"/>
      <c r="FYG10" s="14"/>
      <c r="FYH10" s="14"/>
      <c r="FYI10" s="14"/>
      <c r="FYJ10" s="14"/>
      <c r="FYK10" s="14"/>
      <c r="FYL10" s="14"/>
      <c r="FYM10" s="14"/>
      <c r="FYN10" s="14"/>
      <c r="FYO10" s="14"/>
      <c r="FYP10" s="14"/>
      <c r="FYQ10" s="14"/>
      <c r="FYR10" s="14"/>
      <c r="FYS10" s="14"/>
      <c r="FYT10" s="14"/>
      <c r="FYU10" s="14"/>
      <c r="FYV10" s="14"/>
      <c r="FYW10" s="14"/>
      <c r="FYX10" s="14"/>
      <c r="FYY10" s="14"/>
      <c r="FYZ10" s="14"/>
      <c r="FZA10" s="14"/>
      <c r="FZB10" s="14"/>
      <c r="FZC10" s="14"/>
      <c r="FZD10" s="14"/>
      <c r="FZE10" s="14"/>
      <c r="FZF10" s="14"/>
      <c r="FZG10" s="14"/>
      <c r="FZH10" s="14"/>
      <c r="FZI10" s="14"/>
      <c r="FZJ10" s="14"/>
      <c r="FZK10" s="14"/>
      <c r="FZL10" s="14"/>
      <c r="FZM10" s="14"/>
      <c r="FZN10" s="14"/>
      <c r="FZO10" s="14"/>
      <c r="FZP10" s="14"/>
      <c r="FZQ10" s="14"/>
      <c r="FZR10" s="14"/>
      <c r="FZS10" s="14"/>
      <c r="FZT10" s="14"/>
      <c r="FZU10" s="14"/>
      <c r="FZV10" s="14"/>
      <c r="FZW10" s="14"/>
      <c r="FZX10" s="14"/>
      <c r="FZY10" s="14"/>
      <c r="FZZ10" s="14"/>
      <c r="GAA10" s="14"/>
      <c r="GAB10" s="14"/>
      <c r="GAC10" s="14"/>
      <c r="GAD10" s="14"/>
      <c r="GAE10" s="14"/>
      <c r="GAF10" s="14"/>
      <c r="GAG10" s="14"/>
      <c r="GAH10" s="14"/>
      <c r="GAI10" s="14"/>
      <c r="GAJ10" s="14"/>
      <c r="GAK10" s="14"/>
      <c r="GAL10" s="14"/>
      <c r="GAM10" s="14"/>
      <c r="GAN10" s="14"/>
      <c r="GAO10" s="14"/>
      <c r="GAP10" s="14"/>
      <c r="GAQ10" s="14"/>
      <c r="GAR10" s="14"/>
      <c r="GAS10" s="14"/>
      <c r="GAT10" s="14"/>
      <c r="GAU10" s="14"/>
      <c r="GAV10" s="14"/>
      <c r="GAW10" s="14"/>
      <c r="GAX10" s="14"/>
      <c r="GAY10" s="14"/>
      <c r="GAZ10" s="14"/>
      <c r="GBA10" s="14"/>
      <c r="GBB10" s="14"/>
      <c r="GBC10" s="14"/>
      <c r="GBD10" s="14"/>
      <c r="GBE10" s="14"/>
      <c r="GBF10" s="14"/>
      <c r="GBG10" s="14"/>
      <c r="GBH10" s="14"/>
      <c r="GBI10" s="14"/>
      <c r="GBJ10" s="14"/>
      <c r="GBK10" s="14"/>
      <c r="GBL10" s="14"/>
      <c r="GBM10" s="14"/>
      <c r="GBN10" s="14"/>
      <c r="GBO10" s="14"/>
      <c r="GBP10" s="14"/>
      <c r="GBQ10" s="14"/>
      <c r="GBR10" s="14"/>
      <c r="GBS10" s="14"/>
      <c r="GBT10" s="14"/>
      <c r="GBU10" s="14"/>
      <c r="GBV10" s="14"/>
      <c r="GBW10" s="14"/>
      <c r="GBX10" s="14"/>
      <c r="GBY10" s="14"/>
      <c r="GBZ10" s="14"/>
      <c r="GCA10" s="14"/>
      <c r="GCB10" s="14"/>
      <c r="GCC10" s="14"/>
      <c r="GCD10" s="14"/>
      <c r="GCE10" s="14"/>
      <c r="GCF10" s="14"/>
      <c r="GCG10" s="14"/>
      <c r="GCH10" s="14"/>
      <c r="GCI10" s="14"/>
      <c r="GCJ10" s="14"/>
      <c r="GCK10" s="14"/>
      <c r="GCL10" s="14"/>
      <c r="GCM10" s="14"/>
      <c r="GCN10" s="14"/>
      <c r="GCO10" s="14"/>
      <c r="GCP10" s="14"/>
      <c r="GCQ10" s="14"/>
      <c r="GCR10" s="14"/>
      <c r="GCS10" s="14"/>
      <c r="GCT10" s="14"/>
      <c r="GCU10" s="14"/>
      <c r="GCV10" s="14"/>
      <c r="GCW10" s="14"/>
      <c r="GCX10" s="14"/>
      <c r="GCY10" s="14"/>
      <c r="GCZ10" s="14"/>
      <c r="GDA10" s="14"/>
      <c r="GDB10" s="14"/>
      <c r="GDC10" s="14"/>
      <c r="GDD10" s="14"/>
      <c r="GDE10" s="14"/>
      <c r="GDF10" s="14"/>
      <c r="GDG10" s="14"/>
      <c r="GDH10" s="14"/>
      <c r="GDI10" s="14"/>
      <c r="GDJ10" s="14"/>
      <c r="GDK10" s="14"/>
      <c r="GDL10" s="14"/>
      <c r="GDM10" s="14"/>
      <c r="GDN10" s="14"/>
      <c r="GDO10" s="14"/>
      <c r="GDP10" s="14"/>
      <c r="GDQ10" s="14"/>
      <c r="GDR10" s="14"/>
      <c r="GDS10" s="14"/>
      <c r="GDT10" s="14"/>
      <c r="GDU10" s="14"/>
      <c r="GDV10" s="14"/>
      <c r="GDW10" s="14"/>
      <c r="GDX10" s="14"/>
      <c r="GDY10" s="14"/>
      <c r="GDZ10" s="14"/>
      <c r="GEA10" s="14"/>
      <c r="GEB10" s="14"/>
      <c r="GEC10" s="14"/>
      <c r="GED10" s="14"/>
      <c r="GEE10" s="14"/>
      <c r="GEF10" s="14"/>
      <c r="GEG10" s="14"/>
      <c r="GEH10" s="14"/>
      <c r="GEI10" s="14"/>
      <c r="GEJ10" s="14"/>
      <c r="GEK10" s="14"/>
      <c r="GEL10" s="14"/>
      <c r="GEM10" s="14"/>
      <c r="GEN10" s="14"/>
      <c r="GEO10" s="14"/>
      <c r="GEP10" s="14"/>
      <c r="GEQ10" s="14"/>
      <c r="GER10" s="14"/>
      <c r="GES10" s="14"/>
      <c r="GET10" s="14"/>
      <c r="GEU10" s="14"/>
      <c r="GEV10" s="14"/>
      <c r="GEW10" s="14"/>
      <c r="GEX10" s="14"/>
      <c r="GEY10" s="14"/>
      <c r="GEZ10" s="14"/>
      <c r="GFA10" s="14"/>
      <c r="GFB10" s="14"/>
      <c r="GFC10" s="14"/>
      <c r="GFD10" s="14"/>
      <c r="GFE10" s="14"/>
      <c r="GFF10" s="14"/>
      <c r="GFG10" s="14"/>
      <c r="GFH10" s="14"/>
      <c r="GFI10" s="14"/>
      <c r="GFJ10" s="14"/>
      <c r="GFK10" s="14"/>
      <c r="GFL10" s="14"/>
      <c r="GFM10" s="14"/>
      <c r="GFN10" s="14"/>
      <c r="GFO10" s="14"/>
      <c r="GFP10" s="14"/>
      <c r="GFQ10" s="14"/>
      <c r="GFR10" s="14"/>
      <c r="GFS10" s="14"/>
      <c r="GFT10" s="14"/>
      <c r="GFU10" s="14"/>
      <c r="GFV10" s="14"/>
      <c r="GFW10" s="14"/>
      <c r="GFX10" s="14"/>
      <c r="GFY10" s="14"/>
      <c r="GFZ10" s="14"/>
      <c r="GGA10" s="14"/>
      <c r="GGB10" s="14"/>
      <c r="GGC10" s="14"/>
      <c r="GGD10" s="14"/>
      <c r="GGE10" s="14"/>
      <c r="GGF10" s="14"/>
      <c r="GGG10" s="14"/>
      <c r="GGH10" s="14"/>
      <c r="GGI10" s="14"/>
      <c r="GGJ10" s="14"/>
      <c r="GGK10" s="14"/>
      <c r="GGL10" s="14"/>
      <c r="GGM10" s="14"/>
      <c r="GGN10" s="14"/>
      <c r="GGO10" s="14"/>
      <c r="GGP10" s="14"/>
      <c r="GGQ10" s="14"/>
      <c r="GGR10" s="14"/>
      <c r="GGS10" s="14"/>
      <c r="GGT10" s="14"/>
      <c r="GGU10" s="14"/>
      <c r="GGV10" s="14"/>
      <c r="GGW10" s="14"/>
      <c r="GGX10" s="14"/>
      <c r="GGY10" s="14"/>
      <c r="GGZ10" s="14"/>
      <c r="GHA10" s="14"/>
      <c r="GHB10" s="14"/>
      <c r="GHC10" s="14"/>
      <c r="GHD10" s="14"/>
      <c r="GHE10" s="14"/>
      <c r="GHF10" s="14"/>
      <c r="GHG10" s="14"/>
      <c r="GHH10" s="14"/>
      <c r="GHI10" s="14"/>
      <c r="GHJ10" s="14"/>
      <c r="GHK10" s="14"/>
      <c r="GHL10" s="14"/>
      <c r="GHM10" s="14"/>
      <c r="GHN10" s="14"/>
      <c r="GHO10" s="14"/>
      <c r="GHP10" s="14"/>
      <c r="GHQ10" s="14"/>
      <c r="GHR10" s="14"/>
      <c r="GHS10" s="14"/>
      <c r="GHT10" s="14"/>
      <c r="GHU10" s="14"/>
      <c r="GHV10" s="14"/>
      <c r="GHW10" s="14"/>
      <c r="GHX10" s="14"/>
      <c r="GHY10" s="14"/>
      <c r="GHZ10" s="14"/>
      <c r="GIA10" s="14"/>
      <c r="GIB10" s="14"/>
      <c r="GIC10" s="14"/>
      <c r="GID10" s="14"/>
      <c r="GIE10" s="14"/>
      <c r="GIF10" s="14"/>
      <c r="GIG10" s="14"/>
      <c r="GIH10" s="14"/>
      <c r="GII10" s="14"/>
      <c r="GIJ10" s="14"/>
      <c r="GIK10" s="14"/>
      <c r="GIL10" s="14"/>
      <c r="GIM10" s="14"/>
      <c r="GIN10" s="14"/>
      <c r="GIO10" s="14"/>
      <c r="GIP10" s="14"/>
      <c r="GIQ10" s="14"/>
      <c r="GIR10" s="14"/>
      <c r="GIS10" s="14"/>
      <c r="GIT10" s="14"/>
      <c r="GIU10" s="14"/>
      <c r="GIV10" s="14"/>
      <c r="GIW10" s="14"/>
      <c r="GIX10" s="14"/>
      <c r="GIY10" s="14"/>
      <c r="GIZ10" s="14"/>
      <c r="GJA10" s="14"/>
      <c r="GJB10" s="14"/>
      <c r="GJC10" s="14"/>
      <c r="GJD10" s="14"/>
      <c r="GJE10" s="14"/>
      <c r="GJF10" s="14"/>
      <c r="GJG10" s="14"/>
      <c r="GJH10" s="14"/>
      <c r="GJI10" s="14"/>
      <c r="GJJ10" s="14"/>
      <c r="GJK10" s="14"/>
      <c r="GJL10" s="14"/>
      <c r="GJM10" s="14"/>
      <c r="GJN10" s="14"/>
      <c r="GJO10" s="14"/>
      <c r="GJP10" s="14"/>
      <c r="GJQ10" s="14"/>
      <c r="GJR10" s="14"/>
      <c r="GJS10" s="14"/>
      <c r="GJT10" s="14"/>
      <c r="GJU10" s="14"/>
      <c r="GJV10" s="14"/>
      <c r="GJW10" s="14"/>
      <c r="GJX10" s="14"/>
      <c r="GJY10" s="14"/>
      <c r="GJZ10" s="14"/>
      <c r="GKA10" s="14"/>
      <c r="GKB10" s="14"/>
      <c r="GKC10" s="14"/>
      <c r="GKD10" s="14"/>
      <c r="GKE10" s="14"/>
      <c r="GKF10" s="14"/>
      <c r="GKG10" s="14"/>
      <c r="GKH10" s="14"/>
      <c r="GKI10" s="14"/>
      <c r="GKJ10" s="14"/>
      <c r="GKK10" s="14"/>
      <c r="GKL10" s="14"/>
      <c r="GKM10" s="14"/>
      <c r="GKN10" s="14"/>
      <c r="GKO10" s="14"/>
      <c r="GKP10" s="14"/>
      <c r="GKQ10" s="14"/>
      <c r="GKR10" s="14"/>
      <c r="GKS10" s="14"/>
      <c r="GKT10" s="14"/>
      <c r="GKU10" s="14"/>
      <c r="GKV10" s="14"/>
      <c r="GKW10" s="14"/>
      <c r="GKX10" s="14"/>
      <c r="GKY10" s="14"/>
      <c r="GKZ10" s="14"/>
      <c r="GLA10" s="14"/>
      <c r="GLB10" s="14"/>
      <c r="GLC10" s="14"/>
      <c r="GLD10" s="14"/>
      <c r="GLE10" s="14"/>
      <c r="GLF10" s="14"/>
      <c r="GLG10" s="14"/>
      <c r="GLH10" s="14"/>
      <c r="GLI10" s="14"/>
      <c r="GLJ10" s="14"/>
      <c r="GLK10" s="14"/>
      <c r="GLL10" s="14"/>
      <c r="GLM10" s="14"/>
      <c r="GLN10" s="14"/>
      <c r="GLO10" s="14"/>
      <c r="GLP10" s="14"/>
      <c r="GLQ10" s="14"/>
      <c r="GLR10" s="14"/>
      <c r="GLS10" s="14"/>
      <c r="GLT10" s="14"/>
      <c r="GLU10" s="14"/>
      <c r="GLV10" s="14"/>
      <c r="GLW10" s="14"/>
      <c r="GLX10" s="14"/>
      <c r="GLY10" s="14"/>
      <c r="GLZ10" s="14"/>
      <c r="GMA10" s="14"/>
      <c r="GMB10" s="14"/>
      <c r="GMC10" s="14"/>
      <c r="GMD10" s="14"/>
      <c r="GME10" s="14"/>
      <c r="GMF10" s="14"/>
      <c r="GMG10" s="14"/>
      <c r="GMH10" s="14"/>
      <c r="GMI10" s="14"/>
      <c r="GMJ10" s="14"/>
      <c r="GMK10" s="14"/>
      <c r="GML10" s="14"/>
      <c r="GMM10" s="14"/>
      <c r="GMN10" s="14"/>
      <c r="GMO10" s="14"/>
      <c r="GMP10" s="14"/>
      <c r="GMQ10" s="14"/>
      <c r="GMR10" s="14"/>
      <c r="GMS10" s="14"/>
      <c r="GMT10" s="14"/>
      <c r="GMU10" s="14"/>
      <c r="GMV10" s="14"/>
      <c r="GMW10" s="14"/>
      <c r="GMX10" s="14"/>
      <c r="GMY10" s="14"/>
      <c r="GMZ10" s="14"/>
      <c r="GNA10" s="14"/>
      <c r="GNB10" s="14"/>
      <c r="GNC10" s="14"/>
      <c r="GND10" s="14"/>
      <c r="GNE10" s="14"/>
      <c r="GNF10" s="14"/>
      <c r="GNG10" s="14"/>
      <c r="GNH10" s="14"/>
      <c r="GNI10" s="14"/>
      <c r="GNJ10" s="14"/>
      <c r="GNK10" s="14"/>
      <c r="GNL10" s="14"/>
      <c r="GNM10" s="14"/>
      <c r="GNN10" s="14"/>
      <c r="GNO10" s="14"/>
      <c r="GNP10" s="14"/>
      <c r="GNQ10" s="14"/>
      <c r="GNR10" s="14"/>
      <c r="GNS10" s="14"/>
      <c r="GNT10" s="14"/>
      <c r="GNU10" s="14"/>
      <c r="GNV10" s="14"/>
      <c r="GNW10" s="14"/>
      <c r="GNX10" s="14"/>
      <c r="GNY10" s="14"/>
      <c r="GNZ10" s="14"/>
      <c r="GOA10" s="14"/>
      <c r="GOB10" s="14"/>
      <c r="GOC10" s="14"/>
      <c r="GOD10" s="14"/>
      <c r="GOE10" s="14"/>
      <c r="GOF10" s="14"/>
      <c r="GOG10" s="14"/>
      <c r="GOH10" s="14"/>
      <c r="GOI10" s="14"/>
      <c r="GOJ10" s="14"/>
      <c r="GOK10" s="14"/>
      <c r="GOL10" s="14"/>
      <c r="GOM10" s="14"/>
      <c r="GON10" s="14"/>
      <c r="GOO10" s="14"/>
      <c r="GOP10" s="14"/>
      <c r="GOQ10" s="14"/>
      <c r="GOR10" s="14"/>
      <c r="GOS10" s="14"/>
      <c r="GOT10" s="14"/>
      <c r="GOU10" s="14"/>
      <c r="GOV10" s="14"/>
      <c r="GOW10" s="14"/>
      <c r="GOX10" s="14"/>
      <c r="GOY10" s="14"/>
      <c r="GOZ10" s="14"/>
      <c r="GPA10" s="14"/>
      <c r="GPB10" s="14"/>
      <c r="GPC10" s="14"/>
      <c r="GPD10" s="14"/>
      <c r="GPE10" s="14"/>
      <c r="GPF10" s="14"/>
      <c r="GPG10" s="14"/>
      <c r="GPH10" s="14"/>
      <c r="GPI10" s="14"/>
      <c r="GPJ10" s="14"/>
      <c r="GPK10" s="14"/>
      <c r="GPL10" s="14"/>
      <c r="GPM10" s="14"/>
      <c r="GPN10" s="14"/>
      <c r="GPO10" s="14"/>
      <c r="GPP10" s="14"/>
      <c r="GPQ10" s="14"/>
      <c r="GPR10" s="14"/>
      <c r="GPS10" s="14"/>
      <c r="GPT10" s="14"/>
      <c r="GPU10" s="14"/>
      <c r="GPV10" s="14"/>
      <c r="GPW10" s="14"/>
      <c r="GPX10" s="14"/>
      <c r="GPY10" s="14"/>
      <c r="GPZ10" s="14"/>
      <c r="GQA10" s="14"/>
      <c r="GQB10" s="14"/>
      <c r="GQC10" s="14"/>
      <c r="GQD10" s="14"/>
      <c r="GQE10" s="14"/>
      <c r="GQF10" s="14"/>
      <c r="GQG10" s="14"/>
      <c r="GQH10" s="14"/>
      <c r="GQI10" s="14"/>
      <c r="GQJ10" s="14"/>
      <c r="GQK10" s="14"/>
      <c r="GQL10" s="14"/>
      <c r="GQM10" s="14"/>
      <c r="GQN10" s="14"/>
      <c r="GQO10" s="14"/>
      <c r="GQP10" s="14"/>
      <c r="GQQ10" s="14"/>
      <c r="GQR10" s="14"/>
      <c r="GQS10" s="14"/>
      <c r="GQT10" s="14"/>
      <c r="GQU10" s="14"/>
      <c r="GQV10" s="14"/>
      <c r="GQW10" s="14"/>
      <c r="GQX10" s="14"/>
      <c r="GQY10" s="14"/>
      <c r="GQZ10" s="14"/>
      <c r="GRA10" s="14"/>
      <c r="GRB10" s="14"/>
      <c r="GRC10" s="14"/>
      <c r="GRD10" s="14"/>
      <c r="GRE10" s="14"/>
      <c r="GRF10" s="14"/>
      <c r="GRG10" s="14"/>
      <c r="GRH10" s="14"/>
      <c r="GRI10" s="14"/>
      <c r="GRJ10" s="14"/>
      <c r="GRK10" s="14"/>
      <c r="GRL10" s="14"/>
      <c r="GRM10" s="14"/>
      <c r="GRN10" s="14"/>
      <c r="GRO10" s="14"/>
      <c r="GRP10" s="14"/>
      <c r="GRQ10" s="14"/>
      <c r="GRR10" s="14"/>
      <c r="GRS10" s="14"/>
      <c r="GRT10" s="14"/>
      <c r="GRU10" s="14"/>
      <c r="GRV10" s="14"/>
      <c r="GRW10" s="14"/>
      <c r="GRX10" s="14"/>
      <c r="GRY10" s="14"/>
      <c r="GRZ10" s="14"/>
      <c r="GSA10" s="14"/>
      <c r="GSB10" s="14"/>
      <c r="GSC10" s="14"/>
      <c r="GSD10" s="14"/>
      <c r="GSE10" s="14"/>
      <c r="GSF10" s="14"/>
      <c r="GSG10" s="14"/>
      <c r="GSH10" s="14"/>
      <c r="GSI10" s="14"/>
      <c r="GSJ10" s="14"/>
      <c r="GSK10" s="14"/>
      <c r="GSL10" s="14"/>
      <c r="GSM10" s="14"/>
      <c r="GSN10" s="14"/>
      <c r="GSO10" s="14"/>
      <c r="GSP10" s="14"/>
      <c r="GSQ10" s="14"/>
      <c r="GSR10" s="14"/>
      <c r="GSS10" s="14"/>
      <c r="GST10" s="14"/>
      <c r="GSU10" s="14"/>
      <c r="GSV10" s="14"/>
      <c r="GSW10" s="14"/>
      <c r="GSX10" s="14"/>
      <c r="GSY10" s="14"/>
      <c r="GSZ10" s="14"/>
      <c r="GTA10" s="14"/>
      <c r="GTB10" s="14"/>
      <c r="GTC10" s="14"/>
      <c r="GTD10" s="14"/>
      <c r="GTE10" s="14"/>
      <c r="GTF10" s="14"/>
      <c r="GTG10" s="14"/>
      <c r="GTH10" s="14"/>
      <c r="GTI10" s="14"/>
      <c r="GTJ10" s="14"/>
      <c r="GTK10" s="14"/>
      <c r="GTL10" s="14"/>
      <c r="GTM10" s="14"/>
      <c r="GTN10" s="14"/>
      <c r="GTO10" s="14"/>
      <c r="GTP10" s="14"/>
      <c r="GTQ10" s="14"/>
      <c r="GTR10" s="14"/>
      <c r="GTS10" s="14"/>
      <c r="GTT10" s="14"/>
      <c r="GTU10" s="14"/>
      <c r="GTV10" s="14"/>
      <c r="GTW10" s="14"/>
      <c r="GTX10" s="14"/>
      <c r="GTY10" s="14"/>
      <c r="GTZ10" s="14"/>
      <c r="GUA10" s="14"/>
      <c r="GUB10" s="14"/>
      <c r="GUC10" s="14"/>
      <c r="GUD10" s="14"/>
      <c r="GUE10" s="14"/>
      <c r="GUF10" s="14"/>
      <c r="GUG10" s="14"/>
      <c r="GUH10" s="14"/>
      <c r="GUI10" s="14"/>
      <c r="GUJ10" s="14"/>
      <c r="GUK10" s="14"/>
      <c r="GUL10" s="14"/>
      <c r="GUM10" s="14"/>
      <c r="GUN10" s="14"/>
      <c r="GUO10" s="14"/>
      <c r="GUP10" s="14"/>
      <c r="GUQ10" s="14"/>
      <c r="GUR10" s="14"/>
      <c r="GUS10" s="14"/>
      <c r="GUT10" s="14"/>
      <c r="GUU10" s="14"/>
      <c r="GUV10" s="14"/>
      <c r="GUW10" s="14"/>
      <c r="GUX10" s="14"/>
      <c r="GUY10" s="14"/>
      <c r="GUZ10" s="14"/>
      <c r="GVA10" s="14"/>
      <c r="GVB10" s="14"/>
      <c r="GVC10" s="14"/>
      <c r="GVD10" s="14"/>
      <c r="GVE10" s="14"/>
      <c r="GVF10" s="14"/>
      <c r="GVG10" s="14"/>
      <c r="GVH10" s="14"/>
      <c r="GVI10" s="14"/>
      <c r="GVJ10" s="14"/>
      <c r="GVK10" s="14"/>
      <c r="GVL10" s="14"/>
      <c r="GVM10" s="14"/>
      <c r="GVN10" s="14"/>
      <c r="GVO10" s="14"/>
      <c r="GVP10" s="14"/>
      <c r="GVQ10" s="14"/>
      <c r="GVR10" s="14"/>
      <c r="GVS10" s="14"/>
      <c r="GVT10" s="14"/>
      <c r="GVU10" s="14"/>
      <c r="GVV10" s="14"/>
      <c r="GVW10" s="14"/>
      <c r="GVX10" s="14"/>
      <c r="GVY10" s="14"/>
      <c r="GVZ10" s="14"/>
      <c r="GWA10" s="14"/>
      <c r="GWB10" s="14"/>
      <c r="GWC10" s="14"/>
      <c r="GWD10" s="14"/>
      <c r="GWE10" s="14"/>
      <c r="GWF10" s="14"/>
      <c r="GWG10" s="14"/>
      <c r="GWH10" s="14"/>
      <c r="GWI10" s="14"/>
      <c r="GWJ10" s="14"/>
      <c r="GWK10" s="14"/>
      <c r="GWL10" s="14"/>
      <c r="GWM10" s="14"/>
      <c r="GWN10" s="14"/>
      <c r="GWO10" s="14"/>
      <c r="GWP10" s="14"/>
      <c r="GWQ10" s="14"/>
      <c r="GWR10" s="14"/>
      <c r="GWS10" s="14"/>
      <c r="GWT10" s="14"/>
      <c r="GWU10" s="14"/>
      <c r="GWV10" s="14"/>
      <c r="GWW10" s="14"/>
      <c r="GWX10" s="14"/>
      <c r="GWY10" s="14"/>
      <c r="GWZ10" s="14"/>
      <c r="GXA10" s="14"/>
      <c r="GXB10" s="14"/>
      <c r="GXC10" s="14"/>
      <c r="GXD10" s="14"/>
      <c r="GXE10" s="14"/>
      <c r="GXF10" s="14"/>
      <c r="GXG10" s="14"/>
      <c r="GXH10" s="14"/>
      <c r="GXI10" s="14"/>
      <c r="GXJ10" s="14"/>
      <c r="GXK10" s="14"/>
      <c r="GXL10" s="14"/>
      <c r="GXM10" s="14"/>
      <c r="GXN10" s="14"/>
      <c r="GXO10" s="14"/>
      <c r="GXP10" s="14"/>
      <c r="GXQ10" s="14"/>
      <c r="GXR10" s="14"/>
      <c r="GXS10" s="14"/>
      <c r="GXT10" s="14"/>
      <c r="GXU10" s="14"/>
      <c r="GXV10" s="14"/>
      <c r="GXW10" s="14"/>
      <c r="GXX10" s="14"/>
      <c r="GXY10" s="14"/>
      <c r="GXZ10" s="14"/>
      <c r="GYA10" s="14"/>
      <c r="GYB10" s="14"/>
      <c r="GYC10" s="14"/>
      <c r="GYD10" s="14"/>
      <c r="GYE10" s="14"/>
      <c r="GYF10" s="14"/>
      <c r="GYG10" s="14"/>
      <c r="GYH10" s="14"/>
      <c r="GYI10" s="14"/>
      <c r="GYJ10" s="14"/>
      <c r="GYK10" s="14"/>
      <c r="GYL10" s="14"/>
      <c r="GYM10" s="14"/>
      <c r="GYN10" s="14"/>
      <c r="GYO10" s="14"/>
      <c r="GYP10" s="14"/>
      <c r="GYQ10" s="14"/>
      <c r="GYR10" s="14"/>
      <c r="GYS10" s="14"/>
      <c r="GYT10" s="14"/>
      <c r="GYU10" s="14"/>
      <c r="GYV10" s="14"/>
      <c r="GYW10" s="14"/>
      <c r="GYX10" s="14"/>
      <c r="GYY10" s="14"/>
      <c r="GYZ10" s="14"/>
      <c r="GZA10" s="14"/>
      <c r="GZB10" s="14"/>
      <c r="GZC10" s="14"/>
      <c r="GZD10" s="14"/>
      <c r="GZE10" s="14"/>
      <c r="GZF10" s="14"/>
      <c r="GZG10" s="14"/>
      <c r="GZH10" s="14"/>
      <c r="GZI10" s="14"/>
      <c r="GZJ10" s="14"/>
      <c r="GZK10" s="14"/>
      <c r="GZL10" s="14"/>
      <c r="GZM10" s="14"/>
      <c r="GZN10" s="14"/>
      <c r="GZO10" s="14"/>
      <c r="GZP10" s="14"/>
      <c r="GZQ10" s="14"/>
      <c r="GZR10" s="14"/>
      <c r="GZS10" s="14"/>
      <c r="GZT10" s="14"/>
      <c r="GZU10" s="14"/>
      <c r="GZV10" s="14"/>
      <c r="GZW10" s="14"/>
      <c r="GZX10" s="14"/>
      <c r="GZY10" s="14"/>
      <c r="GZZ10" s="14"/>
      <c r="HAA10" s="14"/>
      <c r="HAB10" s="14"/>
      <c r="HAC10" s="14"/>
      <c r="HAD10" s="14"/>
      <c r="HAE10" s="14"/>
      <c r="HAF10" s="14"/>
      <c r="HAG10" s="14"/>
      <c r="HAH10" s="14"/>
      <c r="HAI10" s="14"/>
      <c r="HAJ10" s="14"/>
      <c r="HAK10" s="14"/>
      <c r="HAL10" s="14"/>
      <c r="HAM10" s="14"/>
      <c r="HAN10" s="14"/>
      <c r="HAO10" s="14"/>
      <c r="HAP10" s="14"/>
      <c r="HAQ10" s="14"/>
      <c r="HAR10" s="14"/>
      <c r="HAS10" s="14"/>
      <c r="HAT10" s="14"/>
      <c r="HAU10" s="14"/>
      <c r="HAV10" s="14"/>
      <c r="HAW10" s="14"/>
      <c r="HAX10" s="14"/>
      <c r="HAY10" s="14"/>
      <c r="HAZ10" s="14"/>
      <c r="HBA10" s="14"/>
      <c r="HBB10" s="14"/>
      <c r="HBC10" s="14"/>
      <c r="HBD10" s="14"/>
      <c r="HBE10" s="14"/>
      <c r="HBF10" s="14"/>
      <c r="HBG10" s="14"/>
      <c r="HBH10" s="14"/>
      <c r="HBI10" s="14"/>
      <c r="HBJ10" s="14"/>
      <c r="HBK10" s="14"/>
      <c r="HBL10" s="14"/>
      <c r="HBM10" s="14"/>
      <c r="HBN10" s="14"/>
      <c r="HBO10" s="14"/>
      <c r="HBP10" s="14"/>
      <c r="HBQ10" s="14"/>
      <c r="HBR10" s="14"/>
      <c r="HBS10" s="14"/>
      <c r="HBT10" s="14"/>
      <c r="HBU10" s="14"/>
      <c r="HBV10" s="14"/>
      <c r="HBW10" s="14"/>
      <c r="HBX10" s="14"/>
      <c r="HBY10" s="14"/>
      <c r="HBZ10" s="14"/>
      <c r="HCA10" s="14"/>
      <c r="HCB10" s="14"/>
      <c r="HCC10" s="14"/>
      <c r="HCD10" s="14"/>
      <c r="HCE10" s="14"/>
      <c r="HCF10" s="14"/>
      <c r="HCG10" s="14"/>
      <c r="HCH10" s="14"/>
      <c r="HCI10" s="14"/>
      <c r="HCJ10" s="14"/>
      <c r="HCK10" s="14"/>
      <c r="HCL10" s="14"/>
      <c r="HCM10" s="14"/>
      <c r="HCN10" s="14"/>
      <c r="HCO10" s="14"/>
      <c r="HCP10" s="14"/>
      <c r="HCQ10" s="14"/>
      <c r="HCR10" s="14"/>
      <c r="HCS10" s="14"/>
      <c r="HCT10" s="14"/>
      <c r="HCU10" s="14"/>
      <c r="HCV10" s="14"/>
      <c r="HCW10" s="14"/>
      <c r="HCX10" s="14"/>
      <c r="HCY10" s="14"/>
      <c r="HCZ10" s="14"/>
      <c r="HDA10" s="14"/>
      <c r="HDB10" s="14"/>
      <c r="HDC10" s="14"/>
      <c r="HDD10" s="14"/>
      <c r="HDE10" s="14"/>
      <c r="HDF10" s="14"/>
      <c r="HDG10" s="14"/>
      <c r="HDH10" s="14"/>
      <c r="HDI10" s="14"/>
      <c r="HDJ10" s="14"/>
      <c r="HDK10" s="14"/>
      <c r="HDL10" s="14"/>
      <c r="HDM10" s="14"/>
      <c r="HDN10" s="14"/>
      <c r="HDO10" s="14"/>
      <c r="HDP10" s="14"/>
      <c r="HDQ10" s="14"/>
      <c r="HDR10" s="14"/>
      <c r="HDS10" s="14"/>
      <c r="HDT10" s="14"/>
      <c r="HDU10" s="14"/>
      <c r="HDV10" s="14"/>
      <c r="HDW10" s="14"/>
      <c r="HDX10" s="14"/>
      <c r="HDY10" s="14"/>
      <c r="HDZ10" s="14"/>
      <c r="HEA10" s="14"/>
      <c r="HEB10" s="14"/>
      <c r="HEC10" s="14"/>
      <c r="HED10" s="14"/>
      <c r="HEE10" s="14"/>
      <c r="HEF10" s="14"/>
      <c r="HEG10" s="14"/>
      <c r="HEH10" s="14"/>
      <c r="HEI10" s="14"/>
      <c r="HEJ10" s="14"/>
      <c r="HEK10" s="14"/>
      <c r="HEL10" s="14"/>
      <c r="HEM10" s="14"/>
      <c r="HEN10" s="14"/>
      <c r="HEO10" s="14"/>
      <c r="HEP10" s="14"/>
      <c r="HEQ10" s="14"/>
      <c r="HER10" s="14"/>
      <c r="HES10" s="14"/>
      <c r="HET10" s="14"/>
      <c r="HEU10" s="14"/>
      <c r="HEV10" s="14"/>
      <c r="HEW10" s="14"/>
      <c r="HEX10" s="14"/>
      <c r="HEY10" s="14"/>
      <c r="HEZ10" s="14"/>
      <c r="HFA10" s="14"/>
      <c r="HFB10" s="14"/>
      <c r="HFC10" s="14"/>
      <c r="HFD10" s="14"/>
      <c r="HFE10" s="14"/>
      <c r="HFF10" s="14"/>
      <c r="HFG10" s="14"/>
      <c r="HFH10" s="14"/>
      <c r="HFI10" s="14"/>
      <c r="HFJ10" s="14"/>
      <c r="HFK10" s="14"/>
      <c r="HFL10" s="14"/>
      <c r="HFM10" s="14"/>
      <c r="HFN10" s="14"/>
      <c r="HFO10" s="14"/>
      <c r="HFP10" s="14"/>
      <c r="HFQ10" s="14"/>
      <c r="HFR10" s="14"/>
      <c r="HFS10" s="14"/>
      <c r="HFT10" s="14"/>
      <c r="HFU10" s="14"/>
      <c r="HFV10" s="14"/>
      <c r="HFW10" s="14"/>
      <c r="HFX10" s="14"/>
      <c r="HFY10" s="14"/>
      <c r="HFZ10" s="14"/>
      <c r="HGA10" s="14"/>
      <c r="HGB10" s="14"/>
      <c r="HGC10" s="14"/>
      <c r="HGD10" s="14"/>
      <c r="HGE10" s="14"/>
      <c r="HGF10" s="14"/>
      <c r="HGG10" s="14"/>
      <c r="HGH10" s="14"/>
      <c r="HGI10" s="14"/>
      <c r="HGJ10" s="14"/>
      <c r="HGK10" s="14"/>
      <c r="HGL10" s="14"/>
      <c r="HGM10" s="14"/>
      <c r="HGN10" s="14"/>
      <c r="HGO10" s="14"/>
      <c r="HGP10" s="14"/>
      <c r="HGQ10" s="14"/>
      <c r="HGR10" s="14"/>
      <c r="HGS10" s="14"/>
      <c r="HGT10" s="14"/>
      <c r="HGU10" s="14"/>
      <c r="HGV10" s="14"/>
      <c r="HGW10" s="14"/>
      <c r="HGX10" s="14"/>
      <c r="HGY10" s="14"/>
      <c r="HGZ10" s="14"/>
      <c r="HHA10" s="14"/>
      <c r="HHB10" s="14"/>
      <c r="HHC10" s="14"/>
      <c r="HHD10" s="14"/>
      <c r="HHE10" s="14"/>
      <c r="HHF10" s="14"/>
      <c r="HHG10" s="14"/>
      <c r="HHH10" s="14"/>
      <c r="HHI10" s="14"/>
      <c r="HHJ10" s="14"/>
      <c r="HHK10" s="14"/>
      <c r="HHL10" s="14"/>
      <c r="HHM10" s="14"/>
      <c r="HHN10" s="14"/>
      <c r="HHO10" s="14"/>
      <c r="HHP10" s="14"/>
      <c r="HHQ10" s="14"/>
      <c r="HHR10" s="14"/>
      <c r="HHS10" s="14"/>
      <c r="HHT10" s="14"/>
      <c r="HHU10" s="14"/>
      <c r="HHV10" s="14"/>
      <c r="HHW10" s="14"/>
      <c r="HHX10" s="14"/>
      <c r="HHY10" s="14"/>
      <c r="HHZ10" s="14"/>
      <c r="HIA10" s="14"/>
      <c r="HIB10" s="14"/>
      <c r="HIC10" s="14"/>
      <c r="HID10" s="14"/>
      <c r="HIE10" s="14"/>
      <c r="HIF10" s="14"/>
      <c r="HIG10" s="14"/>
      <c r="HIH10" s="14"/>
      <c r="HII10" s="14"/>
      <c r="HIJ10" s="14"/>
      <c r="HIK10" s="14"/>
      <c r="HIL10" s="14"/>
      <c r="HIM10" s="14"/>
      <c r="HIN10" s="14"/>
      <c r="HIO10" s="14"/>
      <c r="HIP10" s="14"/>
      <c r="HIQ10" s="14"/>
      <c r="HIR10" s="14"/>
      <c r="HIS10" s="14"/>
      <c r="HIT10" s="14"/>
      <c r="HIU10" s="14"/>
      <c r="HIV10" s="14"/>
      <c r="HIW10" s="14"/>
      <c r="HIX10" s="14"/>
      <c r="HIY10" s="14"/>
      <c r="HIZ10" s="14"/>
      <c r="HJA10" s="14"/>
      <c r="HJB10" s="14"/>
      <c r="HJC10" s="14"/>
      <c r="HJD10" s="14"/>
      <c r="HJE10" s="14"/>
      <c r="HJF10" s="14"/>
      <c r="HJG10" s="14"/>
      <c r="HJH10" s="14"/>
      <c r="HJI10" s="14"/>
      <c r="HJJ10" s="14"/>
      <c r="HJK10" s="14"/>
      <c r="HJL10" s="14"/>
      <c r="HJM10" s="14"/>
      <c r="HJN10" s="14"/>
      <c r="HJO10" s="14"/>
      <c r="HJP10" s="14"/>
      <c r="HJQ10" s="14"/>
      <c r="HJR10" s="14"/>
      <c r="HJS10" s="14"/>
      <c r="HJT10" s="14"/>
      <c r="HJU10" s="14"/>
      <c r="HJV10" s="14"/>
      <c r="HJW10" s="14"/>
      <c r="HJX10" s="14"/>
      <c r="HJY10" s="14"/>
      <c r="HJZ10" s="14"/>
      <c r="HKA10" s="14"/>
      <c r="HKB10" s="14"/>
      <c r="HKC10" s="14"/>
      <c r="HKD10" s="14"/>
      <c r="HKE10" s="14"/>
      <c r="HKF10" s="14"/>
      <c r="HKG10" s="14"/>
      <c r="HKH10" s="14"/>
      <c r="HKI10" s="14"/>
      <c r="HKJ10" s="14"/>
      <c r="HKK10" s="14"/>
      <c r="HKL10" s="14"/>
      <c r="HKM10" s="14"/>
      <c r="HKN10" s="14"/>
      <c r="HKO10" s="14"/>
      <c r="HKP10" s="14"/>
      <c r="HKQ10" s="14"/>
      <c r="HKR10" s="14"/>
      <c r="HKS10" s="14"/>
      <c r="HKT10" s="14"/>
      <c r="HKU10" s="14"/>
      <c r="HKV10" s="14"/>
      <c r="HKW10" s="14"/>
      <c r="HKX10" s="14"/>
      <c r="HKY10" s="14"/>
      <c r="HKZ10" s="14"/>
      <c r="HLA10" s="14"/>
      <c r="HLB10" s="14"/>
      <c r="HLC10" s="14"/>
      <c r="HLD10" s="14"/>
      <c r="HLE10" s="14"/>
      <c r="HLF10" s="14"/>
      <c r="HLG10" s="14"/>
      <c r="HLH10" s="14"/>
      <c r="HLI10" s="14"/>
      <c r="HLJ10" s="14"/>
      <c r="HLK10" s="14"/>
      <c r="HLL10" s="14"/>
      <c r="HLM10" s="14"/>
      <c r="HLN10" s="14"/>
      <c r="HLO10" s="14"/>
      <c r="HLP10" s="14"/>
      <c r="HLQ10" s="14"/>
      <c r="HLR10" s="14"/>
      <c r="HLS10" s="14"/>
      <c r="HLT10" s="14"/>
      <c r="HLU10" s="14"/>
      <c r="HLV10" s="14"/>
      <c r="HLW10" s="14"/>
      <c r="HLX10" s="14"/>
      <c r="HLY10" s="14"/>
      <c r="HLZ10" s="14"/>
      <c r="HMA10" s="14"/>
      <c r="HMB10" s="14"/>
      <c r="HMC10" s="14"/>
      <c r="HMD10" s="14"/>
      <c r="HME10" s="14"/>
      <c r="HMF10" s="14"/>
      <c r="HMG10" s="14"/>
      <c r="HMH10" s="14"/>
      <c r="HMI10" s="14"/>
      <c r="HMJ10" s="14"/>
      <c r="HMK10" s="14"/>
      <c r="HML10" s="14"/>
      <c r="HMM10" s="14"/>
      <c r="HMN10" s="14"/>
      <c r="HMO10" s="14"/>
      <c r="HMP10" s="14"/>
      <c r="HMQ10" s="14"/>
      <c r="HMR10" s="14"/>
      <c r="HMS10" s="14"/>
      <c r="HMT10" s="14"/>
      <c r="HMU10" s="14"/>
      <c r="HMV10" s="14"/>
      <c r="HMW10" s="14"/>
      <c r="HMX10" s="14"/>
      <c r="HMY10" s="14"/>
      <c r="HMZ10" s="14"/>
      <c r="HNA10" s="14"/>
      <c r="HNB10" s="14"/>
      <c r="HNC10" s="14"/>
      <c r="HND10" s="14"/>
      <c r="HNE10" s="14"/>
      <c r="HNF10" s="14"/>
      <c r="HNG10" s="14"/>
      <c r="HNH10" s="14"/>
      <c r="HNI10" s="14"/>
      <c r="HNJ10" s="14"/>
      <c r="HNK10" s="14"/>
      <c r="HNL10" s="14"/>
      <c r="HNM10" s="14"/>
      <c r="HNN10" s="14"/>
      <c r="HNO10" s="14"/>
      <c r="HNP10" s="14"/>
      <c r="HNQ10" s="14"/>
      <c r="HNR10" s="14"/>
      <c r="HNS10" s="14"/>
      <c r="HNT10" s="14"/>
      <c r="HNU10" s="14"/>
      <c r="HNV10" s="14"/>
      <c r="HNW10" s="14"/>
      <c r="HNX10" s="14"/>
      <c r="HNY10" s="14"/>
      <c r="HNZ10" s="14"/>
      <c r="HOA10" s="14"/>
      <c r="HOB10" s="14"/>
      <c r="HOC10" s="14"/>
      <c r="HOD10" s="14"/>
      <c r="HOE10" s="14"/>
      <c r="HOF10" s="14"/>
      <c r="HOG10" s="14"/>
      <c r="HOH10" s="14"/>
      <c r="HOI10" s="14"/>
      <c r="HOJ10" s="14"/>
      <c r="HOK10" s="14"/>
      <c r="HOL10" s="14"/>
      <c r="HOM10" s="14"/>
      <c r="HON10" s="14"/>
      <c r="HOO10" s="14"/>
      <c r="HOP10" s="14"/>
      <c r="HOQ10" s="14"/>
      <c r="HOR10" s="14"/>
      <c r="HOS10" s="14"/>
      <c r="HOT10" s="14"/>
      <c r="HOU10" s="14"/>
      <c r="HOV10" s="14"/>
      <c r="HOW10" s="14"/>
      <c r="HOX10" s="14"/>
      <c r="HOY10" s="14"/>
      <c r="HOZ10" s="14"/>
      <c r="HPA10" s="14"/>
      <c r="HPB10" s="14"/>
      <c r="HPC10" s="14"/>
      <c r="HPD10" s="14"/>
      <c r="HPE10" s="14"/>
      <c r="HPF10" s="14"/>
      <c r="HPG10" s="14"/>
      <c r="HPH10" s="14"/>
      <c r="HPI10" s="14"/>
      <c r="HPJ10" s="14"/>
      <c r="HPK10" s="14"/>
      <c r="HPL10" s="14"/>
      <c r="HPM10" s="14"/>
      <c r="HPN10" s="14"/>
      <c r="HPO10" s="14"/>
      <c r="HPP10" s="14"/>
      <c r="HPQ10" s="14"/>
      <c r="HPR10" s="14"/>
      <c r="HPS10" s="14"/>
      <c r="HPT10" s="14"/>
      <c r="HPU10" s="14"/>
      <c r="HPV10" s="14"/>
      <c r="HPW10" s="14"/>
      <c r="HPX10" s="14"/>
      <c r="HPY10" s="14"/>
      <c r="HPZ10" s="14"/>
      <c r="HQA10" s="14"/>
      <c r="HQB10" s="14"/>
      <c r="HQC10" s="14"/>
      <c r="HQD10" s="14"/>
      <c r="HQE10" s="14"/>
      <c r="HQF10" s="14"/>
      <c r="HQG10" s="14"/>
      <c r="HQH10" s="14"/>
      <c r="HQI10" s="14"/>
      <c r="HQJ10" s="14"/>
      <c r="HQK10" s="14"/>
      <c r="HQL10" s="14"/>
      <c r="HQM10" s="14"/>
      <c r="HQN10" s="14"/>
      <c r="HQO10" s="14"/>
      <c r="HQP10" s="14"/>
      <c r="HQQ10" s="14"/>
      <c r="HQR10" s="14"/>
      <c r="HQS10" s="14"/>
      <c r="HQT10" s="14"/>
      <c r="HQU10" s="14"/>
      <c r="HQV10" s="14"/>
      <c r="HQW10" s="14"/>
      <c r="HQX10" s="14"/>
      <c r="HQY10" s="14"/>
      <c r="HQZ10" s="14"/>
      <c r="HRA10" s="14"/>
      <c r="HRB10" s="14"/>
      <c r="HRC10" s="14"/>
      <c r="HRD10" s="14"/>
      <c r="HRE10" s="14"/>
      <c r="HRF10" s="14"/>
      <c r="HRG10" s="14"/>
      <c r="HRH10" s="14"/>
      <c r="HRI10" s="14"/>
      <c r="HRJ10" s="14"/>
      <c r="HRK10" s="14"/>
      <c r="HRL10" s="14"/>
      <c r="HRM10" s="14"/>
      <c r="HRN10" s="14"/>
      <c r="HRO10" s="14"/>
      <c r="HRP10" s="14"/>
      <c r="HRQ10" s="14"/>
      <c r="HRR10" s="14"/>
      <c r="HRS10" s="14"/>
      <c r="HRT10" s="14"/>
      <c r="HRU10" s="14"/>
      <c r="HRV10" s="14"/>
      <c r="HRW10" s="14"/>
      <c r="HRX10" s="14"/>
      <c r="HRY10" s="14"/>
      <c r="HRZ10" s="14"/>
      <c r="HSA10" s="14"/>
      <c r="HSB10" s="14"/>
      <c r="HSC10" s="14"/>
      <c r="HSD10" s="14"/>
      <c r="HSE10" s="14"/>
      <c r="HSF10" s="14"/>
      <c r="HSG10" s="14"/>
      <c r="HSH10" s="14"/>
      <c r="HSI10" s="14"/>
      <c r="HSJ10" s="14"/>
      <c r="HSK10" s="14"/>
      <c r="HSL10" s="14"/>
      <c r="HSM10" s="14"/>
      <c r="HSN10" s="14"/>
      <c r="HSO10" s="14"/>
      <c r="HSP10" s="14"/>
      <c r="HSQ10" s="14"/>
      <c r="HSR10" s="14"/>
      <c r="HSS10" s="14"/>
      <c r="HST10" s="14"/>
      <c r="HSU10" s="14"/>
      <c r="HSV10" s="14"/>
      <c r="HSW10" s="14"/>
      <c r="HSX10" s="14"/>
      <c r="HSY10" s="14"/>
      <c r="HSZ10" s="14"/>
      <c r="HTA10" s="14"/>
      <c r="HTB10" s="14"/>
      <c r="HTC10" s="14"/>
      <c r="HTD10" s="14"/>
      <c r="HTE10" s="14"/>
      <c r="HTF10" s="14"/>
      <c r="HTG10" s="14"/>
      <c r="HTH10" s="14"/>
      <c r="HTI10" s="14"/>
      <c r="HTJ10" s="14"/>
      <c r="HTK10" s="14"/>
      <c r="HTL10" s="14"/>
      <c r="HTM10" s="14"/>
      <c r="HTN10" s="14"/>
      <c r="HTO10" s="14"/>
      <c r="HTP10" s="14"/>
      <c r="HTQ10" s="14"/>
      <c r="HTR10" s="14"/>
      <c r="HTS10" s="14"/>
      <c r="HTT10" s="14"/>
      <c r="HTU10" s="14"/>
      <c r="HTV10" s="14"/>
      <c r="HTW10" s="14"/>
      <c r="HTX10" s="14"/>
      <c r="HTY10" s="14"/>
      <c r="HTZ10" s="14"/>
      <c r="HUA10" s="14"/>
      <c r="HUB10" s="14"/>
      <c r="HUC10" s="14"/>
      <c r="HUD10" s="14"/>
      <c r="HUE10" s="14"/>
      <c r="HUF10" s="14"/>
      <c r="HUG10" s="14"/>
      <c r="HUH10" s="14"/>
      <c r="HUI10" s="14"/>
      <c r="HUJ10" s="14"/>
      <c r="HUK10" s="14"/>
      <c r="HUL10" s="14"/>
      <c r="HUM10" s="14"/>
      <c r="HUN10" s="14"/>
      <c r="HUO10" s="14"/>
      <c r="HUP10" s="14"/>
      <c r="HUQ10" s="14"/>
      <c r="HUR10" s="14"/>
      <c r="HUS10" s="14"/>
      <c r="HUT10" s="14"/>
      <c r="HUU10" s="14"/>
      <c r="HUV10" s="14"/>
      <c r="HUW10" s="14"/>
      <c r="HUX10" s="14"/>
      <c r="HUY10" s="14"/>
      <c r="HUZ10" s="14"/>
      <c r="HVA10" s="14"/>
      <c r="HVB10" s="14"/>
      <c r="HVC10" s="14"/>
      <c r="HVD10" s="14"/>
      <c r="HVE10" s="14"/>
      <c r="HVF10" s="14"/>
      <c r="HVG10" s="14"/>
      <c r="HVH10" s="14"/>
      <c r="HVI10" s="14"/>
      <c r="HVJ10" s="14"/>
      <c r="HVK10" s="14"/>
      <c r="HVL10" s="14"/>
      <c r="HVM10" s="14"/>
      <c r="HVN10" s="14"/>
      <c r="HVO10" s="14"/>
      <c r="HVP10" s="14"/>
      <c r="HVQ10" s="14"/>
      <c r="HVR10" s="14"/>
      <c r="HVS10" s="14"/>
      <c r="HVT10" s="14"/>
      <c r="HVU10" s="14"/>
      <c r="HVV10" s="14"/>
      <c r="HVW10" s="14"/>
      <c r="HVX10" s="14"/>
      <c r="HVY10" s="14"/>
      <c r="HVZ10" s="14"/>
      <c r="HWA10" s="14"/>
      <c r="HWB10" s="14"/>
      <c r="HWC10" s="14"/>
      <c r="HWD10" s="14"/>
      <c r="HWE10" s="14"/>
      <c r="HWF10" s="14"/>
      <c r="HWG10" s="14"/>
      <c r="HWH10" s="14"/>
      <c r="HWI10" s="14"/>
      <c r="HWJ10" s="14"/>
      <c r="HWK10" s="14"/>
      <c r="HWL10" s="14"/>
      <c r="HWM10" s="14"/>
      <c r="HWN10" s="14"/>
      <c r="HWO10" s="14"/>
      <c r="HWP10" s="14"/>
      <c r="HWQ10" s="14"/>
      <c r="HWR10" s="14"/>
      <c r="HWS10" s="14"/>
      <c r="HWT10" s="14"/>
      <c r="HWU10" s="14"/>
      <c r="HWV10" s="14"/>
      <c r="HWW10" s="14"/>
      <c r="HWX10" s="14"/>
      <c r="HWY10" s="14"/>
      <c r="HWZ10" s="14"/>
      <c r="HXA10" s="14"/>
      <c r="HXB10" s="14"/>
      <c r="HXC10" s="14"/>
      <c r="HXD10" s="14"/>
      <c r="HXE10" s="14"/>
      <c r="HXF10" s="14"/>
      <c r="HXG10" s="14"/>
      <c r="HXH10" s="14"/>
      <c r="HXI10" s="14"/>
      <c r="HXJ10" s="14"/>
      <c r="HXK10" s="14"/>
      <c r="HXL10" s="14"/>
      <c r="HXM10" s="14"/>
      <c r="HXN10" s="14"/>
      <c r="HXO10" s="14"/>
      <c r="HXP10" s="14"/>
      <c r="HXQ10" s="14"/>
      <c r="HXR10" s="14"/>
      <c r="HXS10" s="14"/>
      <c r="HXT10" s="14"/>
      <c r="HXU10" s="14"/>
      <c r="HXV10" s="14"/>
      <c r="HXW10" s="14"/>
      <c r="HXX10" s="14"/>
      <c r="HXY10" s="14"/>
      <c r="HXZ10" s="14"/>
      <c r="HYA10" s="14"/>
      <c r="HYB10" s="14"/>
      <c r="HYC10" s="14"/>
      <c r="HYD10" s="14"/>
      <c r="HYE10" s="14"/>
      <c r="HYF10" s="14"/>
      <c r="HYG10" s="14"/>
      <c r="HYH10" s="14"/>
      <c r="HYI10" s="14"/>
      <c r="HYJ10" s="14"/>
      <c r="HYK10" s="14"/>
      <c r="HYL10" s="14"/>
      <c r="HYM10" s="14"/>
      <c r="HYN10" s="14"/>
      <c r="HYO10" s="14"/>
      <c r="HYP10" s="14"/>
      <c r="HYQ10" s="14"/>
      <c r="HYR10" s="14"/>
      <c r="HYS10" s="14"/>
      <c r="HYT10" s="14"/>
      <c r="HYU10" s="14"/>
      <c r="HYV10" s="14"/>
      <c r="HYW10" s="14"/>
      <c r="HYX10" s="14"/>
      <c r="HYY10" s="14"/>
      <c r="HYZ10" s="14"/>
      <c r="HZA10" s="14"/>
      <c r="HZB10" s="14"/>
      <c r="HZC10" s="14"/>
      <c r="HZD10" s="14"/>
      <c r="HZE10" s="14"/>
      <c r="HZF10" s="14"/>
      <c r="HZG10" s="14"/>
      <c r="HZH10" s="14"/>
      <c r="HZI10" s="14"/>
      <c r="HZJ10" s="14"/>
      <c r="HZK10" s="14"/>
      <c r="HZL10" s="14"/>
      <c r="HZM10" s="14"/>
      <c r="HZN10" s="14"/>
      <c r="HZO10" s="14"/>
      <c r="HZP10" s="14"/>
      <c r="HZQ10" s="14"/>
      <c r="HZR10" s="14"/>
      <c r="HZS10" s="14"/>
      <c r="HZT10" s="14"/>
      <c r="HZU10" s="14"/>
      <c r="HZV10" s="14"/>
      <c r="HZW10" s="14"/>
      <c r="HZX10" s="14"/>
      <c r="HZY10" s="14"/>
      <c r="HZZ10" s="14"/>
      <c r="IAA10" s="14"/>
      <c r="IAB10" s="14"/>
      <c r="IAC10" s="14"/>
      <c r="IAD10" s="14"/>
      <c r="IAE10" s="14"/>
      <c r="IAF10" s="14"/>
      <c r="IAG10" s="14"/>
      <c r="IAH10" s="14"/>
      <c r="IAI10" s="14"/>
      <c r="IAJ10" s="14"/>
      <c r="IAK10" s="14"/>
      <c r="IAL10" s="14"/>
      <c r="IAM10" s="14"/>
      <c r="IAN10" s="14"/>
      <c r="IAO10" s="14"/>
      <c r="IAP10" s="14"/>
      <c r="IAQ10" s="14"/>
      <c r="IAR10" s="14"/>
      <c r="IAS10" s="14"/>
      <c r="IAT10" s="14"/>
      <c r="IAU10" s="14"/>
      <c r="IAV10" s="14"/>
      <c r="IAW10" s="14"/>
      <c r="IAX10" s="14"/>
      <c r="IAY10" s="14"/>
      <c r="IAZ10" s="14"/>
      <c r="IBA10" s="14"/>
      <c r="IBB10" s="14"/>
      <c r="IBC10" s="14"/>
      <c r="IBD10" s="14"/>
      <c r="IBE10" s="14"/>
      <c r="IBF10" s="14"/>
      <c r="IBG10" s="14"/>
      <c r="IBH10" s="14"/>
      <c r="IBI10" s="14"/>
      <c r="IBJ10" s="14"/>
      <c r="IBK10" s="14"/>
      <c r="IBL10" s="14"/>
      <c r="IBM10" s="14"/>
      <c r="IBN10" s="14"/>
      <c r="IBO10" s="14"/>
      <c r="IBP10" s="14"/>
      <c r="IBQ10" s="14"/>
      <c r="IBR10" s="14"/>
      <c r="IBS10" s="14"/>
      <c r="IBT10" s="14"/>
      <c r="IBU10" s="14"/>
      <c r="IBV10" s="14"/>
      <c r="IBW10" s="14"/>
      <c r="IBX10" s="14"/>
      <c r="IBY10" s="14"/>
      <c r="IBZ10" s="14"/>
      <c r="ICA10" s="14"/>
      <c r="ICB10" s="14"/>
      <c r="ICC10" s="14"/>
      <c r="ICD10" s="14"/>
      <c r="ICE10" s="14"/>
      <c r="ICF10" s="14"/>
      <c r="ICG10" s="14"/>
      <c r="ICH10" s="14"/>
      <c r="ICI10" s="14"/>
      <c r="ICJ10" s="14"/>
      <c r="ICK10" s="14"/>
      <c r="ICL10" s="14"/>
      <c r="ICM10" s="14"/>
      <c r="ICN10" s="14"/>
      <c r="ICO10" s="14"/>
      <c r="ICP10" s="14"/>
      <c r="ICQ10" s="14"/>
      <c r="ICR10" s="14"/>
      <c r="ICS10" s="14"/>
      <c r="ICT10" s="14"/>
      <c r="ICU10" s="14"/>
      <c r="ICV10" s="14"/>
      <c r="ICW10" s="14"/>
      <c r="ICX10" s="14"/>
      <c r="ICY10" s="14"/>
      <c r="ICZ10" s="14"/>
      <c r="IDA10" s="14"/>
      <c r="IDB10" s="14"/>
      <c r="IDC10" s="14"/>
      <c r="IDD10" s="14"/>
      <c r="IDE10" s="14"/>
      <c r="IDF10" s="14"/>
      <c r="IDG10" s="14"/>
      <c r="IDH10" s="14"/>
      <c r="IDI10" s="14"/>
      <c r="IDJ10" s="14"/>
      <c r="IDK10" s="14"/>
      <c r="IDL10" s="14"/>
      <c r="IDM10" s="14"/>
      <c r="IDN10" s="14"/>
      <c r="IDO10" s="14"/>
      <c r="IDP10" s="14"/>
      <c r="IDQ10" s="14"/>
      <c r="IDR10" s="14"/>
      <c r="IDS10" s="14"/>
      <c r="IDT10" s="14"/>
      <c r="IDU10" s="14"/>
      <c r="IDV10" s="14"/>
      <c r="IDW10" s="14"/>
      <c r="IDX10" s="14"/>
      <c r="IDY10" s="14"/>
      <c r="IDZ10" s="14"/>
      <c r="IEA10" s="14"/>
      <c r="IEB10" s="14"/>
      <c r="IEC10" s="14"/>
      <c r="IED10" s="14"/>
      <c r="IEE10" s="14"/>
      <c r="IEF10" s="14"/>
      <c r="IEG10" s="14"/>
      <c r="IEH10" s="14"/>
      <c r="IEI10" s="14"/>
      <c r="IEJ10" s="14"/>
      <c r="IEK10" s="14"/>
      <c r="IEL10" s="14"/>
      <c r="IEM10" s="14"/>
      <c r="IEN10" s="14"/>
      <c r="IEO10" s="14"/>
      <c r="IEP10" s="14"/>
      <c r="IEQ10" s="14"/>
      <c r="IER10" s="14"/>
      <c r="IES10" s="14"/>
      <c r="IET10" s="14"/>
      <c r="IEU10" s="14"/>
      <c r="IEV10" s="14"/>
      <c r="IEW10" s="14"/>
      <c r="IEX10" s="14"/>
      <c r="IEY10" s="14"/>
      <c r="IEZ10" s="14"/>
      <c r="IFA10" s="14"/>
      <c r="IFB10" s="14"/>
      <c r="IFC10" s="14"/>
      <c r="IFD10" s="14"/>
      <c r="IFE10" s="14"/>
      <c r="IFF10" s="14"/>
      <c r="IFG10" s="14"/>
      <c r="IFH10" s="14"/>
      <c r="IFI10" s="14"/>
      <c r="IFJ10" s="14"/>
      <c r="IFK10" s="14"/>
      <c r="IFL10" s="14"/>
      <c r="IFM10" s="14"/>
      <c r="IFN10" s="14"/>
      <c r="IFO10" s="14"/>
      <c r="IFP10" s="14"/>
      <c r="IFQ10" s="14"/>
      <c r="IFR10" s="14"/>
      <c r="IFS10" s="14"/>
      <c r="IFT10" s="14"/>
      <c r="IFU10" s="14"/>
      <c r="IFV10" s="14"/>
      <c r="IFW10" s="14"/>
      <c r="IFX10" s="14"/>
      <c r="IFY10" s="14"/>
      <c r="IFZ10" s="14"/>
      <c r="IGA10" s="14"/>
      <c r="IGB10" s="14"/>
      <c r="IGC10" s="14"/>
      <c r="IGD10" s="14"/>
      <c r="IGE10" s="14"/>
      <c r="IGF10" s="14"/>
      <c r="IGG10" s="14"/>
      <c r="IGH10" s="14"/>
      <c r="IGI10" s="14"/>
      <c r="IGJ10" s="14"/>
      <c r="IGK10" s="14"/>
      <c r="IGL10" s="14"/>
      <c r="IGM10" s="14"/>
      <c r="IGN10" s="14"/>
      <c r="IGO10" s="14"/>
      <c r="IGP10" s="14"/>
      <c r="IGQ10" s="14"/>
      <c r="IGR10" s="14"/>
      <c r="IGS10" s="14"/>
      <c r="IGT10" s="14"/>
      <c r="IGU10" s="14"/>
      <c r="IGV10" s="14"/>
      <c r="IGW10" s="14"/>
      <c r="IGX10" s="14"/>
      <c r="IGY10" s="14"/>
      <c r="IGZ10" s="14"/>
      <c r="IHA10" s="14"/>
      <c r="IHB10" s="14"/>
      <c r="IHC10" s="14"/>
      <c r="IHD10" s="14"/>
      <c r="IHE10" s="14"/>
      <c r="IHF10" s="14"/>
      <c r="IHG10" s="14"/>
      <c r="IHH10" s="14"/>
      <c r="IHI10" s="14"/>
      <c r="IHJ10" s="14"/>
      <c r="IHK10" s="14"/>
      <c r="IHL10" s="14"/>
      <c r="IHM10" s="14"/>
      <c r="IHN10" s="14"/>
      <c r="IHO10" s="14"/>
      <c r="IHP10" s="14"/>
      <c r="IHQ10" s="14"/>
      <c r="IHR10" s="14"/>
      <c r="IHS10" s="14"/>
      <c r="IHT10" s="14"/>
      <c r="IHU10" s="14"/>
      <c r="IHV10" s="14"/>
      <c r="IHW10" s="14"/>
      <c r="IHX10" s="14"/>
      <c r="IHY10" s="14"/>
      <c r="IHZ10" s="14"/>
      <c r="IIA10" s="14"/>
      <c r="IIB10" s="14"/>
      <c r="IIC10" s="14"/>
      <c r="IID10" s="14"/>
      <c r="IIE10" s="14"/>
      <c r="IIF10" s="14"/>
      <c r="IIG10" s="14"/>
      <c r="IIH10" s="14"/>
      <c r="III10" s="14"/>
      <c r="IIJ10" s="14"/>
      <c r="IIK10" s="14"/>
      <c r="IIL10" s="14"/>
      <c r="IIM10" s="14"/>
      <c r="IIN10" s="14"/>
      <c r="IIO10" s="14"/>
      <c r="IIP10" s="14"/>
      <c r="IIQ10" s="14"/>
      <c r="IIR10" s="14"/>
      <c r="IIS10" s="14"/>
      <c r="IIT10" s="14"/>
      <c r="IIU10" s="14"/>
      <c r="IIV10" s="14"/>
      <c r="IIW10" s="14"/>
      <c r="IIX10" s="14"/>
      <c r="IIY10" s="14"/>
      <c r="IIZ10" s="14"/>
      <c r="IJA10" s="14"/>
      <c r="IJB10" s="14"/>
      <c r="IJC10" s="14"/>
      <c r="IJD10" s="14"/>
      <c r="IJE10" s="14"/>
      <c r="IJF10" s="14"/>
      <c r="IJG10" s="14"/>
      <c r="IJH10" s="14"/>
      <c r="IJI10" s="14"/>
      <c r="IJJ10" s="14"/>
      <c r="IJK10" s="14"/>
      <c r="IJL10" s="14"/>
      <c r="IJM10" s="14"/>
      <c r="IJN10" s="14"/>
      <c r="IJO10" s="14"/>
      <c r="IJP10" s="14"/>
      <c r="IJQ10" s="14"/>
      <c r="IJR10" s="14"/>
      <c r="IJS10" s="14"/>
      <c r="IJT10" s="14"/>
      <c r="IJU10" s="14"/>
      <c r="IJV10" s="14"/>
      <c r="IJW10" s="14"/>
      <c r="IJX10" s="14"/>
      <c r="IJY10" s="14"/>
      <c r="IJZ10" s="14"/>
      <c r="IKA10" s="14"/>
      <c r="IKB10" s="14"/>
      <c r="IKC10" s="14"/>
      <c r="IKD10" s="14"/>
      <c r="IKE10" s="14"/>
      <c r="IKF10" s="14"/>
      <c r="IKG10" s="14"/>
      <c r="IKH10" s="14"/>
      <c r="IKI10" s="14"/>
      <c r="IKJ10" s="14"/>
      <c r="IKK10" s="14"/>
      <c r="IKL10" s="14"/>
      <c r="IKM10" s="14"/>
      <c r="IKN10" s="14"/>
      <c r="IKO10" s="14"/>
      <c r="IKP10" s="14"/>
      <c r="IKQ10" s="14"/>
      <c r="IKR10" s="14"/>
      <c r="IKS10" s="14"/>
      <c r="IKT10" s="14"/>
      <c r="IKU10" s="14"/>
      <c r="IKV10" s="14"/>
      <c r="IKW10" s="14"/>
      <c r="IKX10" s="14"/>
      <c r="IKY10" s="14"/>
      <c r="IKZ10" s="14"/>
      <c r="ILA10" s="14"/>
      <c r="ILB10" s="14"/>
      <c r="ILC10" s="14"/>
      <c r="ILD10" s="14"/>
      <c r="ILE10" s="14"/>
      <c r="ILF10" s="14"/>
      <c r="ILG10" s="14"/>
      <c r="ILH10" s="14"/>
      <c r="ILI10" s="14"/>
      <c r="ILJ10" s="14"/>
      <c r="ILK10" s="14"/>
      <c r="ILL10" s="14"/>
      <c r="ILM10" s="14"/>
      <c r="ILN10" s="14"/>
      <c r="ILO10" s="14"/>
      <c r="ILP10" s="14"/>
      <c r="ILQ10" s="14"/>
      <c r="ILR10" s="14"/>
      <c r="ILS10" s="14"/>
      <c r="ILT10" s="14"/>
      <c r="ILU10" s="14"/>
      <c r="ILV10" s="14"/>
      <c r="ILW10" s="14"/>
      <c r="ILX10" s="14"/>
      <c r="ILY10" s="14"/>
      <c r="ILZ10" s="14"/>
      <c r="IMA10" s="14"/>
      <c r="IMB10" s="14"/>
      <c r="IMC10" s="14"/>
      <c r="IMD10" s="14"/>
      <c r="IME10" s="14"/>
      <c r="IMF10" s="14"/>
      <c r="IMG10" s="14"/>
      <c r="IMH10" s="14"/>
      <c r="IMI10" s="14"/>
      <c r="IMJ10" s="14"/>
      <c r="IMK10" s="14"/>
      <c r="IML10" s="14"/>
      <c r="IMM10" s="14"/>
      <c r="IMN10" s="14"/>
      <c r="IMO10" s="14"/>
      <c r="IMP10" s="14"/>
      <c r="IMQ10" s="14"/>
      <c r="IMR10" s="14"/>
      <c r="IMS10" s="14"/>
      <c r="IMT10" s="14"/>
      <c r="IMU10" s="14"/>
      <c r="IMV10" s="14"/>
      <c r="IMW10" s="14"/>
      <c r="IMX10" s="14"/>
      <c r="IMY10" s="14"/>
      <c r="IMZ10" s="14"/>
      <c r="INA10" s="14"/>
      <c r="INB10" s="14"/>
      <c r="INC10" s="14"/>
      <c r="IND10" s="14"/>
      <c r="INE10" s="14"/>
      <c r="INF10" s="14"/>
      <c r="ING10" s="14"/>
      <c r="INH10" s="14"/>
      <c r="INI10" s="14"/>
      <c r="INJ10" s="14"/>
      <c r="INK10" s="14"/>
      <c r="INL10" s="14"/>
      <c r="INM10" s="14"/>
      <c r="INN10" s="14"/>
      <c r="INO10" s="14"/>
      <c r="INP10" s="14"/>
      <c r="INQ10" s="14"/>
      <c r="INR10" s="14"/>
      <c r="INS10" s="14"/>
      <c r="INT10" s="14"/>
      <c r="INU10" s="14"/>
      <c r="INV10" s="14"/>
      <c r="INW10" s="14"/>
      <c r="INX10" s="14"/>
      <c r="INY10" s="14"/>
      <c r="INZ10" s="14"/>
      <c r="IOA10" s="14"/>
      <c r="IOB10" s="14"/>
      <c r="IOC10" s="14"/>
      <c r="IOD10" s="14"/>
      <c r="IOE10" s="14"/>
      <c r="IOF10" s="14"/>
      <c r="IOG10" s="14"/>
      <c r="IOH10" s="14"/>
      <c r="IOI10" s="14"/>
      <c r="IOJ10" s="14"/>
      <c r="IOK10" s="14"/>
      <c r="IOL10" s="14"/>
      <c r="IOM10" s="14"/>
      <c r="ION10" s="14"/>
      <c r="IOO10" s="14"/>
      <c r="IOP10" s="14"/>
      <c r="IOQ10" s="14"/>
      <c r="IOR10" s="14"/>
      <c r="IOS10" s="14"/>
      <c r="IOT10" s="14"/>
      <c r="IOU10" s="14"/>
      <c r="IOV10" s="14"/>
      <c r="IOW10" s="14"/>
      <c r="IOX10" s="14"/>
      <c r="IOY10" s="14"/>
      <c r="IOZ10" s="14"/>
      <c r="IPA10" s="14"/>
      <c r="IPB10" s="14"/>
      <c r="IPC10" s="14"/>
      <c r="IPD10" s="14"/>
      <c r="IPE10" s="14"/>
      <c r="IPF10" s="14"/>
      <c r="IPG10" s="14"/>
      <c r="IPH10" s="14"/>
      <c r="IPI10" s="14"/>
      <c r="IPJ10" s="14"/>
      <c r="IPK10" s="14"/>
      <c r="IPL10" s="14"/>
      <c r="IPM10" s="14"/>
      <c r="IPN10" s="14"/>
      <c r="IPO10" s="14"/>
      <c r="IPP10" s="14"/>
      <c r="IPQ10" s="14"/>
      <c r="IPR10" s="14"/>
      <c r="IPS10" s="14"/>
      <c r="IPT10" s="14"/>
      <c r="IPU10" s="14"/>
      <c r="IPV10" s="14"/>
      <c r="IPW10" s="14"/>
      <c r="IPX10" s="14"/>
      <c r="IPY10" s="14"/>
      <c r="IPZ10" s="14"/>
      <c r="IQA10" s="14"/>
      <c r="IQB10" s="14"/>
      <c r="IQC10" s="14"/>
      <c r="IQD10" s="14"/>
      <c r="IQE10" s="14"/>
      <c r="IQF10" s="14"/>
      <c r="IQG10" s="14"/>
      <c r="IQH10" s="14"/>
      <c r="IQI10" s="14"/>
      <c r="IQJ10" s="14"/>
      <c r="IQK10" s="14"/>
      <c r="IQL10" s="14"/>
      <c r="IQM10" s="14"/>
      <c r="IQN10" s="14"/>
      <c r="IQO10" s="14"/>
      <c r="IQP10" s="14"/>
      <c r="IQQ10" s="14"/>
      <c r="IQR10" s="14"/>
      <c r="IQS10" s="14"/>
      <c r="IQT10" s="14"/>
      <c r="IQU10" s="14"/>
      <c r="IQV10" s="14"/>
      <c r="IQW10" s="14"/>
      <c r="IQX10" s="14"/>
      <c r="IQY10" s="14"/>
      <c r="IQZ10" s="14"/>
      <c r="IRA10" s="14"/>
      <c r="IRB10" s="14"/>
      <c r="IRC10" s="14"/>
      <c r="IRD10" s="14"/>
      <c r="IRE10" s="14"/>
      <c r="IRF10" s="14"/>
      <c r="IRG10" s="14"/>
      <c r="IRH10" s="14"/>
      <c r="IRI10" s="14"/>
      <c r="IRJ10" s="14"/>
      <c r="IRK10" s="14"/>
      <c r="IRL10" s="14"/>
      <c r="IRM10" s="14"/>
      <c r="IRN10" s="14"/>
      <c r="IRO10" s="14"/>
      <c r="IRP10" s="14"/>
      <c r="IRQ10" s="14"/>
      <c r="IRR10" s="14"/>
      <c r="IRS10" s="14"/>
      <c r="IRT10" s="14"/>
      <c r="IRU10" s="14"/>
      <c r="IRV10" s="14"/>
      <c r="IRW10" s="14"/>
      <c r="IRX10" s="14"/>
      <c r="IRY10" s="14"/>
      <c r="IRZ10" s="14"/>
      <c r="ISA10" s="14"/>
      <c r="ISB10" s="14"/>
      <c r="ISC10" s="14"/>
      <c r="ISD10" s="14"/>
      <c r="ISE10" s="14"/>
      <c r="ISF10" s="14"/>
      <c r="ISG10" s="14"/>
      <c r="ISH10" s="14"/>
      <c r="ISI10" s="14"/>
      <c r="ISJ10" s="14"/>
      <c r="ISK10" s="14"/>
      <c r="ISL10" s="14"/>
      <c r="ISM10" s="14"/>
      <c r="ISN10" s="14"/>
      <c r="ISO10" s="14"/>
      <c r="ISP10" s="14"/>
      <c r="ISQ10" s="14"/>
      <c r="ISR10" s="14"/>
      <c r="ISS10" s="14"/>
      <c r="IST10" s="14"/>
      <c r="ISU10" s="14"/>
      <c r="ISV10" s="14"/>
      <c r="ISW10" s="14"/>
      <c r="ISX10" s="14"/>
      <c r="ISY10" s="14"/>
      <c r="ISZ10" s="14"/>
      <c r="ITA10" s="14"/>
      <c r="ITB10" s="14"/>
      <c r="ITC10" s="14"/>
      <c r="ITD10" s="14"/>
      <c r="ITE10" s="14"/>
      <c r="ITF10" s="14"/>
      <c r="ITG10" s="14"/>
      <c r="ITH10" s="14"/>
      <c r="ITI10" s="14"/>
      <c r="ITJ10" s="14"/>
      <c r="ITK10" s="14"/>
      <c r="ITL10" s="14"/>
      <c r="ITM10" s="14"/>
      <c r="ITN10" s="14"/>
      <c r="ITO10" s="14"/>
      <c r="ITP10" s="14"/>
      <c r="ITQ10" s="14"/>
      <c r="ITR10" s="14"/>
      <c r="ITS10" s="14"/>
      <c r="ITT10" s="14"/>
      <c r="ITU10" s="14"/>
      <c r="ITV10" s="14"/>
      <c r="ITW10" s="14"/>
      <c r="ITX10" s="14"/>
      <c r="ITY10" s="14"/>
      <c r="ITZ10" s="14"/>
      <c r="IUA10" s="14"/>
      <c r="IUB10" s="14"/>
      <c r="IUC10" s="14"/>
      <c r="IUD10" s="14"/>
      <c r="IUE10" s="14"/>
      <c r="IUF10" s="14"/>
      <c r="IUG10" s="14"/>
      <c r="IUH10" s="14"/>
      <c r="IUI10" s="14"/>
      <c r="IUJ10" s="14"/>
      <c r="IUK10" s="14"/>
      <c r="IUL10" s="14"/>
      <c r="IUM10" s="14"/>
      <c r="IUN10" s="14"/>
      <c r="IUO10" s="14"/>
      <c r="IUP10" s="14"/>
      <c r="IUQ10" s="14"/>
      <c r="IUR10" s="14"/>
      <c r="IUS10" s="14"/>
      <c r="IUT10" s="14"/>
      <c r="IUU10" s="14"/>
      <c r="IUV10" s="14"/>
      <c r="IUW10" s="14"/>
      <c r="IUX10" s="14"/>
      <c r="IUY10" s="14"/>
      <c r="IUZ10" s="14"/>
      <c r="IVA10" s="14"/>
      <c r="IVB10" s="14"/>
      <c r="IVC10" s="14"/>
      <c r="IVD10" s="14"/>
      <c r="IVE10" s="14"/>
      <c r="IVF10" s="14"/>
      <c r="IVG10" s="14"/>
      <c r="IVH10" s="14"/>
      <c r="IVI10" s="14"/>
      <c r="IVJ10" s="14"/>
      <c r="IVK10" s="14"/>
      <c r="IVL10" s="14"/>
      <c r="IVM10" s="14"/>
      <c r="IVN10" s="14"/>
      <c r="IVO10" s="14"/>
      <c r="IVP10" s="14"/>
      <c r="IVQ10" s="14"/>
      <c r="IVR10" s="14"/>
      <c r="IVS10" s="14"/>
      <c r="IVT10" s="14"/>
      <c r="IVU10" s="14"/>
      <c r="IVV10" s="14"/>
      <c r="IVW10" s="14"/>
      <c r="IVX10" s="14"/>
      <c r="IVY10" s="14"/>
      <c r="IVZ10" s="14"/>
      <c r="IWA10" s="14"/>
      <c r="IWB10" s="14"/>
      <c r="IWC10" s="14"/>
      <c r="IWD10" s="14"/>
      <c r="IWE10" s="14"/>
      <c r="IWF10" s="14"/>
      <c r="IWG10" s="14"/>
      <c r="IWH10" s="14"/>
      <c r="IWI10" s="14"/>
      <c r="IWJ10" s="14"/>
      <c r="IWK10" s="14"/>
      <c r="IWL10" s="14"/>
      <c r="IWM10" s="14"/>
      <c r="IWN10" s="14"/>
      <c r="IWO10" s="14"/>
      <c r="IWP10" s="14"/>
      <c r="IWQ10" s="14"/>
      <c r="IWR10" s="14"/>
      <c r="IWS10" s="14"/>
      <c r="IWT10" s="14"/>
      <c r="IWU10" s="14"/>
      <c r="IWV10" s="14"/>
      <c r="IWW10" s="14"/>
      <c r="IWX10" s="14"/>
      <c r="IWY10" s="14"/>
      <c r="IWZ10" s="14"/>
      <c r="IXA10" s="14"/>
      <c r="IXB10" s="14"/>
      <c r="IXC10" s="14"/>
      <c r="IXD10" s="14"/>
      <c r="IXE10" s="14"/>
      <c r="IXF10" s="14"/>
      <c r="IXG10" s="14"/>
      <c r="IXH10" s="14"/>
      <c r="IXI10" s="14"/>
      <c r="IXJ10" s="14"/>
      <c r="IXK10" s="14"/>
      <c r="IXL10" s="14"/>
      <c r="IXM10" s="14"/>
      <c r="IXN10" s="14"/>
      <c r="IXO10" s="14"/>
      <c r="IXP10" s="14"/>
      <c r="IXQ10" s="14"/>
      <c r="IXR10" s="14"/>
      <c r="IXS10" s="14"/>
      <c r="IXT10" s="14"/>
      <c r="IXU10" s="14"/>
      <c r="IXV10" s="14"/>
      <c r="IXW10" s="14"/>
      <c r="IXX10" s="14"/>
      <c r="IXY10" s="14"/>
      <c r="IXZ10" s="14"/>
      <c r="IYA10" s="14"/>
      <c r="IYB10" s="14"/>
      <c r="IYC10" s="14"/>
      <c r="IYD10" s="14"/>
      <c r="IYE10" s="14"/>
      <c r="IYF10" s="14"/>
      <c r="IYG10" s="14"/>
      <c r="IYH10" s="14"/>
      <c r="IYI10" s="14"/>
      <c r="IYJ10" s="14"/>
      <c r="IYK10" s="14"/>
      <c r="IYL10" s="14"/>
      <c r="IYM10" s="14"/>
      <c r="IYN10" s="14"/>
      <c r="IYO10" s="14"/>
      <c r="IYP10" s="14"/>
      <c r="IYQ10" s="14"/>
      <c r="IYR10" s="14"/>
      <c r="IYS10" s="14"/>
      <c r="IYT10" s="14"/>
      <c r="IYU10" s="14"/>
      <c r="IYV10" s="14"/>
      <c r="IYW10" s="14"/>
      <c r="IYX10" s="14"/>
      <c r="IYY10" s="14"/>
      <c r="IYZ10" s="14"/>
      <c r="IZA10" s="14"/>
      <c r="IZB10" s="14"/>
      <c r="IZC10" s="14"/>
      <c r="IZD10" s="14"/>
      <c r="IZE10" s="14"/>
      <c r="IZF10" s="14"/>
      <c r="IZG10" s="14"/>
      <c r="IZH10" s="14"/>
      <c r="IZI10" s="14"/>
      <c r="IZJ10" s="14"/>
      <c r="IZK10" s="14"/>
      <c r="IZL10" s="14"/>
      <c r="IZM10" s="14"/>
      <c r="IZN10" s="14"/>
      <c r="IZO10" s="14"/>
      <c r="IZP10" s="14"/>
      <c r="IZQ10" s="14"/>
      <c r="IZR10" s="14"/>
      <c r="IZS10" s="14"/>
      <c r="IZT10" s="14"/>
      <c r="IZU10" s="14"/>
      <c r="IZV10" s="14"/>
      <c r="IZW10" s="14"/>
      <c r="IZX10" s="14"/>
      <c r="IZY10" s="14"/>
      <c r="IZZ10" s="14"/>
      <c r="JAA10" s="14"/>
      <c r="JAB10" s="14"/>
      <c r="JAC10" s="14"/>
      <c r="JAD10" s="14"/>
      <c r="JAE10" s="14"/>
      <c r="JAF10" s="14"/>
      <c r="JAG10" s="14"/>
      <c r="JAH10" s="14"/>
      <c r="JAI10" s="14"/>
      <c r="JAJ10" s="14"/>
      <c r="JAK10" s="14"/>
      <c r="JAL10" s="14"/>
      <c r="JAM10" s="14"/>
      <c r="JAN10" s="14"/>
      <c r="JAO10" s="14"/>
      <c r="JAP10" s="14"/>
      <c r="JAQ10" s="14"/>
      <c r="JAR10" s="14"/>
      <c r="JAS10" s="14"/>
      <c r="JAT10" s="14"/>
      <c r="JAU10" s="14"/>
      <c r="JAV10" s="14"/>
      <c r="JAW10" s="14"/>
      <c r="JAX10" s="14"/>
      <c r="JAY10" s="14"/>
      <c r="JAZ10" s="14"/>
      <c r="JBA10" s="14"/>
      <c r="JBB10" s="14"/>
      <c r="JBC10" s="14"/>
      <c r="JBD10" s="14"/>
      <c r="JBE10" s="14"/>
      <c r="JBF10" s="14"/>
      <c r="JBG10" s="14"/>
      <c r="JBH10" s="14"/>
      <c r="JBI10" s="14"/>
      <c r="JBJ10" s="14"/>
      <c r="JBK10" s="14"/>
      <c r="JBL10" s="14"/>
      <c r="JBM10" s="14"/>
      <c r="JBN10" s="14"/>
      <c r="JBO10" s="14"/>
      <c r="JBP10" s="14"/>
      <c r="JBQ10" s="14"/>
      <c r="JBR10" s="14"/>
      <c r="JBS10" s="14"/>
      <c r="JBT10" s="14"/>
      <c r="JBU10" s="14"/>
      <c r="JBV10" s="14"/>
      <c r="JBW10" s="14"/>
      <c r="JBX10" s="14"/>
      <c r="JBY10" s="14"/>
      <c r="JBZ10" s="14"/>
      <c r="JCA10" s="14"/>
      <c r="JCB10" s="14"/>
      <c r="JCC10" s="14"/>
      <c r="JCD10" s="14"/>
      <c r="JCE10" s="14"/>
      <c r="JCF10" s="14"/>
      <c r="JCG10" s="14"/>
      <c r="JCH10" s="14"/>
      <c r="JCI10" s="14"/>
      <c r="JCJ10" s="14"/>
      <c r="JCK10" s="14"/>
      <c r="JCL10" s="14"/>
      <c r="JCM10" s="14"/>
      <c r="JCN10" s="14"/>
      <c r="JCO10" s="14"/>
      <c r="JCP10" s="14"/>
      <c r="JCQ10" s="14"/>
      <c r="JCR10" s="14"/>
      <c r="JCS10" s="14"/>
      <c r="JCT10" s="14"/>
      <c r="JCU10" s="14"/>
      <c r="JCV10" s="14"/>
      <c r="JCW10" s="14"/>
      <c r="JCX10" s="14"/>
      <c r="JCY10" s="14"/>
      <c r="JCZ10" s="14"/>
      <c r="JDA10" s="14"/>
      <c r="JDB10" s="14"/>
      <c r="JDC10" s="14"/>
      <c r="JDD10" s="14"/>
      <c r="JDE10" s="14"/>
      <c r="JDF10" s="14"/>
      <c r="JDG10" s="14"/>
      <c r="JDH10" s="14"/>
      <c r="JDI10" s="14"/>
      <c r="JDJ10" s="14"/>
      <c r="JDK10" s="14"/>
      <c r="JDL10" s="14"/>
      <c r="JDM10" s="14"/>
      <c r="JDN10" s="14"/>
      <c r="JDO10" s="14"/>
      <c r="JDP10" s="14"/>
      <c r="JDQ10" s="14"/>
      <c r="JDR10" s="14"/>
      <c r="JDS10" s="14"/>
      <c r="JDT10" s="14"/>
      <c r="JDU10" s="14"/>
      <c r="JDV10" s="14"/>
      <c r="JDW10" s="14"/>
      <c r="JDX10" s="14"/>
      <c r="JDY10" s="14"/>
      <c r="JDZ10" s="14"/>
      <c r="JEA10" s="14"/>
      <c r="JEB10" s="14"/>
      <c r="JEC10" s="14"/>
      <c r="JED10" s="14"/>
      <c r="JEE10" s="14"/>
      <c r="JEF10" s="14"/>
      <c r="JEG10" s="14"/>
      <c r="JEH10" s="14"/>
      <c r="JEI10" s="14"/>
      <c r="JEJ10" s="14"/>
      <c r="JEK10" s="14"/>
      <c r="JEL10" s="14"/>
      <c r="JEM10" s="14"/>
      <c r="JEN10" s="14"/>
      <c r="JEO10" s="14"/>
      <c r="JEP10" s="14"/>
      <c r="JEQ10" s="14"/>
      <c r="JER10" s="14"/>
      <c r="JES10" s="14"/>
      <c r="JET10" s="14"/>
      <c r="JEU10" s="14"/>
      <c r="JEV10" s="14"/>
      <c r="JEW10" s="14"/>
      <c r="JEX10" s="14"/>
      <c r="JEY10" s="14"/>
      <c r="JEZ10" s="14"/>
      <c r="JFA10" s="14"/>
      <c r="JFB10" s="14"/>
      <c r="JFC10" s="14"/>
      <c r="JFD10" s="14"/>
      <c r="JFE10" s="14"/>
      <c r="JFF10" s="14"/>
      <c r="JFG10" s="14"/>
      <c r="JFH10" s="14"/>
      <c r="JFI10" s="14"/>
      <c r="JFJ10" s="14"/>
      <c r="JFK10" s="14"/>
      <c r="JFL10" s="14"/>
      <c r="JFM10" s="14"/>
      <c r="JFN10" s="14"/>
      <c r="JFO10" s="14"/>
      <c r="JFP10" s="14"/>
      <c r="JFQ10" s="14"/>
      <c r="JFR10" s="14"/>
      <c r="JFS10" s="14"/>
      <c r="JFT10" s="14"/>
      <c r="JFU10" s="14"/>
      <c r="JFV10" s="14"/>
      <c r="JFW10" s="14"/>
      <c r="JFX10" s="14"/>
      <c r="JFY10" s="14"/>
      <c r="JFZ10" s="14"/>
      <c r="JGA10" s="14"/>
      <c r="JGB10" s="14"/>
      <c r="JGC10" s="14"/>
      <c r="JGD10" s="14"/>
      <c r="JGE10" s="14"/>
      <c r="JGF10" s="14"/>
      <c r="JGG10" s="14"/>
      <c r="JGH10" s="14"/>
      <c r="JGI10" s="14"/>
      <c r="JGJ10" s="14"/>
      <c r="JGK10" s="14"/>
      <c r="JGL10" s="14"/>
      <c r="JGM10" s="14"/>
      <c r="JGN10" s="14"/>
      <c r="JGO10" s="14"/>
      <c r="JGP10" s="14"/>
      <c r="JGQ10" s="14"/>
      <c r="JGR10" s="14"/>
      <c r="JGS10" s="14"/>
      <c r="JGT10" s="14"/>
      <c r="JGU10" s="14"/>
      <c r="JGV10" s="14"/>
      <c r="JGW10" s="14"/>
      <c r="JGX10" s="14"/>
      <c r="JGY10" s="14"/>
      <c r="JGZ10" s="14"/>
      <c r="JHA10" s="14"/>
      <c r="JHB10" s="14"/>
      <c r="JHC10" s="14"/>
      <c r="JHD10" s="14"/>
      <c r="JHE10" s="14"/>
      <c r="JHF10" s="14"/>
      <c r="JHG10" s="14"/>
      <c r="JHH10" s="14"/>
      <c r="JHI10" s="14"/>
      <c r="JHJ10" s="14"/>
      <c r="JHK10" s="14"/>
      <c r="JHL10" s="14"/>
      <c r="JHM10" s="14"/>
      <c r="JHN10" s="14"/>
      <c r="JHO10" s="14"/>
      <c r="JHP10" s="14"/>
      <c r="JHQ10" s="14"/>
      <c r="JHR10" s="14"/>
      <c r="JHS10" s="14"/>
      <c r="JHT10" s="14"/>
      <c r="JHU10" s="14"/>
      <c r="JHV10" s="14"/>
      <c r="JHW10" s="14"/>
      <c r="JHX10" s="14"/>
      <c r="JHY10" s="14"/>
      <c r="JHZ10" s="14"/>
      <c r="JIA10" s="14"/>
      <c r="JIB10" s="14"/>
      <c r="JIC10" s="14"/>
      <c r="JID10" s="14"/>
      <c r="JIE10" s="14"/>
      <c r="JIF10" s="14"/>
      <c r="JIG10" s="14"/>
      <c r="JIH10" s="14"/>
      <c r="JII10" s="14"/>
      <c r="JIJ10" s="14"/>
      <c r="JIK10" s="14"/>
      <c r="JIL10" s="14"/>
      <c r="JIM10" s="14"/>
      <c r="JIN10" s="14"/>
      <c r="JIO10" s="14"/>
      <c r="JIP10" s="14"/>
      <c r="JIQ10" s="14"/>
      <c r="JIR10" s="14"/>
      <c r="JIS10" s="14"/>
      <c r="JIT10" s="14"/>
      <c r="JIU10" s="14"/>
      <c r="JIV10" s="14"/>
      <c r="JIW10" s="14"/>
      <c r="JIX10" s="14"/>
      <c r="JIY10" s="14"/>
      <c r="JIZ10" s="14"/>
      <c r="JJA10" s="14"/>
      <c r="JJB10" s="14"/>
      <c r="JJC10" s="14"/>
      <c r="JJD10" s="14"/>
      <c r="JJE10" s="14"/>
      <c r="JJF10" s="14"/>
      <c r="JJG10" s="14"/>
      <c r="JJH10" s="14"/>
      <c r="JJI10" s="14"/>
      <c r="JJJ10" s="14"/>
      <c r="JJK10" s="14"/>
      <c r="JJL10" s="14"/>
      <c r="JJM10" s="14"/>
      <c r="JJN10" s="14"/>
      <c r="JJO10" s="14"/>
      <c r="JJP10" s="14"/>
      <c r="JJQ10" s="14"/>
      <c r="JJR10" s="14"/>
      <c r="JJS10" s="14"/>
      <c r="JJT10" s="14"/>
      <c r="JJU10" s="14"/>
      <c r="JJV10" s="14"/>
      <c r="JJW10" s="14"/>
      <c r="JJX10" s="14"/>
      <c r="JJY10" s="14"/>
      <c r="JJZ10" s="14"/>
      <c r="JKA10" s="14"/>
      <c r="JKB10" s="14"/>
      <c r="JKC10" s="14"/>
      <c r="JKD10" s="14"/>
      <c r="JKE10" s="14"/>
      <c r="JKF10" s="14"/>
      <c r="JKG10" s="14"/>
      <c r="JKH10" s="14"/>
      <c r="JKI10" s="14"/>
      <c r="JKJ10" s="14"/>
      <c r="JKK10" s="14"/>
      <c r="JKL10" s="14"/>
      <c r="JKM10" s="14"/>
      <c r="JKN10" s="14"/>
      <c r="JKO10" s="14"/>
      <c r="JKP10" s="14"/>
      <c r="JKQ10" s="14"/>
      <c r="JKR10" s="14"/>
      <c r="JKS10" s="14"/>
      <c r="JKT10" s="14"/>
      <c r="JKU10" s="14"/>
      <c r="JKV10" s="14"/>
      <c r="JKW10" s="14"/>
      <c r="JKX10" s="14"/>
      <c r="JKY10" s="14"/>
      <c r="JKZ10" s="14"/>
      <c r="JLA10" s="14"/>
      <c r="JLB10" s="14"/>
      <c r="JLC10" s="14"/>
      <c r="JLD10" s="14"/>
      <c r="JLE10" s="14"/>
      <c r="JLF10" s="14"/>
      <c r="JLG10" s="14"/>
      <c r="JLH10" s="14"/>
      <c r="JLI10" s="14"/>
      <c r="JLJ10" s="14"/>
      <c r="JLK10" s="14"/>
      <c r="JLL10" s="14"/>
      <c r="JLM10" s="14"/>
      <c r="JLN10" s="14"/>
      <c r="JLO10" s="14"/>
      <c r="JLP10" s="14"/>
      <c r="JLQ10" s="14"/>
      <c r="JLR10" s="14"/>
      <c r="JLS10" s="14"/>
      <c r="JLT10" s="14"/>
      <c r="JLU10" s="14"/>
      <c r="JLV10" s="14"/>
      <c r="JLW10" s="14"/>
      <c r="JLX10" s="14"/>
      <c r="JLY10" s="14"/>
      <c r="JLZ10" s="14"/>
      <c r="JMA10" s="14"/>
      <c r="JMB10" s="14"/>
      <c r="JMC10" s="14"/>
      <c r="JMD10" s="14"/>
      <c r="JME10" s="14"/>
      <c r="JMF10" s="14"/>
      <c r="JMG10" s="14"/>
      <c r="JMH10" s="14"/>
      <c r="JMI10" s="14"/>
      <c r="JMJ10" s="14"/>
      <c r="JMK10" s="14"/>
      <c r="JML10" s="14"/>
      <c r="JMM10" s="14"/>
      <c r="JMN10" s="14"/>
      <c r="JMO10" s="14"/>
      <c r="JMP10" s="14"/>
      <c r="JMQ10" s="14"/>
      <c r="JMR10" s="14"/>
      <c r="JMS10" s="14"/>
      <c r="JMT10" s="14"/>
      <c r="JMU10" s="14"/>
      <c r="JMV10" s="14"/>
      <c r="JMW10" s="14"/>
      <c r="JMX10" s="14"/>
      <c r="JMY10" s="14"/>
      <c r="JMZ10" s="14"/>
      <c r="JNA10" s="14"/>
      <c r="JNB10" s="14"/>
      <c r="JNC10" s="14"/>
      <c r="JND10" s="14"/>
      <c r="JNE10" s="14"/>
      <c r="JNF10" s="14"/>
      <c r="JNG10" s="14"/>
      <c r="JNH10" s="14"/>
      <c r="JNI10" s="14"/>
      <c r="JNJ10" s="14"/>
      <c r="JNK10" s="14"/>
      <c r="JNL10" s="14"/>
      <c r="JNM10" s="14"/>
      <c r="JNN10" s="14"/>
      <c r="JNO10" s="14"/>
      <c r="JNP10" s="14"/>
      <c r="JNQ10" s="14"/>
      <c r="JNR10" s="14"/>
      <c r="JNS10" s="14"/>
      <c r="JNT10" s="14"/>
      <c r="JNU10" s="14"/>
      <c r="JNV10" s="14"/>
      <c r="JNW10" s="14"/>
      <c r="JNX10" s="14"/>
      <c r="JNY10" s="14"/>
      <c r="JNZ10" s="14"/>
      <c r="JOA10" s="14"/>
      <c r="JOB10" s="14"/>
      <c r="JOC10" s="14"/>
      <c r="JOD10" s="14"/>
      <c r="JOE10" s="14"/>
      <c r="JOF10" s="14"/>
      <c r="JOG10" s="14"/>
      <c r="JOH10" s="14"/>
      <c r="JOI10" s="14"/>
      <c r="JOJ10" s="14"/>
      <c r="JOK10" s="14"/>
      <c r="JOL10" s="14"/>
      <c r="JOM10" s="14"/>
      <c r="JON10" s="14"/>
      <c r="JOO10" s="14"/>
      <c r="JOP10" s="14"/>
      <c r="JOQ10" s="14"/>
      <c r="JOR10" s="14"/>
      <c r="JOS10" s="14"/>
      <c r="JOT10" s="14"/>
      <c r="JOU10" s="14"/>
      <c r="JOV10" s="14"/>
      <c r="JOW10" s="14"/>
      <c r="JOX10" s="14"/>
      <c r="JOY10" s="14"/>
      <c r="JOZ10" s="14"/>
      <c r="JPA10" s="14"/>
      <c r="JPB10" s="14"/>
      <c r="JPC10" s="14"/>
      <c r="JPD10" s="14"/>
      <c r="JPE10" s="14"/>
      <c r="JPF10" s="14"/>
      <c r="JPG10" s="14"/>
      <c r="JPH10" s="14"/>
      <c r="JPI10" s="14"/>
      <c r="JPJ10" s="14"/>
      <c r="JPK10" s="14"/>
      <c r="JPL10" s="14"/>
      <c r="JPM10" s="14"/>
      <c r="JPN10" s="14"/>
      <c r="JPO10" s="14"/>
      <c r="JPP10" s="14"/>
      <c r="JPQ10" s="14"/>
      <c r="JPR10" s="14"/>
      <c r="JPS10" s="14"/>
      <c r="JPT10" s="14"/>
      <c r="JPU10" s="14"/>
      <c r="JPV10" s="14"/>
      <c r="JPW10" s="14"/>
      <c r="JPX10" s="14"/>
      <c r="JPY10" s="14"/>
      <c r="JPZ10" s="14"/>
      <c r="JQA10" s="14"/>
      <c r="JQB10" s="14"/>
      <c r="JQC10" s="14"/>
      <c r="JQD10" s="14"/>
      <c r="JQE10" s="14"/>
      <c r="JQF10" s="14"/>
      <c r="JQG10" s="14"/>
      <c r="JQH10" s="14"/>
      <c r="JQI10" s="14"/>
      <c r="JQJ10" s="14"/>
      <c r="JQK10" s="14"/>
      <c r="JQL10" s="14"/>
      <c r="JQM10" s="14"/>
      <c r="JQN10" s="14"/>
      <c r="JQO10" s="14"/>
      <c r="JQP10" s="14"/>
      <c r="JQQ10" s="14"/>
      <c r="JQR10" s="14"/>
      <c r="JQS10" s="14"/>
      <c r="JQT10" s="14"/>
      <c r="JQU10" s="14"/>
      <c r="JQV10" s="14"/>
      <c r="JQW10" s="14"/>
      <c r="JQX10" s="14"/>
      <c r="JQY10" s="14"/>
      <c r="JQZ10" s="14"/>
      <c r="JRA10" s="14"/>
      <c r="JRB10" s="14"/>
      <c r="JRC10" s="14"/>
      <c r="JRD10" s="14"/>
      <c r="JRE10" s="14"/>
      <c r="JRF10" s="14"/>
      <c r="JRG10" s="14"/>
      <c r="JRH10" s="14"/>
      <c r="JRI10" s="14"/>
      <c r="JRJ10" s="14"/>
      <c r="JRK10" s="14"/>
      <c r="JRL10" s="14"/>
      <c r="JRM10" s="14"/>
      <c r="JRN10" s="14"/>
      <c r="JRO10" s="14"/>
      <c r="JRP10" s="14"/>
      <c r="JRQ10" s="14"/>
      <c r="JRR10" s="14"/>
      <c r="JRS10" s="14"/>
      <c r="JRT10" s="14"/>
      <c r="JRU10" s="14"/>
      <c r="JRV10" s="14"/>
      <c r="JRW10" s="14"/>
      <c r="JRX10" s="14"/>
      <c r="JRY10" s="14"/>
      <c r="JRZ10" s="14"/>
      <c r="JSA10" s="14"/>
      <c r="JSB10" s="14"/>
      <c r="JSC10" s="14"/>
      <c r="JSD10" s="14"/>
      <c r="JSE10" s="14"/>
      <c r="JSF10" s="14"/>
      <c r="JSG10" s="14"/>
      <c r="JSH10" s="14"/>
      <c r="JSI10" s="14"/>
      <c r="JSJ10" s="14"/>
      <c r="JSK10" s="14"/>
      <c r="JSL10" s="14"/>
      <c r="JSM10" s="14"/>
      <c r="JSN10" s="14"/>
      <c r="JSO10" s="14"/>
      <c r="JSP10" s="14"/>
      <c r="JSQ10" s="14"/>
      <c r="JSR10" s="14"/>
      <c r="JSS10" s="14"/>
      <c r="JST10" s="14"/>
      <c r="JSU10" s="14"/>
      <c r="JSV10" s="14"/>
      <c r="JSW10" s="14"/>
      <c r="JSX10" s="14"/>
      <c r="JSY10" s="14"/>
      <c r="JSZ10" s="14"/>
      <c r="JTA10" s="14"/>
      <c r="JTB10" s="14"/>
      <c r="JTC10" s="14"/>
      <c r="JTD10" s="14"/>
      <c r="JTE10" s="14"/>
      <c r="JTF10" s="14"/>
      <c r="JTG10" s="14"/>
      <c r="JTH10" s="14"/>
      <c r="JTI10" s="14"/>
      <c r="JTJ10" s="14"/>
      <c r="JTK10" s="14"/>
      <c r="JTL10" s="14"/>
      <c r="JTM10" s="14"/>
      <c r="JTN10" s="14"/>
      <c r="JTO10" s="14"/>
      <c r="JTP10" s="14"/>
      <c r="JTQ10" s="14"/>
      <c r="JTR10" s="14"/>
      <c r="JTS10" s="14"/>
      <c r="JTT10" s="14"/>
      <c r="JTU10" s="14"/>
      <c r="JTV10" s="14"/>
      <c r="JTW10" s="14"/>
      <c r="JTX10" s="14"/>
      <c r="JTY10" s="14"/>
      <c r="JTZ10" s="14"/>
      <c r="JUA10" s="14"/>
      <c r="JUB10" s="14"/>
      <c r="JUC10" s="14"/>
      <c r="JUD10" s="14"/>
      <c r="JUE10" s="14"/>
      <c r="JUF10" s="14"/>
      <c r="JUG10" s="14"/>
      <c r="JUH10" s="14"/>
      <c r="JUI10" s="14"/>
      <c r="JUJ10" s="14"/>
      <c r="JUK10" s="14"/>
      <c r="JUL10" s="14"/>
      <c r="JUM10" s="14"/>
      <c r="JUN10" s="14"/>
      <c r="JUO10" s="14"/>
      <c r="JUP10" s="14"/>
      <c r="JUQ10" s="14"/>
      <c r="JUR10" s="14"/>
      <c r="JUS10" s="14"/>
      <c r="JUT10" s="14"/>
      <c r="JUU10" s="14"/>
      <c r="JUV10" s="14"/>
      <c r="JUW10" s="14"/>
      <c r="JUX10" s="14"/>
      <c r="JUY10" s="14"/>
      <c r="JUZ10" s="14"/>
      <c r="JVA10" s="14"/>
      <c r="JVB10" s="14"/>
      <c r="JVC10" s="14"/>
      <c r="JVD10" s="14"/>
      <c r="JVE10" s="14"/>
      <c r="JVF10" s="14"/>
      <c r="JVG10" s="14"/>
      <c r="JVH10" s="14"/>
      <c r="JVI10" s="14"/>
      <c r="JVJ10" s="14"/>
      <c r="JVK10" s="14"/>
      <c r="JVL10" s="14"/>
      <c r="JVM10" s="14"/>
      <c r="JVN10" s="14"/>
      <c r="JVO10" s="14"/>
      <c r="JVP10" s="14"/>
      <c r="JVQ10" s="14"/>
      <c r="JVR10" s="14"/>
      <c r="JVS10" s="14"/>
      <c r="JVT10" s="14"/>
      <c r="JVU10" s="14"/>
      <c r="JVV10" s="14"/>
      <c r="JVW10" s="14"/>
      <c r="JVX10" s="14"/>
      <c r="JVY10" s="14"/>
      <c r="JVZ10" s="14"/>
      <c r="JWA10" s="14"/>
      <c r="JWB10" s="14"/>
      <c r="JWC10" s="14"/>
      <c r="JWD10" s="14"/>
      <c r="JWE10" s="14"/>
      <c r="JWF10" s="14"/>
      <c r="JWG10" s="14"/>
      <c r="JWH10" s="14"/>
      <c r="JWI10" s="14"/>
      <c r="JWJ10" s="14"/>
      <c r="JWK10" s="14"/>
      <c r="JWL10" s="14"/>
      <c r="JWM10" s="14"/>
      <c r="JWN10" s="14"/>
      <c r="JWO10" s="14"/>
      <c r="JWP10" s="14"/>
      <c r="JWQ10" s="14"/>
      <c r="JWR10" s="14"/>
      <c r="JWS10" s="14"/>
      <c r="JWT10" s="14"/>
      <c r="JWU10" s="14"/>
      <c r="JWV10" s="14"/>
      <c r="JWW10" s="14"/>
      <c r="JWX10" s="14"/>
      <c r="JWY10" s="14"/>
      <c r="JWZ10" s="14"/>
      <c r="JXA10" s="14"/>
      <c r="JXB10" s="14"/>
      <c r="JXC10" s="14"/>
      <c r="JXD10" s="14"/>
      <c r="JXE10" s="14"/>
      <c r="JXF10" s="14"/>
      <c r="JXG10" s="14"/>
      <c r="JXH10" s="14"/>
      <c r="JXI10" s="14"/>
      <c r="JXJ10" s="14"/>
      <c r="JXK10" s="14"/>
      <c r="JXL10" s="14"/>
      <c r="JXM10" s="14"/>
      <c r="JXN10" s="14"/>
      <c r="JXO10" s="14"/>
      <c r="JXP10" s="14"/>
      <c r="JXQ10" s="14"/>
      <c r="JXR10" s="14"/>
      <c r="JXS10" s="14"/>
      <c r="JXT10" s="14"/>
      <c r="JXU10" s="14"/>
      <c r="JXV10" s="14"/>
      <c r="JXW10" s="14"/>
      <c r="JXX10" s="14"/>
      <c r="JXY10" s="14"/>
      <c r="JXZ10" s="14"/>
      <c r="JYA10" s="14"/>
      <c r="JYB10" s="14"/>
      <c r="JYC10" s="14"/>
      <c r="JYD10" s="14"/>
      <c r="JYE10" s="14"/>
      <c r="JYF10" s="14"/>
      <c r="JYG10" s="14"/>
      <c r="JYH10" s="14"/>
      <c r="JYI10" s="14"/>
      <c r="JYJ10" s="14"/>
      <c r="JYK10" s="14"/>
      <c r="JYL10" s="14"/>
      <c r="JYM10" s="14"/>
      <c r="JYN10" s="14"/>
      <c r="JYO10" s="14"/>
      <c r="JYP10" s="14"/>
      <c r="JYQ10" s="14"/>
      <c r="JYR10" s="14"/>
      <c r="JYS10" s="14"/>
      <c r="JYT10" s="14"/>
      <c r="JYU10" s="14"/>
      <c r="JYV10" s="14"/>
      <c r="JYW10" s="14"/>
      <c r="JYX10" s="14"/>
      <c r="JYY10" s="14"/>
      <c r="JYZ10" s="14"/>
      <c r="JZA10" s="14"/>
      <c r="JZB10" s="14"/>
      <c r="JZC10" s="14"/>
      <c r="JZD10" s="14"/>
      <c r="JZE10" s="14"/>
      <c r="JZF10" s="14"/>
      <c r="JZG10" s="14"/>
      <c r="JZH10" s="14"/>
      <c r="JZI10" s="14"/>
      <c r="JZJ10" s="14"/>
      <c r="JZK10" s="14"/>
      <c r="JZL10" s="14"/>
      <c r="JZM10" s="14"/>
      <c r="JZN10" s="14"/>
      <c r="JZO10" s="14"/>
      <c r="JZP10" s="14"/>
      <c r="JZQ10" s="14"/>
      <c r="JZR10" s="14"/>
      <c r="JZS10" s="14"/>
      <c r="JZT10" s="14"/>
      <c r="JZU10" s="14"/>
      <c r="JZV10" s="14"/>
      <c r="JZW10" s="14"/>
      <c r="JZX10" s="14"/>
      <c r="JZY10" s="14"/>
      <c r="JZZ10" s="14"/>
      <c r="KAA10" s="14"/>
      <c r="KAB10" s="14"/>
      <c r="KAC10" s="14"/>
      <c r="KAD10" s="14"/>
      <c r="KAE10" s="14"/>
      <c r="KAF10" s="14"/>
      <c r="KAG10" s="14"/>
      <c r="KAH10" s="14"/>
      <c r="KAI10" s="14"/>
      <c r="KAJ10" s="14"/>
      <c r="KAK10" s="14"/>
      <c r="KAL10" s="14"/>
      <c r="KAM10" s="14"/>
      <c r="KAN10" s="14"/>
      <c r="KAO10" s="14"/>
      <c r="KAP10" s="14"/>
      <c r="KAQ10" s="14"/>
      <c r="KAR10" s="14"/>
      <c r="KAS10" s="14"/>
      <c r="KAT10" s="14"/>
      <c r="KAU10" s="14"/>
      <c r="KAV10" s="14"/>
      <c r="KAW10" s="14"/>
      <c r="KAX10" s="14"/>
      <c r="KAY10" s="14"/>
      <c r="KAZ10" s="14"/>
      <c r="KBA10" s="14"/>
      <c r="KBB10" s="14"/>
      <c r="KBC10" s="14"/>
      <c r="KBD10" s="14"/>
      <c r="KBE10" s="14"/>
      <c r="KBF10" s="14"/>
      <c r="KBG10" s="14"/>
      <c r="KBH10" s="14"/>
      <c r="KBI10" s="14"/>
      <c r="KBJ10" s="14"/>
      <c r="KBK10" s="14"/>
      <c r="KBL10" s="14"/>
      <c r="KBM10" s="14"/>
      <c r="KBN10" s="14"/>
      <c r="KBO10" s="14"/>
      <c r="KBP10" s="14"/>
      <c r="KBQ10" s="14"/>
      <c r="KBR10" s="14"/>
      <c r="KBS10" s="14"/>
      <c r="KBT10" s="14"/>
      <c r="KBU10" s="14"/>
      <c r="KBV10" s="14"/>
      <c r="KBW10" s="14"/>
      <c r="KBX10" s="14"/>
      <c r="KBY10" s="14"/>
      <c r="KBZ10" s="14"/>
      <c r="KCA10" s="14"/>
      <c r="KCB10" s="14"/>
      <c r="KCC10" s="14"/>
      <c r="KCD10" s="14"/>
      <c r="KCE10" s="14"/>
      <c r="KCF10" s="14"/>
      <c r="KCG10" s="14"/>
      <c r="KCH10" s="14"/>
      <c r="KCI10" s="14"/>
      <c r="KCJ10" s="14"/>
      <c r="KCK10" s="14"/>
      <c r="KCL10" s="14"/>
      <c r="KCM10" s="14"/>
      <c r="KCN10" s="14"/>
      <c r="KCO10" s="14"/>
      <c r="KCP10" s="14"/>
      <c r="KCQ10" s="14"/>
      <c r="KCR10" s="14"/>
      <c r="KCS10" s="14"/>
      <c r="KCT10" s="14"/>
      <c r="KCU10" s="14"/>
      <c r="KCV10" s="14"/>
      <c r="KCW10" s="14"/>
      <c r="KCX10" s="14"/>
      <c r="KCY10" s="14"/>
      <c r="KCZ10" s="14"/>
      <c r="KDA10" s="14"/>
      <c r="KDB10" s="14"/>
      <c r="KDC10" s="14"/>
      <c r="KDD10" s="14"/>
      <c r="KDE10" s="14"/>
      <c r="KDF10" s="14"/>
      <c r="KDG10" s="14"/>
      <c r="KDH10" s="14"/>
      <c r="KDI10" s="14"/>
      <c r="KDJ10" s="14"/>
      <c r="KDK10" s="14"/>
      <c r="KDL10" s="14"/>
      <c r="KDM10" s="14"/>
      <c r="KDN10" s="14"/>
      <c r="KDO10" s="14"/>
      <c r="KDP10" s="14"/>
      <c r="KDQ10" s="14"/>
      <c r="KDR10" s="14"/>
      <c r="KDS10" s="14"/>
      <c r="KDT10" s="14"/>
      <c r="KDU10" s="14"/>
      <c r="KDV10" s="14"/>
      <c r="KDW10" s="14"/>
      <c r="KDX10" s="14"/>
      <c r="KDY10" s="14"/>
      <c r="KDZ10" s="14"/>
      <c r="KEA10" s="14"/>
      <c r="KEB10" s="14"/>
      <c r="KEC10" s="14"/>
      <c r="KED10" s="14"/>
      <c r="KEE10" s="14"/>
      <c r="KEF10" s="14"/>
      <c r="KEG10" s="14"/>
      <c r="KEH10" s="14"/>
      <c r="KEI10" s="14"/>
      <c r="KEJ10" s="14"/>
      <c r="KEK10" s="14"/>
      <c r="KEL10" s="14"/>
      <c r="KEM10" s="14"/>
      <c r="KEN10" s="14"/>
      <c r="KEO10" s="14"/>
      <c r="KEP10" s="14"/>
      <c r="KEQ10" s="14"/>
      <c r="KER10" s="14"/>
      <c r="KES10" s="14"/>
      <c r="KET10" s="14"/>
      <c r="KEU10" s="14"/>
      <c r="KEV10" s="14"/>
      <c r="KEW10" s="14"/>
      <c r="KEX10" s="14"/>
      <c r="KEY10" s="14"/>
      <c r="KEZ10" s="14"/>
      <c r="KFA10" s="14"/>
      <c r="KFB10" s="14"/>
      <c r="KFC10" s="14"/>
      <c r="KFD10" s="14"/>
      <c r="KFE10" s="14"/>
      <c r="KFF10" s="14"/>
      <c r="KFG10" s="14"/>
      <c r="KFH10" s="14"/>
      <c r="KFI10" s="14"/>
      <c r="KFJ10" s="14"/>
      <c r="KFK10" s="14"/>
      <c r="KFL10" s="14"/>
      <c r="KFM10" s="14"/>
      <c r="KFN10" s="14"/>
      <c r="KFO10" s="14"/>
      <c r="KFP10" s="14"/>
      <c r="KFQ10" s="14"/>
      <c r="KFR10" s="14"/>
      <c r="KFS10" s="14"/>
      <c r="KFT10" s="14"/>
      <c r="KFU10" s="14"/>
      <c r="KFV10" s="14"/>
      <c r="KFW10" s="14"/>
      <c r="KFX10" s="14"/>
      <c r="KFY10" s="14"/>
      <c r="KFZ10" s="14"/>
      <c r="KGA10" s="14"/>
      <c r="KGB10" s="14"/>
      <c r="KGC10" s="14"/>
      <c r="KGD10" s="14"/>
      <c r="KGE10" s="14"/>
      <c r="KGF10" s="14"/>
      <c r="KGG10" s="14"/>
      <c r="KGH10" s="14"/>
      <c r="KGI10" s="14"/>
      <c r="KGJ10" s="14"/>
      <c r="KGK10" s="14"/>
      <c r="KGL10" s="14"/>
      <c r="KGM10" s="14"/>
      <c r="KGN10" s="14"/>
      <c r="KGO10" s="14"/>
      <c r="KGP10" s="14"/>
      <c r="KGQ10" s="14"/>
      <c r="KGR10" s="14"/>
      <c r="KGS10" s="14"/>
      <c r="KGT10" s="14"/>
      <c r="KGU10" s="14"/>
      <c r="KGV10" s="14"/>
      <c r="KGW10" s="14"/>
      <c r="KGX10" s="14"/>
      <c r="KGY10" s="14"/>
      <c r="KGZ10" s="14"/>
      <c r="KHA10" s="14"/>
      <c r="KHB10" s="14"/>
      <c r="KHC10" s="14"/>
      <c r="KHD10" s="14"/>
      <c r="KHE10" s="14"/>
      <c r="KHF10" s="14"/>
      <c r="KHG10" s="14"/>
      <c r="KHH10" s="14"/>
      <c r="KHI10" s="14"/>
      <c r="KHJ10" s="14"/>
      <c r="KHK10" s="14"/>
      <c r="KHL10" s="14"/>
      <c r="KHM10" s="14"/>
      <c r="KHN10" s="14"/>
      <c r="KHO10" s="14"/>
      <c r="KHP10" s="14"/>
      <c r="KHQ10" s="14"/>
      <c r="KHR10" s="14"/>
      <c r="KHS10" s="14"/>
      <c r="KHT10" s="14"/>
      <c r="KHU10" s="14"/>
      <c r="KHV10" s="14"/>
      <c r="KHW10" s="14"/>
      <c r="KHX10" s="14"/>
      <c r="KHY10" s="14"/>
      <c r="KHZ10" s="14"/>
      <c r="KIA10" s="14"/>
      <c r="KIB10" s="14"/>
      <c r="KIC10" s="14"/>
      <c r="KID10" s="14"/>
      <c r="KIE10" s="14"/>
      <c r="KIF10" s="14"/>
      <c r="KIG10" s="14"/>
      <c r="KIH10" s="14"/>
      <c r="KII10" s="14"/>
      <c r="KIJ10" s="14"/>
      <c r="KIK10" s="14"/>
      <c r="KIL10" s="14"/>
      <c r="KIM10" s="14"/>
      <c r="KIN10" s="14"/>
      <c r="KIO10" s="14"/>
      <c r="KIP10" s="14"/>
      <c r="KIQ10" s="14"/>
      <c r="KIR10" s="14"/>
      <c r="KIS10" s="14"/>
      <c r="KIT10" s="14"/>
      <c r="KIU10" s="14"/>
      <c r="KIV10" s="14"/>
      <c r="KIW10" s="14"/>
      <c r="KIX10" s="14"/>
      <c r="KIY10" s="14"/>
      <c r="KIZ10" s="14"/>
      <c r="KJA10" s="14"/>
      <c r="KJB10" s="14"/>
      <c r="KJC10" s="14"/>
      <c r="KJD10" s="14"/>
      <c r="KJE10" s="14"/>
      <c r="KJF10" s="14"/>
      <c r="KJG10" s="14"/>
      <c r="KJH10" s="14"/>
      <c r="KJI10" s="14"/>
      <c r="KJJ10" s="14"/>
      <c r="KJK10" s="14"/>
      <c r="KJL10" s="14"/>
      <c r="KJM10" s="14"/>
      <c r="KJN10" s="14"/>
      <c r="KJO10" s="14"/>
      <c r="KJP10" s="14"/>
      <c r="KJQ10" s="14"/>
      <c r="KJR10" s="14"/>
      <c r="KJS10" s="14"/>
      <c r="KJT10" s="14"/>
      <c r="KJU10" s="14"/>
      <c r="KJV10" s="14"/>
      <c r="KJW10" s="14"/>
      <c r="KJX10" s="14"/>
      <c r="KJY10" s="14"/>
      <c r="KJZ10" s="14"/>
      <c r="KKA10" s="14"/>
      <c r="KKB10" s="14"/>
      <c r="KKC10" s="14"/>
      <c r="KKD10" s="14"/>
      <c r="KKE10" s="14"/>
      <c r="KKF10" s="14"/>
      <c r="KKG10" s="14"/>
      <c r="KKH10" s="14"/>
      <c r="KKI10" s="14"/>
      <c r="KKJ10" s="14"/>
      <c r="KKK10" s="14"/>
      <c r="KKL10" s="14"/>
      <c r="KKM10" s="14"/>
      <c r="KKN10" s="14"/>
      <c r="KKO10" s="14"/>
      <c r="KKP10" s="14"/>
      <c r="KKQ10" s="14"/>
      <c r="KKR10" s="14"/>
      <c r="KKS10" s="14"/>
      <c r="KKT10" s="14"/>
      <c r="KKU10" s="14"/>
      <c r="KKV10" s="14"/>
      <c r="KKW10" s="14"/>
      <c r="KKX10" s="14"/>
      <c r="KKY10" s="14"/>
      <c r="KKZ10" s="14"/>
      <c r="KLA10" s="14"/>
      <c r="KLB10" s="14"/>
      <c r="KLC10" s="14"/>
      <c r="KLD10" s="14"/>
      <c r="KLE10" s="14"/>
      <c r="KLF10" s="14"/>
      <c r="KLG10" s="14"/>
      <c r="KLH10" s="14"/>
      <c r="KLI10" s="14"/>
      <c r="KLJ10" s="14"/>
      <c r="KLK10" s="14"/>
      <c r="KLL10" s="14"/>
      <c r="KLM10" s="14"/>
      <c r="KLN10" s="14"/>
      <c r="KLO10" s="14"/>
      <c r="KLP10" s="14"/>
      <c r="KLQ10" s="14"/>
      <c r="KLR10" s="14"/>
      <c r="KLS10" s="14"/>
      <c r="KLT10" s="14"/>
      <c r="KLU10" s="14"/>
      <c r="KLV10" s="14"/>
      <c r="KLW10" s="14"/>
      <c r="KLX10" s="14"/>
      <c r="KLY10" s="14"/>
      <c r="KLZ10" s="14"/>
      <c r="KMA10" s="14"/>
      <c r="KMB10" s="14"/>
      <c r="KMC10" s="14"/>
      <c r="KMD10" s="14"/>
      <c r="KME10" s="14"/>
      <c r="KMF10" s="14"/>
      <c r="KMG10" s="14"/>
      <c r="KMH10" s="14"/>
      <c r="KMI10" s="14"/>
      <c r="KMJ10" s="14"/>
      <c r="KMK10" s="14"/>
      <c r="KML10" s="14"/>
      <c r="KMM10" s="14"/>
      <c r="KMN10" s="14"/>
      <c r="KMO10" s="14"/>
      <c r="KMP10" s="14"/>
      <c r="KMQ10" s="14"/>
      <c r="KMR10" s="14"/>
      <c r="KMS10" s="14"/>
      <c r="KMT10" s="14"/>
      <c r="KMU10" s="14"/>
      <c r="KMV10" s="14"/>
      <c r="KMW10" s="14"/>
      <c r="KMX10" s="14"/>
      <c r="KMY10" s="14"/>
      <c r="KMZ10" s="14"/>
      <c r="KNA10" s="14"/>
      <c r="KNB10" s="14"/>
      <c r="KNC10" s="14"/>
      <c r="KND10" s="14"/>
      <c r="KNE10" s="14"/>
      <c r="KNF10" s="14"/>
      <c r="KNG10" s="14"/>
      <c r="KNH10" s="14"/>
      <c r="KNI10" s="14"/>
      <c r="KNJ10" s="14"/>
      <c r="KNK10" s="14"/>
      <c r="KNL10" s="14"/>
      <c r="KNM10" s="14"/>
      <c r="KNN10" s="14"/>
      <c r="KNO10" s="14"/>
      <c r="KNP10" s="14"/>
      <c r="KNQ10" s="14"/>
      <c r="KNR10" s="14"/>
      <c r="KNS10" s="14"/>
      <c r="KNT10" s="14"/>
      <c r="KNU10" s="14"/>
      <c r="KNV10" s="14"/>
      <c r="KNW10" s="14"/>
      <c r="KNX10" s="14"/>
      <c r="KNY10" s="14"/>
      <c r="KNZ10" s="14"/>
      <c r="KOA10" s="14"/>
      <c r="KOB10" s="14"/>
      <c r="KOC10" s="14"/>
      <c r="KOD10" s="14"/>
      <c r="KOE10" s="14"/>
      <c r="KOF10" s="14"/>
      <c r="KOG10" s="14"/>
      <c r="KOH10" s="14"/>
      <c r="KOI10" s="14"/>
      <c r="KOJ10" s="14"/>
      <c r="KOK10" s="14"/>
      <c r="KOL10" s="14"/>
      <c r="KOM10" s="14"/>
      <c r="KON10" s="14"/>
      <c r="KOO10" s="14"/>
      <c r="KOP10" s="14"/>
      <c r="KOQ10" s="14"/>
      <c r="KOR10" s="14"/>
      <c r="KOS10" s="14"/>
      <c r="KOT10" s="14"/>
      <c r="KOU10" s="14"/>
      <c r="KOV10" s="14"/>
      <c r="KOW10" s="14"/>
      <c r="KOX10" s="14"/>
      <c r="KOY10" s="14"/>
      <c r="KOZ10" s="14"/>
      <c r="KPA10" s="14"/>
      <c r="KPB10" s="14"/>
      <c r="KPC10" s="14"/>
      <c r="KPD10" s="14"/>
      <c r="KPE10" s="14"/>
      <c r="KPF10" s="14"/>
      <c r="KPG10" s="14"/>
      <c r="KPH10" s="14"/>
      <c r="KPI10" s="14"/>
      <c r="KPJ10" s="14"/>
      <c r="KPK10" s="14"/>
      <c r="KPL10" s="14"/>
      <c r="KPM10" s="14"/>
      <c r="KPN10" s="14"/>
      <c r="KPO10" s="14"/>
      <c r="KPP10" s="14"/>
      <c r="KPQ10" s="14"/>
      <c r="KPR10" s="14"/>
      <c r="KPS10" s="14"/>
      <c r="KPT10" s="14"/>
      <c r="KPU10" s="14"/>
      <c r="KPV10" s="14"/>
      <c r="KPW10" s="14"/>
      <c r="KPX10" s="14"/>
      <c r="KPY10" s="14"/>
      <c r="KPZ10" s="14"/>
      <c r="KQA10" s="14"/>
      <c r="KQB10" s="14"/>
      <c r="KQC10" s="14"/>
      <c r="KQD10" s="14"/>
      <c r="KQE10" s="14"/>
      <c r="KQF10" s="14"/>
      <c r="KQG10" s="14"/>
      <c r="KQH10" s="14"/>
      <c r="KQI10" s="14"/>
      <c r="KQJ10" s="14"/>
      <c r="KQK10" s="14"/>
      <c r="KQL10" s="14"/>
      <c r="KQM10" s="14"/>
      <c r="KQN10" s="14"/>
      <c r="KQO10" s="14"/>
      <c r="KQP10" s="14"/>
      <c r="KQQ10" s="14"/>
      <c r="KQR10" s="14"/>
      <c r="KQS10" s="14"/>
      <c r="KQT10" s="14"/>
      <c r="KQU10" s="14"/>
      <c r="KQV10" s="14"/>
      <c r="KQW10" s="14"/>
      <c r="KQX10" s="14"/>
      <c r="KQY10" s="14"/>
      <c r="KQZ10" s="14"/>
      <c r="KRA10" s="14"/>
      <c r="KRB10" s="14"/>
      <c r="KRC10" s="14"/>
      <c r="KRD10" s="14"/>
      <c r="KRE10" s="14"/>
      <c r="KRF10" s="14"/>
      <c r="KRG10" s="14"/>
      <c r="KRH10" s="14"/>
      <c r="KRI10" s="14"/>
      <c r="KRJ10" s="14"/>
      <c r="KRK10" s="14"/>
      <c r="KRL10" s="14"/>
      <c r="KRM10" s="14"/>
      <c r="KRN10" s="14"/>
      <c r="KRO10" s="14"/>
      <c r="KRP10" s="14"/>
      <c r="KRQ10" s="14"/>
      <c r="KRR10" s="14"/>
      <c r="KRS10" s="14"/>
      <c r="KRT10" s="14"/>
      <c r="KRU10" s="14"/>
      <c r="KRV10" s="14"/>
      <c r="KRW10" s="14"/>
      <c r="KRX10" s="14"/>
      <c r="KRY10" s="14"/>
      <c r="KRZ10" s="14"/>
      <c r="KSA10" s="14"/>
      <c r="KSB10" s="14"/>
      <c r="KSC10" s="14"/>
      <c r="KSD10" s="14"/>
      <c r="KSE10" s="14"/>
      <c r="KSF10" s="14"/>
      <c r="KSG10" s="14"/>
      <c r="KSH10" s="14"/>
      <c r="KSI10" s="14"/>
      <c r="KSJ10" s="14"/>
      <c r="KSK10" s="14"/>
      <c r="KSL10" s="14"/>
      <c r="KSM10" s="14"/>
      <c r="KSN10" s="14"/>
      <c r="KSO10" s="14"/>
      <c r="KSP10" s="14"/>
      <c r="KSQ10" s="14"/>
      <c r="KSR10" s="14"/>
      <c r="KSS10" s="14"/>
      <c r="KST10" s="14"/>
      <c r="KSU10" s="14"/>
      <c r="KSV10" s="14"/>
      <c r="KSW10" s="14"/>
      <c r="KSX10" s="14"/>
      <c r="KSY10" s="14"/>
      <c r="KSZ10" s="14"/>
      <c r="KTA10" s="14"/>
      <c r="KTB10" s="14"/>
      <c r="KTC10" s="14"/>
      <c r="KTD10" s="14"/>
      <c r="KTE10" s="14"/>
      <c r="KTF10" s="14"/>
      <c r="KTG10" s="14"/>
      <c r="KTH10" s="14"/>
      <c r="KTI10" s="14"/>
      <c r="KTJ10" s="14"/>
      <c r="KTK10" s="14"/>
      <c r="KTL10" s="14"/>
      <c r="KTM10" s="14"/>
      <c r="KTN10" s="14"/>
      <c r="KTO10" s="14"/>
      <c r="KTP10" s="14"/>
      <c r="KTQ10" s="14"/>
      <c r="KTR10" s="14"/>
      <c r="KTS10" s="14"/>
      <c r="KTT10" s="14"/>
      <c r="KTU10" s="14"/>
      <c r="KTV10" s="14"/>
      <c r="KTW10" s="14"/>
      <c r="KTX10" s="14"/>
      <c r="KTY10" s="14"/>
      <c r="KTZ10" s="14"/>
      <c r="KUA10" s="14"/>
      <c r="KUB10" s="14"/>
      <c r="KUC10" s="14"/>
      <c r="KUD10" s="14"/>
      <c r="KUE10" s="14"/>
      <c r="KUF10" s="14"/>
      <c r="KUG10" s="14"/>
      <c r="KUH10" s="14"/>
      <c r="KUI10" s="14"/>
      <c r="KUJ10" s="14"/>
      <c r="KUK10" s="14"/>
      <c r="KUL10" s="14"/>
      <c r="KUM10" s="14"/>
      <c r="KUN10" s="14"/>
      <c r="KUO10" s="14"/>
      <c r="KUP10" s="14"/>
      <c r="KUQ10" s="14"/>
      <c r="KUR10" s="14"/>
      <c r="KUS10" s="14"/>
      <c r="KUT10" s="14"/>
      <c r="KUU10" s="14"/>
      <c r="KUV10" s="14"/>
      <c r="KUW10" s="14"/>
      <c r="KUX10" s="14"/>
      <c r="KUY10" s="14"/>
      <c r="KUZ10" s="14"/>
      <c r="KVA10" s="14"/>
      <c r="KVB10" s="14"/>
      <c r="KVC10" s="14"/>
      <c r="KVD10" s="14"/>
      <c r="KVE10" s="14"/>
      <c r="KVF10" s="14"/>
      <c r="KVG10" s="14"/>
      <c r="KVH10" s="14"/>
      <c r="KVI10" s="14"/>
      <c r="KVJ10" s="14"/>
      <c r="KVK10" s="14"/>
      <c r="KVL10" s="14"/>
      <c r="KVM10" s="14"/>
      <c r="KVN10" s="14"/>
      <c r="KVO10" s="14"/>
      <c r="KVP10" s="14"/>
      <c r="KVQ10" s="14"/>
      <c r="KVR10" s="14"/>
      <c r="KVS10" s="14"/>
      <c r="KVT10" s="14"/>
      <c r="KVU10" s="14"/>
      <c r="KVV10" s="14"/>
      <c r="KVW10" s="14"/>
      <c r="KVX10" s="14"/>
      <c r="KVY10" s="14"/>
      <c r="KVZ10" s="14"/>
      <c r="KWA10" s="14"/>
      <c r="KWB10" s="14"/>
      <c r="KWC10" s="14"/>
      <c r="KWD10" s="14"/>
      <c r="KWE10" s="14"/>
      <c r="KWF10" s="14"/>
      <c r="KWG10" s="14"/>
      <c r="KWH10" s="14"/>
      <c r="KWI10" s="14"/>
      <c r="KWJ10" s="14"/>
      <c r="KWK10" s="14"/>
      <c r="KWL10" s="14"/>
      <c r="KWM10" s="14"/>
      <c r="KWN10" s="14"/>
      <c r="KWO10" s="14"/>
      <c r="KWP10" s="14"/>
      <c r="KWQ10" s="14"/>
      <c r="KWR10" s="14"/>
      <c r="KWS10" s="14"/>
      <c r="KWT10" s="14"/>
      <c r="KWU10" s="14"/>
      <c r="KWV10" s="14"/>
      <c r="KWW10" s="14"/>
      <c r="KWX10" s="14"/>
      <c r="KWY10" s="14"/>
      <c r="KWZ10" s="14"/>
      <c r="KXA10" s="14"/>
      <c r="KXB10" s="14"/>
      <c r="KXC10" s="14"/>
      <c r="KXD10" s="14"/>
      <c r="KXE10" s="14"/>
      <c r="KXF10" s="14"/>
      <c r="KXG10" s="14"/>
      <c r="KXH10" s="14"/>
      <c r="KXI10" s="14"/>
      <c r="KXJ10" s="14"/>
      <c r="KXK10" s="14"/>
      <c r="KXL10" s="14"/>
      <c r="KXM10" s="14"/>
      <c r="KXN10" s="14"/>
      <c r="KXO10" s="14"/>
      <c r="KXP10" s="14"/>
      <c r="KXQ10" s="14"/>
      <c r="KXR10" s="14"/>
      <c r="KXS10" s="14"/>
      <c r="KXT10" s="14"/>
      <c r="KXU10" s="14"/>
      <c r="KXV10" s="14"/>
      <c r="KXW10" s="14"/>
      <c r="KXX10" s="14"/>
      <c r="KXY10" s="14"/>
      <c r="KXZ10" s="14"/>
      <c r="KYA10" s="14"/>
      <c r="KYB10" s="14"/>
      <c r="KYC10" s="14"/>
      <c r="KYD10" s="14"/>
      <c r="KYE10" s="14"/>
      <c r="KYF10" s="14"/>
      <c r="KYG10" s="14"/>
      <c r="KYH10" s="14"/>
      <c r="KYI10" s="14"/>
      <c r="KYJ10" s="14"/>
      <c r="KYK10" s="14"/>
      <c r="KYL10" s="14"/>
      <c r="KYM10" s="14"/>
      <c r="KYN10" s="14"/>
      <c r="KYO10" s="14"/>
      <c r="KYP10" s="14"/>
      <c r="KYQ10" s="14"/>
      <c r="KYR10" s="14"/>
      <c r="KYS10" s="14"/>
      <c r="KYT10" s="14"/>
      <c r="KYU10" s="14"/>
      <c r="KYV10" s="14"/>
      <c r="KYW10" s="14"/>
      <c r="KYX10" s="14"/>
      <c r="KYY10" s="14"/>
      <c r="KYZ10" s="14"/>
      <c r="KZA10" s="14"/>
      <c r="KZB10" s="14"/>
      <c r="KZC10" s="14"/>
      <c r="KZD10" s="14"/>
      <c r="KZE10" s="14"/>
      <c r="KZF10" s="14"/>
      <c r="KZG10" s="14"/>
      <c r="KZH10" s="14"/>
      <c r="KZI10" s="14"/>
      <c r="KZJ10" s="14"/>
      <c r="KZK10" s="14"/>
      <c r="KZL10" s="14"/>
      <c r="KZM10" s="14"/>
      <c r="KZN10" s="14"/>
      <c r="KZO10" s="14"/>
      <c r="KZP10" s="14"/>
      <c r="KZQ10" s="14"/>
      <c r="KZR10" s="14"/>
      <c r="KZS10" s="14"/>
      <c r="KZT10" s="14"/>
      <c r="KZU10" s="14"/>
      <c r="KZV10" s="14"/>
      <c r="KZW10" s="14"/>
      <c r="KZX10" s="14"/>
      <c r="KZY10" s="14"/>
      <c r="KZZ10" s="14"/>
      <c r="LAA10" s="14"/>
      <c r="LAB10" s="14"/>
      <c r="LAC10" s="14"/>
      <c r="LAD10" s="14"/>
      <c r="LAE10" s="14"/>
      <c r="LAF10" s="14"/>
      <c r="LAG10" s="14"/>
      <c r="LAH10" s="14"/>
      <c r="LAI10" s="14"/>
      <c r="LAJ10" s="14"/>
      <c r="LAK10" s="14"/>
      <c r="LAL10" s="14"/>
      <c r="LAM10" s="14"/>
      <c r="LAN10" s="14"/>
      <c r="LAO10" s="14"/>
      <c r="LAP10" s="14"/>
      <c r="LAQ10" s="14"/>
      <c r="LAR10" s="14"/>
      <c r="LAS10" s="14"/>
      <c r="LAT10" s="14"/>
      <c r="LAU10" s="14"/>
      <c r="LAV10" s="14"/>
      <c r="LAW10" s="14"/>
      <c r="LAX10" s="14"/>
      <c r="LAY10" s="14"/>
      <c r="LAZ10" s="14"/>
      <c r="LBA10" s="14"/>
      <c r="LBB10" s="14"/>
      <c r="LBC10" s="14"/>
      <c r="LBD10" s="14"/>
      <c r="LBE10" s="14"/>
      <c r="LBF10" s="14"/>
      <c r="LBG10" s="14"/>
      <c r="LBH10" s="14"/>
      <c r="LBI10" s="14"/>
      <c r="LBJ10" s="14"/>
      <c r="LBK10" s="14"/>
      <c r="LBL10" s="14"/>
      <c r="LBM10" s="14"/>
      <c r="LBN10" s="14"/>
      <c r="LBO10" s="14"/>
      <c r="LBP10" s="14"/>
      <c r="LBQ10" s="14"/>
      <c r="LBR10" s="14"/>
      <c r="LBS10" s="14"/>
      <c r="LBT10" s="14"/>
      <c r="LBU10" s="14"/>
      <c r="LBV10" s="14"/>
      <c r="LBW10" s="14"/>
      <c r="LBX10" s="14"/>
      <c r="LBY10" s="14"/>
      <c r="LBZ10" s="14"/>
      <c r="LCA10" s="14"/>
      <c r="LCB10" s="14"/>
      <c r="LCC10" s="14"/>
      <c r="LCD10" s="14"/>
      <c r="LCE10" s="14"/>
      <c r="LCF10" s="14"/>
      <c r="LCG10" s="14"/>
      <c r="LCH10" s="14"/>
      <c r="LCI10" s="14"/>
      <c r="LCJ10" s="14"/>
      <c r="LCK10" s="14"/>
      <c r="LCL10" s="14"/>
      <c r="LCM10" s="14"/>
      <c r="LCN10" s="14"/>
      <c r="LCO10" s="14"/>
      <c r="LCP10" s="14"/>
      <c r="LCQ10" s="14"/>
      <c r="LCR10" s="14"/>
      <c r="LCS10" s="14"/>
      <c r="LCT10" s="14"/>
      <c r="LCU10" s="14"/>
      <c r="LCV10" s="14"/>
      <c r="LCW10" s="14"/>
      <c r="LCX10" s="14"/>
      <c r="LCY10" s="14"/>
      <c r="LCZ10" s="14"/>
      <c r="LDA10" s="14"/>
      <c r="LDB10" s="14"/>
      <c r="LDC10" s="14"/>
      <c r="LDD10" s="14"/>
      <c r="LDE10" s="14"/>
      <c r="LDF10" s="14"/>
      <c r="LDG10" s="14"/>
      <c r="LDH10" s="14"/>
      <c r="LDI10" s="14"/>
      <c r="LDJ10" s="14"/>
      <c r="LDK10" s="14"/>
      <c r="LDL10" s="14"/>
      <c r="LDM10" s="14"/>
      <c r="LDN10" s="14"/>
      <c r="LDO10" s="14"/>
      <c r="LDP10" s="14"/>
      <c r="LDQ10" s="14"/>
      <c r="LDR10" s="14"/>
      <c r="LDS10" s="14"/>
      <c r="LDT10" s="14"/>
      <c r="LDU10" s="14"/>
      <c r="LDV10" s="14"/>
      <c r="LDW10" s="14"/>
      <c r="LDX10" s="14"/>
      <c r="LDY10" s="14"/>
      <c r="LDZ10" s="14"/>
      <c r="LEA10" s="14"/>
      <c r="LEB10" s="14"/>
      <c r="LEC10" s="14"/>
      <c r="LED10" s="14"/>
      <c r="LEE10" s="14"/>
      <c r="LEF10" s="14"/>
      <c r="LEG10" s="14"/>
      <c r="LEH10" s="14"/>
      <c r="LEI10" s="14"/>
      <c r="LEJ10" s="14"/>
      <c r="LEK10" s="14"/>
      <c r="LEL10" s="14"/>
      <c r="LEM10" s="14"/>
      <c r="LEN10" s="14"/>
      <c r="LEO10" s="14"/>
      <c r="LEP10" s="14"/>
      <c r="LEQ10" s="14"/>
      <c r="LER10" s="14"/>
      <c r="LES10" s="14"/>
      <c r="LET10" s="14"/>
      <c r="LEU10" s="14"/>
      <c r="LEV10" s="14"/>
      <c r="LEW10" s="14"/>
      <c r="LEX10" s="14"/>
      <c r="LEY10" s="14"/>
      <c r="LEZ10" s="14"/>
      <c r="LFA10" s="14"/>
      <c r="LFB10" s="14"/>
      <c r="LFC10" s="14"/>
      <c r="LFD10" s="14"/>
      <c r="LFE10" s="14"/>
      <c r="LFF10" s="14"/>
      <c r="LFG10" s="14"/>
      <c r="LFH10" s="14"/>
      <c r="LFI10" s="14"/>
      <c r="LFJ10" s="14"/>
      <c r="LFK10" s="14"/>
      <c r="LFL10" s="14"/>
      <c r="LFM10" s="14"/>
      <c r="LFN10" s="14"/>
      <c r="LFO10" s="14"/>
      <c r="LFP10" s="14"/>
      <c r="LFQ10" s="14"/>
      <c r="LFR10" s="14"/>
      <c r="LFS10" s="14"/>
      <c r="LFT10" s="14"/>
      <c r="LFU10" s="14"/>
      <c r="LFV10" s="14"/>
      <c r="LFW10" s="14"/>
      <c r="LFX10" s="14"/>
      <c r="LFY10" s="14"/>
      <c r="LFZ10" s="14"/>
      <c r="LGA10" s="14"/>
      <c r="LGB10" s="14"/>
      <c r="LGC10" s="14"/>
      <c r="LGD10" s="14"/>
      <c r="LGE10" s="14"/>
      <c r="LGF10" s="14"/>
      <c r="LGG10" s="14"/>
      <c r="LGH10" s="14"/>
      <c r="LGI10" s="14"/>
      <c r="LGJ10" s="14"/>
      <c r="LGK10" s="14"/>
      <c r="LGL10" s="14"/>
      <c r="LGM10" s="14"/>
      <c r="LGN10" s="14"/>
      <c r="LGO10" s="14"/>
      <c r="LGP10" s="14"/>
      <c r="LGQ10" s="14"/>
      <c r="LGR10" s="14"/>
      <c r="LGS10" s="14"/>
      <c r="LGT10" s="14"/>
      <c r="LGU10" s="14"/>
      <c r="LGV10" s="14"/>
      <c r="LGW10" s="14"/>
      <c r="LGX10" s="14"/>
      <c r="LGY10" s="14"/>
      <c r="LGZ10" s="14"/>
      <c r="LHA10" s="14"/>
      <c r="LHB10" s="14"/>
      <c r="LHC10" s="14"/>
      <c r="LHD10" s="14"/>
      <c r="LHE10" s="14"/>
      <c r="LHF10" s="14"/>
      <c r="LHG10" s="14"/>
      <c r="LHH10" s="14"/>
      <c r="LHI10" s="14"/>
      <c r="LHJ10" s="14"/>
      <c r="LHK10" s="14"/>
      <c r="LHL10" s="14"/>
      <c r="LHM10" s="14"/>
      <c r="LHN10" s="14"/>
      <c r="LHO10" s="14"/>
      <c r="LHP10" s="14"/>
      <c r="LHQ10" s="14"/>
      <c r="LHR10" s="14"/>
      <c r="LHS10" s="14"/>
      <c r="LHT10" s="14"/>
      <c r="LHU10" s="14"/>
      <c r="LHV10" s="14"/>
      <c r="LHW10" s="14"/>
      <c r="LHX10" s="14"/>
      <c r="LHY10" s="14"/>
      <c r="LHZ10" s="14"/>
      <c r="LIA10" s="14"/>
      <c r="LIB10" s="14"/>
      <c r="LIC10" s="14"/>
      <c r="LID10" s="14"/>
      <c r="LIE10" s="14"/>
      <c r="LIF10" s="14"/>
      <c r="LIG10" s="14"/>
      <c r="LIH10" s="14"/>
      <c r="LII10" s="14"/>
      <c r="LIJ10" s="14"/>
      <c r="LIK10" s="14"/>
      <c r="LIL10" s="14"/>
      <c r="LIM10" s="14"/>
      <c r="LIN10" s="14"/>
      <c r="LIO10" s="14"/>
      <c r="LIP10" s="14"/>
      <c r="LIQ10" s="14"/>
      <c r="LIR10" s="14"/>
      <c r="LIS10" s="14"/>
      <c r="LIT10" s="14"/>
      <c r="LIU10" s="14"/>
      <c r="LIV10" s="14"/>
      <c r="LIW10" s="14"/>
      <c r="LIX10" s="14"/>
      <c r="LIY10" s="14"/>
      <c r="LIZ10" s="14"/>
      <c r="LJA10" s="14"/>
      <c r="LJB10" s="14"/>
      <c r="LJC10" s="14"/>
      <c r="LJD10" s="14"/>
      <c r="LJE10" s="14"/>
      <c r="LJF10" s="14"/>
      <c r="LJG10" s="14"/>
      <c r="LJH10" s="14"/>
      <c r="LJI10" s="14"/>
      <c r="LJJ10" s="14"/>
      <c r="LJK10" s="14"/>
      <c r="LJL10" s="14"/>
      <c r="LJM10" s="14"/>
      <c r="LJN10" s="14"/>
      <c r="LJO10" s="14"/>
      <c r="LJP10" s="14"/>
      <c r="LJQ10" s="14"/>
      <c r="LJR10" s="14"/>
      <c r="LJS10" s="14"/>
      <c r="LJT10" s="14"/>
      <c r="LJU10" s="14"/>
      <c r="LJV10" s="14"/>
      <c r="LJW10" s="14"/>
      <c r="LJX10" s="14"/>
      <c r="LJY10" s="14"/>
      <c r="LJZ10" s="14"/>
      <c r="LKA10" s="14"/>
      <c r="LKB10" s="14"/>
      <c r="LKC10" s="14"/>
      <c r="LKD10" s="14"/>
      <c r="LKE10" s="14"/>
      <c r="LKF10" s="14"/>
      <c r="LKG10" s="14"/>
      <c r="LKH10" s="14"/>
      <c r="LKI10" s="14"/>
      <c r="LKJ10" s="14"/>
      <c r="LKK10" s="14"/>
      <c r="LKL10" s="14"/>
      <c r="LKM10" s="14"/>
      <c r="LKN10" s="14"/>
      <c r="LKO10" s="14"/>
      <c r="LKP10" s="14"/>
      <c r="LKQ10" s="14"/>
      <c r="LKR10" s="14"/>
      <c r="LKS10" s="14"/>
      <c r="LKT10" s="14"/>
      <c r="LKU10" s="14"/>
      <c r="LKV10" s="14"/>
      <c r="LKW10" s="14"/>
      <c r="LKX10" s="14"/>
      <c r="LKY10" s="14"/>
      <c r="LKZ10" s="14"/>
      <c r="LLA10" s="14"/>
      <c r="LLB10" s="14"/>
      <c r="LLC10" s="14"/>
      <c r="LLD10" s="14"/>
      <c r="LLE10" s="14"/>
      <c r="LLF10" s="14"/>
      <c r="LLG10" s="14"/>
      <c r="LLH10" s="14"/>
      <c r="LLI10" s="14"/>
      <c r="LLJ10" s="14"/>
      <c r="LLK10" s="14"/>
      <c r="LLL10" s="14"/>
      <c r="LLM10" s="14"/>
      <c r="LLN10" s="14"/>
      <c r="LLO10" s="14"/>
      <c r="LLP10" s="14"/>
      <c r="LLQ10" s="14"/>
      <c r="LLR10" s="14"/>
      <c r="LLS10" s="14"/>
      <c r="LLT10" s="14"/>
      <c r="LLU10" s="14"/>
      <c r="LLV10" s="14"/>
      <c r="LLW10" s="14"/>
      <c r="LLX10" s="14"/>
      <c r="LLY10" s="14"/>
      <c r="LLZ10" s="14"/>
      <c r="LMA10" s="14"/>
      <c r="LMB10" s="14"/>
      <c r="LMC10" s="14"/>
      <c r="LMD10" s="14"/>
      <c r="LME10" s="14"/>
      <c r="LMF10" s="14"/>
      <c r="LMG10" s="14"/>
      <c r="LMH10" s="14"/>
      <c r="LMI10" s="14"/>
      <c r="LMJ10" s="14"/>
      <c r="LMK10" s="14"/>
      <c r="LML10" s="14"/>
      <c r="LMM10" s="14"/>
      <c r="LMN10" s="14"/>
      <c r="LMO10" s="14"/>
      <c r="LMP10" s="14"/>
      <c r="LMQ10" s="14"/>
      <c r="LMR10" s="14"/>
      <c r="LMS10" s="14"/>
      <c r="LMT10" s="14"/>
      <c r="LMU10" s="14"/>
      <c r="LMV10" s="14"/>
      <c r="LMW10" s="14"/>
      <c r="LMX10" s="14"/>
      <c r="LMY10" s="14"/>
      <c r="LMZ10" s="14"/>
      <c r="LNA10" s="14"/>
      <c r="LNB10" s="14"/>
      <c r="LNC10" s="14"/>
      <c r="LND10" s="14"/>
      <c r="LNE10" s="14"/>
      <c r="LNF10" s="14"/>
      <c r="LNG10" s="14"/>
      <c r="LNH10" s="14"/>
      <c r="LNI10" s="14"/>
      <c r="LNJ10" s="14"/>
      <c r="LNK10" s="14"/>
      <c r="LNL10" s="14"/>
      <c r="LNM10" s="14"/>
      <c r="LNN10" s="14"/>
      <c r="LNO10" s="14"/>
      <c r="LNP10" s="14"/>
      <c r="LNQ10" s="14"/>
      <c r="LNR10" s="14"/>
      <c r="LNS10" s="14"/>
      <c r="LNT10" s="14"/>
      <c r="LNU10" s="14"/>
      <c r="LNV10" s="14"/>
      <c r="LNW10" s="14"/>
      <c r="LNX10" s="14"/>
      <c r="LNY10" s="14"/>
      <c r="LNZ10" s="14"/>
      <c r="LOA10" s="14"/>
      <c r="LOB10" s="14"/>
      <c r="LOC10" s="14"/>
      <c r="LOD10" s="14"/>
      <c r="LOE10" s="14"/>
      <c r="LOF10" s="14"/>
      <c r="LOG10" s="14"/>
      <c r="LOH10" s="14"/>
      <c r="LOI10" s="14"/>
      <c r="LOJ10" s="14"/>
      <c r="LOK10" s="14"/>
      <c r="LOL10" s="14"/>
      <c r="LOM10" s="14"/>
      <c r="LON10" s="14"/>
      <c r="LOO10" s="14"/>
      <c r="LOP10" s="14"/>
      <c r="LOQ10" s="14"/>
      <c r="LOR10" s="14"/>
      <c r="LOS10" s="14"/>
      <c r="LOT10" s="14"/>
      <c r="LOU10" s="14"/>
      <c r="LOV10" s="14"/>
      <c r="LOW10" s="14"/>
      <c r="LOX10" s="14"/>
      <c r="LOY10" s="14"/>
      <c r="LOZ10" s="14"/>
      <c r="LPA10" s="14"/>
      <c r="LPB10" s="14"/>
      <c r="LPC10" s="14"/>
      <c r="LPD10" s="14"/>
      <c r="LPE10" s="14"/>
      <c r="LPF10" s="14"/>
      <c r="LPG10" s="14"/>
      <c r="LPH10" s="14"/>
      <c r="LPI10" s="14"/>
      <c r="LPJ10" s="14"/>
      <c r="LPK10" s="14"/>
      <c r="LPL10" s="14"/>
      <c r="LPM10" s="14"/>
      <c r="LPN10" s="14"/>
      <c r="LPO10" s="14"/>
      <c r="LPP10" s="14"/>
      <c r="LPQ10" s="14"/>
      <c r="LPR10" s="14"/>
      <c r="LPS10" s="14"/>
      <c r="LPT10" s="14"/>
      <c r="LPU10" s="14"/>
      <c r="LPV10" s="14"/>
      <c r="LPW10" s="14"/>
      <c r="LPX10" s="14"/>
      <c r="LPY10" s="14"/>
      <c r="LPZ10" s="14"/>
      <c r="LQA10" s="14"/>
      <c r="LQB10" s="14"/>
      <c r="LQC10" s="14"/>
      <c r="LQD10" s="14"/>
      <c r="LQE10" s="14"/>
      <c r="LQF10" s="14"/>
      <c r="LQG10" s="14"/>
      <c r="LQH10" s="14"/>
      <c r="LQI10" s="14"/>
      <c r="LQJ10" s="14"/>
      <c r="LQK10" s="14"/>
      <c r="LQL10" s="14"/>
      <c r="LQM10" s="14"/>
      <c r="LQN10" s="14"/>
      <c r="LQO10" s="14"/>
      <c r="LQP10" s="14"/>
      <c r="LQQ10" s="14"/>
      <c r="LQR10" s="14"/>
      <c r="LQS10" s="14"/>
      <c r="LQT10" s="14"/>
      <c r="LQU10" s="14"/>
      <c r="LQV10" s="14"/>
      <c r="LQW10" s="14"/>
      <c r="LQX10" s="14"/>
      <c r="LQY10" s="14"/>
      <c r="LQZ10" s="14"/>
      <c r="LRA10" s="14"/>
      <c r="LRB10" s="14"/>
      <c r="LRC10" s="14"/>
      <c r="LRD10" s="14"/>
      <c r="LRE10" s="14"/>
      <c r="LRF10" s="14"/>
      <c r="LRG10" s="14"/>
      <c r="LRH10" s="14"/>
      <c r="LRI10" s="14"/>
      <c r="LRJ10" s="14"/>
      <c r="LRK10" s="14"/>
      <c r="LRL10" s="14"/>
      <c r="LRM10" s="14"/>
      <c r="LRN10" s="14"/>
      <c r="LRO10" s="14"/>
      <c r="LRP10" s="14"/>
      <c r="LRQ10" s="14"/>
      <c r="LRR10" s="14"/>
      <c r="LRS10" s="14"/>
      <c r="LRT10" s="14"/>
      <c r="LRU10" s="14"/>
      <c r="LRV10" s="14"/>
      <c r="LRW10" s="14"/>
      <c r="LRX10" s="14"/>
      <c r="LRY10" s="14"/>
      <c r="LRZ10" s="14"/>
      <c r="LSA10" s="14"/>
      <c r="LSB10" s="14"/>
      <c r="LSC10" s="14"/>
      <c r="LSD10" s="14"/>
      <c r="LSE10" s="14"/>
      <c r="LSF10" s="14"/>
      <c r="LSG10" s="14"/>
      <c r="LSH10" s="14"/>
      <c r="LSI10" s="14"/>
      <c r="LSJ10" s="14"/>
      <c r="LSK10" s="14"/>
      <c r="LSL10" s="14"/>
      <c r="LSM10" s="14"/>
      <c r="LSN10" s="14"/>
      <c r="LSO10" s="14"/>
      <c r="LSP10" s="14"/>
      <c r="LSQ10" s="14"/>
      <c r="LSR10" s="14"/>
      <c r="LSS10" s="14"/>
      <c r="LST10" s="14"/>
      <c r="LSU10" s="14"/>
      <c r="LSV10" s="14"/>
      <c r="LSW10" s="14"/>
      <c r="LSX10" s="14"/>
      <c r="LSY10" s="14"/>
      <c r="LSZ10" s="14"/>
      <c r="LTA10" s="14"/>
      <c r="LTB10" s="14"/>
      <c r="LTC10" s="14"/>
      <c r="LTD10" s="14"/>
      <c r="LTE10" s="14"/>
      <c r="LTF10" s="14"/>
      <c r="LTG10" s="14"/>
      <c r="LTH10" s="14"/>
      <c r="LTI10" s="14"/>
      <c r="LTJ10" s="14"/>
      <c r="LTK10" s="14"/>
      <c r="LTL10" s="14"/>
      <c r="LTM10" s="14"/>
      <c r="LTN10" s="14"/>
      <c r="LTO10" s="14"/>
      <c r="LTP10" s="14"/>
      <c r="LTQ10" s="14"/>
      <c r="LTR10" s="14"/>
      <c r="LTS10" s="14"/>
      <c r="LTT10" s="14"/>
      <c r="LTU10" s="14"/>
      <c r="LTV10" s="14"/>
      <c r="LTW10" s="14"/>
      <c r="LTX10" s="14"/>
      <c r="LTY10" s="14"/>
      <c r="LTZ10" s="14"/>
      <c r="LUA10" s="14"/>
      <c r="LUB10" s="14"/>
      <c r="LUC10" s="14"/>
      <c r="LUD10" s="14"/>
      <c r="LUE10" s="14"/>
      <c r="LUF10" s="14"/>
      <c r="LUG10" s="14"/>
      <c r="LUH10" s="14"/>
      <c r="LUI10" s="14"/>
      <c r="LUJ10" s="14"/>
      <c r="LUK10" s="14"/>
      <c r="LUL10" s="14"/>
      <c r="LUM10" s="14"/>
      <c r="LUN10" s="14"/>
      <c r="LUO10" s="14"/>
      <c r="LUP10" s="14"/>
      <c r="LUQ10" s="14"/>
      <c r="LUR10" s="14"/>
      <c r="LUS10" s="14"/>
      <c r="LUT10" s="14"/>
      <c r="LUU10" s="14"/>
      <c r="LUV10" s="14"/>
      <c r="LUW10" s="14"/>
      <c r="LUX10" s="14"/>
      <c r="LUY10" s="14"/>
      <c r="LUZ10" s="14"/>
      <c r="LVA10" s="14"/>
      <c r="LVB10" s="14"/>
      <c r="LVC10" s="14"/>
      <c r="LVD10" s="14"/>
      <c r="LVE10" s="14"/>
      <c r="LVF10" s="14"/>
      <c r="LVG10" s="14"/>
      <c r="LVH10" s="14"/>
      <c r="LVI10" s="14"/>
      <c r="LVJ10" s="14"/>
      <c r="LVK10" s="14"/>
      <c r="LVL10" s="14"/>
      <c r="LVM10" s="14"/>
      <c r="LVN10" s="14"/>
      <c r="LVO10" s="14"/>
      <c r="LVP10" s="14"/>
      <c r="LVQ10" s="14"/>
      <c r="LVR10" s="14"/>
      <c r="LVS10" s="14"/>
      <c r="LVT10" s="14"/>
      <c r="LVU10" s="14"/>
      <c r="LVV10" s="14"/>
      <c r="LVW10" s="14"/>
      <c r="LVX10" s="14"/>
      <c r="LVY10" s="14"/>
      <c r="LVZ10" s="14"/>
      <c r="LWA10" s="14"/>
      <c r="LWB10" s="14"/>
      <c r="LWC10" s="14"/>
      <c r="LWD10" s="14"/>
      <c r="LWE10" s="14"/>
      <c r="LWF10" s="14"/>
      <c r="LWG10" s="14"/>
      <c r="LWH10" s="14"/>
      <c r="LWI10" s="14"/>
      <c r="LWJ10" s="14"/>
      <c r="LWK10" s="14"/>
      <c r="LWL10" s="14"/>
      <c r="LWM10" s="14"/>
      <c r="LWN10" s="14"/>
      <c r="LWO10" s="14"/>
      <c r="LWP10" s="14"/>
      <c r="LWQ10" s="14"/>
      <c r="LWR10" s="14"/>
      <c r="LWS10" s="14"/>
      <c r="LWT10" s="14"/>
      <c r="LWU10" s="14"/>
      <c r="LWV10" s="14"/>
      <c r="LWW10" s="14"/>
      <c r="LWX10" s="14"/>
      <c r="LWY10" s="14"/>
      <c r="LWZ10" s="14"/>
      <c r="LXA10" s="14"/>
      <c r="LXB10" s="14"/>
      <c r="LXC10" s="14"/>
      <c r="LXD10" s="14"/>
      <c r="LXE10" s="14"/>
      <c r="LXF10" s="14"/>
      <c r="LXG10" s="14"/>
      <c r="LXH10" s="14"/>
      <c r="LXI10" s="14"/>
      <c r="LXJ10" s="14"/>
      <c r="LXK10" s="14"/>
      <c r="LXL10" s="14"/>
      <c r="LXM10" s="14"/>
      <c r="LXN10" s="14"/>
      <c r="LXO10" s="14"/>
      <c r="LXP10" s="14"/>
      <c r="LXQ10" s="14"/>
      <c r="LXR10" s="14"/>
      <c r="LXS10" s="14"/>
      <c r="LXT10" s="14"/>
      <c r="LXU10" s="14"/>
      <c r="LXV10" s="14"/>
      <c r="LXW10" s="14"/>
      <c r="LXX10" s="14"/>
      <c r="LXY10" s="14"/>
      <c r="LXZ10" s="14"/>
      <c r="LYA10" s="14"/>
      <c r="LYB10" s="14"/>
      <c r="LYC10" s="14"/>
      <c r="LYD10" s="14"/>
      <c r="LYE10" s="14"/>
      <c r="LYF10" s="14"/>
      <c r="LYG10" s="14"/>
      <c r="LYH10" s="14"/>
      <c r="LYI10" s="14"/>
      <c r="LYJ10" s="14"/>
      <c r="LYK10" s="14"/>
      <c r="LYL10" s="14"/>
      <c r="LYM10" s="14"/>
      <c r="LYN10" s="14"/>
      <c r="LYO10" s="14"/>
      <c r="LYP10" s="14"/>
      <c r="LYQ10" s="14"/>
      <c r="LYR10" s="14"/>
      <c r="LYS10" s="14"/>
      <c r="LYT10" s="14"/>
      <c r="LYU10" s="14"/>
      <c r="LYV10" s="14"/>
      <c r="LYW10" s="14"/>
      <c r="LYX10" s="14"/>
      <c r="LYY10" s="14"/>
      <c r="LYZ10" s="14"/>
      <c r="LZA10" s="14"/>
      <c r="LZB10" s="14"/>
      <c r="LZC10" s="14"/>
      <c r="LZD10" s="14"/>
      <c r="LZE10" s="14"/>
      <c r="LZF10" s="14"/>
      <c r="LZG10" s="14"/>
      <c r="LZH10" s="14"/>
      <c r="LZI10" s="14"/>
      <c r="LZJ10" s="14"/>
      <c r="LZK10" s="14"/>
      <c r="LZL10" s="14"/>
      <c r="LZM10" s="14"/>
      <c r="LZN10" s="14"/>
      <c r="LZO10" s="14"/>
      <c r="LZP10" s="14"/>
      <c r="LZQ10" s="14"/>
      <c r="LZR10" s="14"/>
      <c r="LZS10" s="14"/>
      <c r="LZT10" s="14"/>
      <c r="LZU10" s="14"/>
      <c r="LZV10" s="14"/>
      <c r="LZW10" s="14"/>
      <c r="LZX10" s="14"/>
      <c r="LZY10" s="14"/>
      <c r="LZZ10" s="14"/>
      <c r="MAA10" s="14"/>
      <c r="MAB10" s="14"/>
      <c r="MAC10" s="14"/>
      <c r="MAD10" s="14"/>
      <c r="MAE10" s="14"/>
      <c r="MAF10" s="14"/>
      <c r="MAG10" s="14"/>
      <c r="MAH10" s="14"/>
      <c r="MAI10" s="14"/>
      <c r="MAJ10" s="14"/>
      <c r="MAK10" s="14"/>
      <c r="MAL10" s="14"/>
      <c r="MAM10" s="14"/>
      <c r="MAN10" s="14"/>
      <c r="MAO10" s="14"/>
      <c r="MAP10" s="14"/>
      <c r="MAQ10" s="14"/>
      <c r="MAR10" s="14"/>
      <c r="MAS10" s="14"/>
      <c r="MAT10" s="14"/>
      <c r="MAU10" s="14"/>
      <c r="MAV10" s="14"/>
      <c r="MAW10" s="14"/>
      <c r="MAX10" s="14"/>
      <c r="MAY10" s="14"/>
      <c r="MAZ10" s="14"/>
      <c r="MBA10" s="14"/>
      <c r="MBB10" s="14"/>
      <c r="MBC10" s="14"/>
      <c r="MBD10" s="14"/>
      <c r="MBE10" s="14"/>
      <c r="MBF10" s="14"/>
      <c r="MBG10" s="14"/>
      <c r="MBH10" s="14"/>
      <c r="MBI10" s="14"/>
      <c r="MBJ10" s="14"/>
      <c r="MBK10" s="14"/>
      <c r="MBL10" s="14"/>
      <c r="MBM10" s="14"/>
      <c r="MBN10" s="14"/>
      <c r="MBO10" s="14"/>
      <c r="MBP10" s="14"/>
      <c r="MBQ10" s="14"/>
      <c r="MBR10" s="14"/>
      <c r="MBS10" s="14"/>
      <c r="MBT10" s="14"/>
      <c r="MBU10" s="14"/>
      <c r="MBV10" s="14"/>
      <c r="MBW10" s="14"/>
      <c r="MBX10" s="14"/>
      <c r="MBY10" s="14"/>
      <c r="MBZ10" s="14"/>
      <c r="MCA10" s="14"/>
      <c r="MCB10" s="14"/>
      <c r="MCC10" s="14"/>
      <c r="MCD10" s="14"/>
      <c r="MCE10" s="14"/>
      <c r="MCF10" s="14"/>
      <c r="MCG10" s="14"/>
      <c r="MCH10" s="14"/>
      <c r="MCI10" s="14"/>
      <c r="MCJ10" s="14"/>
      <c r="MCK10" s="14"/>
      <c r="MCL10" s="14"/>
      <c r="MCM10" s="14"/>
      <c r="MCN10" s="14"/>
      <c r="MCO10" s="14"/>
      <c r="MCP10" s="14"/>
      <c r="MCQ10" s="14"/>
      <c r="MCR10" s="14"/>
      <c r="MCS10" s="14"/>
      <c r="MCT10" s="14"/>
      <c r="MCU10" s="14"/>
      <c r="MCV10" s="14"/>
      <c r="MCW10" s="14"/>
      <c r="MCX10" s="14"/>
      <c r="MCY10" s="14"/>
      <c r="MCZ10" s="14"/>
      <c r="MDA10" s="14"/>
      <c r="MDB10" s="14"/>
      <c r="MDC10" s="14"/>
      <c r="MDD10" s="14"/>
      <c r="MDE10" s="14"/>
      <c r="MDF10" s="14"/>
      <c r="MDG10" s="14"/>
      <c r="MDH10" s="14"/>
      <c r="MDI10" s="14"/>
      <c r="MDJ10" s="14"/>
      <c r="MDK10" s="14"/>
      <c r="MDL10" s="14"/>
      <c r="MDM10" s="14"/>
      <c r="MDN10" s="14"/>
      <c r="MDO10" s="14"/>
      <c r="MDP10" s="14"/>
      <c r="MDQ10" s="14"/>
      <c r="MDR10" s="14"/>
      <c r="MDS10" s="14"/>
      <c r="MDT10" s="14"/>
      <c r="MDU10" s="14"/>
      <c r="MDV10" s="14"/>
      <c r="MDW10" s="14"/>
      <c r="MDX10" s="14"/>
      <c r="MDY10" s="14"/>
      <c r="MDZ10" s="14"/>
      <c r="MEA10" s="14"/>
      <c r="MEB10" s="14"/>
      <c r="MEC10" s="14"/>
      <c r="MED10" s="14"/>
      <c r="MEE10" s="14"/>
      <c r="MEF10" s="14"/>
      <c r="MEG10" s="14"/>
      <c r="MEH10" s="14"/>
      <c r="MEI10" s="14"/>
      <c r="MEJ10" s="14"/>
      <c r="MEK10" s="14"/>
      <c r="MEL10" s="14"/>
      <c r="MEM10" s="14"/>
      <c r="MEN10" s="14"/>
      <c r="MEO10" s="14"/>
      <c r="MEP10" s="14"/>
      <c r="MEQ10" s="14"/>
      <c r="MER10" s="14"/>
      <c r="MES10" s="14"/>
      <c r="MET10" s="14"/>
      <c r="MEU10" s="14"/>
      <c r="MEV10" s="14"/>
      <c r="MEW10" s="14"/>
      <c r="MEX10" s="14"/>
      <c r="MEY10" s="14"/>
      <c r="MEZ10" s="14"/>
      <c r="MFA10" s="14"/>
      <c r="MFB10" s="14"/>
      <c r="MFC10" s="14"/>
      <c r="MFD10" s="14"/>
      <c r="MFE10" s="14"/>
      <c r="MFF10" s="14"/>
      <c r="MFG10" s="14"/>
      <c r="MFH10" s="14"/>
      <c r="MFI10" s="14"/>
      <c r="MFJ10" s="14"/>
      <c r="MFK10" s="14"/>
      <c r="MFL10" s="14"/>
      <c r="MFM10" s="14"/>
      <c r="MFN10" s="14"/>
      <c r="MFO10" s="14"/>
      <c r="MFP10" s="14"/>
      <c r="MFQ10" s="14"/>
      <c r="MFR10" s="14"/>
      <c r="MFS10" s="14"/>
      <c r="MFT10" s="14"/>
      <c r="MFU10" s="14"/>
      <c r="MFV10" s="14"/>
      <c r="MFW10" s="14"/>
      <c r="MFX10" s="14"/>
      <c r="MFY10" s="14"/>
      <c r="MFZ10" s="14"/>
      <c r="MGA10" s="14"/>
      <c r="MGB10" s="14"/>
      <c r="MGC10" s="14"/>
      <c r="MGD10" s="14"/>
      <c r="MGE10" s="14"/>
      <c r="MGF10" s="14"/>
      <c r="MGG10" s="14"/>
      <c r="MGH10" s="14"/>
      <c r="MGI10" s="14"/>
      <c r="MGJ10" s="14"/>
      <c r="MGK10" s="14"/>
      <c r="MGL10" s="14"/>
      <c r="MGM10" s="14"/>
      <c r="MGN10" s="14"/>
      <c r="MGO10" s="14"/>
      <c r="MGP10" s="14"/>
      <c r="MGQ10" s="14"/>
      <c r="MGR10" s="14"/>
      <c r="MGS10" s="14"/>
      <c r="MGT10" s="14"/>
      <c r="MGU10" s="14"/>
      <c r="MGV10" s="14"/>
      <c r="MGW10" s="14"/>
      <c r="MGX10" s="14"/>
      <c r="MGY10" s="14"/>
      <c r="MGZ10" s="14"/>
      <c r="MHA10" s="14"/>
      <c r="MHB10" s="14"/>
      <c r="MHC10" s="14"/>
      <c r="MHD10" s="14"/>
      <c r="MHE10" s="14"/>
      <c r="MHF10" s="14"/>
      <c r="MHG10" s="14"/>
      <c r="MHH10" s="14"/>
      <c r="MHI10" s="14"/>
      <c r="MHJ10" s="14"/>
      <c r="MHK10" s="14"/>
      <c r="MHL10" s="14"/>
      <c r="MHM10" s="14"/>
      <c r="MHN10" s="14"/>
      <c r="MHO10" s="14"/>
      <c r="MHP10" s="14"/>
      <c r="MHQ10" s="14"/>
      <c r="MHR10" s="14"/>
      <c r="MHS10" s="14"/>
      <c r="MHT10" s="14"/>
      <c r="MHU10" s="14"/>
      <c r="MHV10" s="14"/>
      <c r="MHW10" s="14"/>
      <c r="MHX10" s="14"/>
      <c r="MHY10" s="14"/>
      <c r="MHZ10" s="14"/>
      <c r="MIA10" s="14"/>
      <c r="MIB10" s="14"/>
      <c r="MIC10" s="14"/>
      <c r="MID10" s="14"/>
      <c r="MIE10" s="14"/>
      <c r="MIF10" s="14"/>
      <c r="MIG10" s="14"/>
      <c r="MIH10" s="14"/>
      <c r="MII10" s="14"/>
      <c r="MIJ10" s="14"/>
      <c r="MIK10" s="14"/>
      <c r="MIL10" s="14"/>
      <c r="MIM10" s="14"/>
      <c r="MIN10" s="14"/>
      <c r="MIO10" s="14"/>
      <c r="MIP10" s="14"/>
      <c r="MIQ10" s="14"/>
      <c r="MIR10" s="14"/>
      <c r="MIS10" s="14"/>
      <c r="MIT10" s="14"/>
      <c r="MIU10" s="14"/>
      <c r="MIV10" s="14"/>
      <c r="MIW10" s="14"/>
      <c r="MIX10" s="14"/>
      <c r="MIY10" s="14"/>
      <c r="MIZ10" s="14"/>
      <c r="MJA10" s="14"/>
      <c r="MJB10" s="14"/>
      <c r="MJC10" s="14"/>
      <c r="MJD10" s="14"/>
      <c r="MJE10" s="14"/>
      <c r="MJF10" s="14"/>
      <c r="MJG10" s="14"/>
      <c r="MJH10" s="14"/>
      <c r="MJI10" s="14"/>
      <c r="MJJ10" s="14"/>
      <c r="MJK10" s="14"/>
      <c r="MJL10" s="14"/>
      <c r="MJM10" s="14"/>
      <c r="MJN10" s="14"/>
      <c r="MJO10" s="14"/>
      <c r="MJP10" s="14"/>
      <c r="MJQ10" s="14"/>
      <c r="MJR10" s="14"/>
      <c r="MJS10" s="14"/>
      <c r="MJT10" s="14"/>
      <c r="MJU10" s="14"/>
      <c r="MJV10" s="14"/>
      <c r="MJW10" s="14"/>
      <c r="MJX10" s="14"/>
      <c r="MJY10" s="14"/>
      <c r="MJZ10" s="14"/>
      <c r="MKA10" s="14"/>
      <c r="MKB10" s="14"/>
      <c r="MKC10" s="14"/>
      <c r="MKD10" s="14"/>
      <c r="MKE10" s="14"/>
      <c r="MKF10" s="14"/>
      <c r="MKG10" s="14"/>
      <c r="MKH10" s="14"/>
      <c r="MKI10" s="14"/>
      <c r="MKJ10" s="14"/>
      <c r="MKK10" s="14"/>
      <c r="MKL10" s="14"/>
      <c r="MKM10" s="14"/>
      <c r="MKN10" s="14"/>
      <c r="MKO10" s="14"/>
      <c r="MKP10" s="14"/>
      <c r="MKQ10" s="14"/>
      <c r="MKR10" s="14"/>
      <c r="MKS10" s="14"/>
      <c r="MKT10" s="14"/>
      <c r="MKU10" s="14"/>
      <c r="MKV10" s="14"/>
      <c r="MKW10" s="14"/>
      <c r="MKX10" s="14"/>
      <c r="MKY10" s="14"/>
      <c r="MKZ10" s="14"/>
      <c r="MLA10" s="14"/>
      <c r="MLB10" s="14"/>
      <c r="MLC10" s="14"/>
      <c r="MLD10" s="14"/>
      <c r="MLE10" s="14"/>
      <c r="MLF10" s="14"/>
      <c r="MLG10" s="14"/>
      <c r="MLH10" s="14"/>
      <c r="MLI10" s="14"/>
      <c r="MLJ10" s="14"/>
      <c r="MLK10" s="14"/>
      <c r="MLL10" s="14"/>
      <c r="MLM10" s="14"/>
      <c r="MLN10" s="14"/>
      <c r="MLO10" s="14"/>
      <c r="MLP10" s="14"/>
      <c r="MLQ10" s="14"/>
      <c r="MLR10" s="14"/>
      <c r="MLS10" s="14"/>
      <c r="MLT10" s="14"/>
      <c r="MLU10" s="14"/>
      <c r="MLV10" s="14"/>
      <c r="MLW10" s="14"/>
      <c r="MLX10" s="14"/>
      <c r="MLY10" s="14"/>
      <c r="MLZ10" s="14"/>
      <c r="MMA10" s="14"/>
      <c r="MMB10" s="14"/>
      <c r="MMC10" s="14"/>
      <c r="MMD10" s="14"/>
      <c r="MME10" s="14"/>
      <c r="MMF10" s="14"/>
      <c r="MMG10" s="14"/>
      <c r="MMH10" s="14"/>
      <c r="MMI10" s="14"/>
      <c r="MMJ10" s="14"/>
      <c r="MMK10" s="14"/>
      <c r="MML10" s="14"/>
      <c r="MMM10" s="14"/>
      <c r="MMN10" s="14"/>
      <c r="MMO10" s="14"/>
      <c r="MMP10" s="14"/>
      <c r="MMQ10" s="14"/>
      <c r="MMR10" s="14"/>
      <c r="MMS10" s="14"/>
      <c r="MMT10" s="14"/>
      <c r="MMU10" s="14"/>
      <c r="MMV10" s="14"/>
      <c r="MMW10" s="14"/>
      <c r="MMX10" s="14"/>
      <c r="MMY10" s="14"/>
      <c r="MMZ10" s="14"/>
      <c r="MNA10" s="14"/>
      <c r="MNB10" s="14"/>
      <c r="MNC10" s="14"/>
      <c r="MND10" s="14"/>
      <c r="MNE10" s="14"/>
      <c r="MNF10" s="14"/>
      <c r="MNG10" s="14"/>
      <c r="MNH10" s="14"/>
      <c r="MNI10" s="14"/>
      <c r="MNJ10" s="14"/>
      <c r="MNK10" s="14"/>
      <c r="MNL10" s="14"/>
      <c r="MNM10" s="14"/>
      <c r="MNN10" s="14"/>
      <c r="MNO10" s="14"/>
      <c r="MNP10" s="14"/>
      <c r="MNQ10" s="14"/>
      <c r="MNR10" s="14"/>
      <c r="MNS10" s="14"/>
      <c r="MNT10" s="14"/>
      <c r="MNU10" s="14"/>
      <c r="MNV10" s="14"/>
      <c r="MNW10" s="14"/>
      <c r="MNX10" s="14"/>
      <c r="MNY10" s="14"/>
      <c r="MNZ10" s="14"/>
      <c r="MOA10" s="14"/>
      <c r="MOB10" s="14"/>
      <c r="MOC10" s="14"/>
      <c r="MOD10" s="14"/>
      <c r="MOE10" s="14"/>
      <c r="MOF10" s="14"/>
      <c r="MOG10" s="14"/>
      <c r="MOH10" s="14"/>
      <c r="MOI10" s="14"/>
      <c r="MOJ10" s="14"/>
      <c r="MOK10" s="14"/>
      <c r="MOL10" s="14"/>
      <c r="MOM10" s="14"/>
      <c r="MON10" s="14"/>
      <c r="MOO10" s="14"/>
      <c r="MOP10" s="14"/>
      <c r="MOQ10" s="14"/>
      <c r="MOR10" s="14"/>
      <c r="MOS10" s="14"/>
      <c r="MOT10" s="14"/>
      <c r="MOU10" s="14"/>
      <c r="MOV10" s="14"/>
      <c r="MOW10" s="14"/>
      <c r="MOX10" s="14"/>
      <c r="MOY10" s="14"/>
      <c r="MOZ10" s="14"/>
      <c r="MPA10" s="14"/>
      <c r="MPB10" s="14"/>
      <c r="MPC10" s="14"/>
      <c r="MPD10" s="14"/>
      <c r="MPE10" s="14"/>
      <c r="MPF10" s="14"/>
      <c r="MPG10" s="14"/>
      <c r="MPH10" s="14"/>
      <c r="MPI10" s="14"/>
      <c r="MPJ10" s="14"/>
      <c r="MPK10" s="14"/>
      <c r="MPL10" s="14"/>
      <c r="MPM10" s="14"/>
      <c r="MPN10" s="14"/>
      <c r="MPO10" s="14"/>
      <c r="MPP10" s="14"/>
      <c r="MPQ10" s="14"/>
      <c r="MPR10" s="14"/>
      <c r="MPS10" s="14"/>
      <c r="MPT10" s="14"/>
      <c r="MPU10" s="14"/>
      <c r="MPV10" s="14"/>
      <c r="MPW10" s="14"/>
      <c r="MPX10" s="14"/>
      <c r="MPY10" s="14"/>
      <c r="MPZ10" s="14"/>
      <c r="MQA10" s="14"/>
      <c r="MQB10" s="14"/>
      <c r="MQC10" s="14"/>
      <c r="MQD10" s="14"/>
      <c r="MQE10" s="14"/>
      <c r="MQF10" s="14"/>
      <c r="MQG10" s="14"/>
      <c r="MQH10" s="14"/>
      <c r="MQI10" s="14"/>
      <c r="MQJ10" s="14"/>
      <c r="MQK10" s="14"/>
      <c r="MQL10" s="14"/>
      <c r="MQM10" s="14"/>
      <c r="MQN10" s="14"/>
      <c r="MQO10" s="14"/>
      <c r="MQP10" s="14"/>
      <c r="MQQ10" s="14"/>
      <c r="MQR10" s="14"/>
      <c r="MQS10" s="14"/>
      <c r="MQT10" s="14"/>
      <c r="MQU10" s="14"/>
      <c r="MQV10" s="14"/>
      <c r="MQW10" s="14"/>
      <c r="MQX10" s="14"/>
      <c r="MQY10" s="14"/>
      <c r="MQZ10" s="14"/>
      <c r="MRA10" s="14"/>
      <c r="MRB10" s="14"/>
      <c r="MRC10" s="14"/>
      <c r="MRD10" s="14"/>
      <c r="MRE10" s="14"/>
      <c r="MRF10" s="14"/>
      <c r="MRG10" s="14"/>
      <c r="MRH10" s="14"/>
      <c r="MRI10" s="14"/>
      <c r="MRJ10" s="14"/>
      <c r="MRK10" s="14"/>
      <c r="MRL10" s="14"/>
      <c r="MRM10" s="14"/>
      <c r="MRN10" s="14"/>
      <c r="MRO10" s="14"/>
      <c r="MRP10" s="14"/>
      <c r="MRQ10" s="14"/>
      <c r="MRR10" s="14"/>
      <c r="MRS10" s="14"/>
      <c r="MRT10" s="14"/>
      <c r="MRU10" s="14"/>
      <c r="MRV10" s="14"/>
      <c r="MRW10" s="14"/>
      <c r="MRX10" s="14"/>
      <c r="MRY10" s="14"/>
      <c r="MRZ10" s="14"/>
      <c r="MSA10" s="14"/>
      <c r="MSB10" s="14"/>
      <c r="MSC10" s="14"/>
      <c r="MSD10" s="14"/>
      <c r="MSE10" s="14"/>
      <c r="MSF10" s="14"/>
      <c r="MSG10" s="14"/>
      <c r="MSH10" s="14"/>
      <c r="MSI10" s="14"/>
      <c r="MSJ10" s="14"/>
      <c r="MSK10" s="14"/>
      <c r="MSL10" s="14"/>
      <c r="MSM10" s="14"/>
      <c r="MSN10" s="14"/>
      <c r="MSO10" s="14"/>
      <c r="MSP10" s="14"/>
      <c r="MSQ10" s="14"/>
      <c r="MSR10" s="14"/>
      <c r="MSS10" s="14"/>
      <c r="MST10" s="14"/>
      <c r="MSU10" s="14"/>
      <c r="MSV10" s="14"/>
      <c r="MSW10" s="14"/>
      <c r="MSX10" s="14"/>
      <c r="MSY10" s="14"/>
      <c r="MSZ10" s="14"/>
      <c r="MTA10" s="14"/>
      <c r="MTB10" s="14"/>
      <c r="MTC10" s="14"/>
      <c r="MTD10" s="14"/>
      <c r="MTE10" s="14"/>
      <c r="MTF10" s="14"/>
      <c r="MTG10" s="14"/>
      <c r="MTH10" s="14"/>
      <c r="MTI10" s="14"/>
      <c r="MTJ10" s="14"/>
      <c r="MTK10" s="14"/>
      <c r="MTL10" s="14"/>
      <c r="MTM10" s="14"/>
      <c r="MTN10" s="14"/>
      <c r="MTO10" s="14"/>
      <c r="MTP10" s="14"/>
      <c r="MTQ10" s="14"/>
      <c r="MTR10" s="14"/>
      <c r="MTS10" s="14"/>
      <c r="MTT10" s="14"/>
      <c r="MTU10" s="14"/>
      <c r="MTV10" s="14"/>
      <c r="MTW10" s="14"/>
      <c r="MTX10" s="14"/>
      <c r="MTY10" s="14"/>
      <c r="MTZ10" s="14"/>
      <c r="MUA10" s="14"/>
      <c r="MUB10" s="14"/>
      <c r="MUC10" s="14"/>
      <c r="MUD10" s="14"/>
      <c r="MUE10" s="14"/>
      <c r="MUF10" s="14"/>
      <c r="MUG10" s="14"/>
      <c r="MUH10" s="14"/>
      <c r="MUI10" s="14"/>
      <c r="MUJ10" s="14"/>
      <c r="MUK10" s="14"/>
      <c r="MUL10" s="14"/>
      <c r="MUM10" s="14"/>
      <c r="MUN10" s="14"/>
      <c r="MUO10" s="14"/>
      <c r="MUP10" s="14"/>
      <c r="MUQ10" s="14"/>
      <c r="MUR10" s="14"/>
      <c r="MUS10" s="14"/>
      <c r="MUT10" s="14"/>
      <c r="MUU10" s="14"/>
      <c r="MUV10" s="14"/>
      <c r="MUW10" s="14"/>
      <c r="MUX10" s="14"/>
      <c r="MUY10" s="14"/>
      <c r="MUZ10" s="14"/>
      <c r="MVA10" s="14"/>
      <c r="MVB10" s="14"/>
      <c r="MVC10" s="14"/>
      <c r="MVD10" s="14"/>
      <c r="MVE10" s="14"/>
      <c r="MVF10" s="14"/>
      <c r="MVG10" s="14"/>
      <c r="MVH10" s="14"/>
      <c r="MVI10" s="14"/>
      <c r="MVJ10" s="14"/>
      <c r="MVK10" s="14"/>
      <c r="MVL10" s="14"/>
      <c r="MVM10" s="14"/>
      <c r="MVN10" s="14"/>
      <c r="MVO10" s="14"/>
      <c r="MVP10" s="14"/>
      <c r="MVQ10" s="14"/>
      <c r="MVR10" s="14"/>
      <c r="MVS10" s="14"/>
      <c r="MVT10" s="14"/>
      <c r="MVU10" s="14"/>
      <c r="MVV10" s="14"/>
      <c r="MVW10" s="14"/>
      <c r="MVX10" s="14"/>
      <c r="MVY10" s="14"/>
      <c r="MVZ10" s="14"/>
      <c r="MWA10" s="14"/>
      <c r="MWB10" s="14"/>
      <c r="MWC10" s="14"/>
      <c r="MWD10" s="14"/>
      <c r="MWE10" s="14"/>
      <c r="MWF10" s="14"/>
      <c r="MWG10" s="14"/>
      <c r="MWH10" s="14"/>
      <c r="MWI10" s="14"/>
      <c r="MWJ10" s="14"/>
      <c r="MWK10" s="14"/>
      <c r="MWL10" s="14"/>
      <c r="MWM10" s="14"/>
      <c r="MWN10" s="14"/>
      <c r="MWO10" s="14"/>
      <c r="MWP10" s="14"/>
      <c r="MWQ10" s="14"/>
      <c r="MWR10" s="14"/>
      <c r="MWS10" s="14"/>
      <c r="MWT10" s="14"/>
      <c r="MWU10" s="14"/>
      <c r="MWV10" s="14"/>
      <c r="MWW10" s="14"/>
      <c r="MWX10" s="14"/>
      <c r="MWY10" s="14"/>
      <c r="MWZ10" s="14"/>
      <c r="MXA10" s="14"/>
      <c r="MXB10" s="14"/>
      <c r="MXC10" s="14"/>
      <c r="MXD10" s="14"/>
      <c r="MXE10" s="14"/>
      <c r="MXF10" s="14"/>
      <c r="MXG10" s="14"/>
      <c r="MXH10" s="14"/>
      <c r="MXI10" s="14"/>
      <c r="MXJ10" s="14"/>
      <c r="MXK10" s="14"/>
      <c r="MXL10" s="14"/>
      <c r="MXM10" s="14"/>
      <c r="MXN10" s="14"/>
      <c r="MXO10" s="14"/>
      <c r="MXP10" s="14"/>
      <c r="MXQ10" s="14"/>
      <c r="MXR10" s="14"/>
      <c r="MXS10" s="14"/>
      <c r="MXT10" s="14"/>
      <c r="MXU10" s="14"/>
      <c r="MXV10" s="14"/>
      <c r="MXW10" s="14"/>
      <c r="MXX10" s="14"/>
      <c r="MXY10" s="14"/>
      <c r="MXZ10" s="14"/>
      <c r="MYA10" s="14"/>
      <c r="MYB10" s="14"/>
      <c r="MYC10" s="14"/>
      <c r="MYD10" s="14"/>
      <c r="MYE10" s="14"/>
      <c r="MYF10" s="14"/>
      <c r="MYG10" s="14"/>
      <c r="MYH10" s="14"/>
      <c r="MYI10" s="14"/>
      <c r="MYJ10" s="14"/>
      <c r="MYK10" s="14"/>
      <c r="MYL10" s="14"/>
      <c r="MYM10" s="14"/>
      <c r="MYN10" s="14"/>
      <c r="MYO10" s="14"/>
      <c r="MYP10" s="14"/>
      <c r="MYQ10" s="14"/>
      <c r="MYR10" s="14"/>
      <c r="MYS10" s="14"/>
      <c r="MYT10" s="14"/>
      <c r="MYU10" s="14"/>
      <c r="MYV10" s="14"/>
      <c r="MYW10" s="14"/>
      <c r="MYX10" s="14"/>
      <c r="MYY10" s="14"/>
      <c r="MYZ10" s="14"/>
      <c r="MZA10" s="14"/>
      <c r="MZB10" s="14"/>
      <c r="MZC10" s="14"/>
      <c r="MZD10" s="14"/>
      <c r="MZE10" s="14"/>
      <c r="MZF10" s="14"/>
      <c r="MZG10" s="14"/>
      <c r="MZH10" s="14"/>
      <c r="MZI10" s="14"/>
      <c r="MZJ10" s="14"/>
      <c r="MZK10" s="14"/>
      <c r="MZL10" s="14"/>
      <c r="MZM10" s="14"/>
      <c r="MZN10" s="14"/>
      <c r="MZO10" s="14"/>
      <c r="MZP10" s="14"/>
      <c r="MZQ10" s="14"/>
      <c r="MZR10" s="14"/>
      <c r="MZS10" s="14"/>
      <c r="MZT10" s="14"/>
      <c r="MZU10" s="14"/>
      <c r="MZV10" s="14"/>
      <c r="MZW10" s="14"/>
      <c r="MZX10" s="14"/>
      <c r="MZY10" s="14"/>
      <c r="MZZ10" s="14"/>
      <c r="NAA10" s="14"/>
      <c r="NAB10" s="14"/>
      <c r="NAC10" s="14"/>
      <c r="NAD10" s="14"/>
      <c r="NAE10" s="14"/>
      <c r="NAF10" s="14"/>
      <c r="NAG10" s="14"/>
      <c r="NAH10" s="14"/>
      <c r="NAI10" s="14"/>
      <c r="NAJ10" s="14"/>
      <c r="NAK10" s="14"/>
      <c r="NAL10" s="14"/>
      <c r="NAM10" s="14"/>
      <c r="NAN10" s="14"/>
      <c r="NAO10" s="14"/>
      <c r="NAP10" s="14"/>
      <c r="NAQ10" s="14"/>
      <c r="NAR10" s="14"/>
      <c r="NAS10" s="14"/>
      <c r="NAT10" s="14"/>
      <c r="NAU10" s="14"/>
      <c r="NAV10" s="14"/>
      <c r="NAW10" s="14"/>
      <c r="NAX10" s="14"/>
      <c r="NAY10" s="14"/>
      <c r="NAZ10" s="14"/>
      <c r="NBA10" s="14"/>
      <c r="NBB10" s="14"/>
      <c r="NBC10" s="14"/>
      <c r="NBD10" s="14"/>
      <c r="NBE10" s="14"/>
      <c r="NBF10" s="14"/>
      <c r="NBG10" s="14"/>
      <c r="NBH10" s="14"/>
      <c r="NBI10" s="14"/>
      <c r="NBJ10" s="14"/>
      <c r="NBK10" s="14"/>
      <c r="NBL10" s="14"/>
      <c r="NBM10" s="14"/>
      <c r="NBN10" s="14"/>
      <c r="NBO10" s="14"/>
      <c r="NBP10" s="14"/>
      <c r="NBQ10" s="14"/>
      <c r="NBR10" s="14"/>
      <c r="NBS10" s="14"/>
      <c r="NBT10" s="14"/>
      <c r="NBU10" s="14"/>
      <c r="NBV10" s="14"/>
      <c r="NBW10" s="14"/>
      <c r="NBX10" s="14"/>
      <c r="NBY10" s="14"/>
      <c r="NBZ10" s="14"/>
      <c r="NCA10" s="14"/>
      <c r="NCB10" s="14"/>
      <c r="NCC10" s="14"/>
      <c r="NCD10" s="14"/>
      <c r="NCE10" s="14"/>
      <c r="NCF10" s="14"/>
      <c r="NCG10" s="14"/>
      <c r="NCH10" s="14"/>
      <c r="NCI10" s="14"/>
      <c r="NCJ10" s="14"/>
      <c r="NCK10" s="14"/>
      <c r="NCL10" s="14"/>
      <c r="NCM10" s="14"/>
      <c r="NCN10" s="14"/>
      <c r="NCO10" s="14"/>
      <c r="NCP10" s="14"/>
      <c r="NCQ10" s="14"/>
      <c r="NCR10" s="14"/>
      <c r="NCS10" s="14"/>
      <c r="NCT10" s="14"/>
      <c r="NCU10" s="14"/>
      <c r="NCV10" s="14"/>
      <c r="NCW10" s="14"/>
      <c r="NCX10" s="14"/>
      <c r="NCY10" s="14"/>
      <c r="NCZ10" s="14"/>
      <c r="NDA10" s="14"/>
      <c r="NDB10" s="14"/>
      <c r="NDC10" s="14"/>
      <c r="NDD10" s="14"/>
      <c r="NDE10" s="14"/>
      <c r="NDF10" s="14"/>
      <c r="NDG10" s="14"/>
      <c r="NDH10" s="14"/>
      <c r="NDI10" s="14"/>
      <c r="NDJ10" s="14"/>
      <c r="NDK10" s="14"/>
      <c r="NDL10" s="14"/>
      <c r="NDM10" s="14"/>
      <c r="NDN10" s="14"/>
      <c r="NDO10" s="14"/>
      <c r="NDP10" s="14"/>
      <c r="NDQ10" s="14"/>
      <c r="NDR10" s="14"/>
      <c r="NDS10" s="14"/>
      <c r="NDT10" s="14"/>
      <c r="NDU10" s="14"/>
      <c r="NDV10" s="14"/>
      <c r="NDW10" s="14"/>
      <c r="NDX10" s="14"/>
      <c r="NDY10" s="14"/>
      <c r="NDZ10" s="14"/>
      <c r="NEA10" s="14"/>
      <c r="NEB10" s="14"/>
      <c r="NEC10" s="14"/>
      <c r="NED10" s="14"/>
      <c r="NEE10" s="14"/>
      <c r="NEF10" s="14"/>
      <c r="NEG10" s="14"/>
      <c r="NEH10" s="14"/>
      <c r="NEI10" s="14"/>
      <c r="NEJ10" s="14"/>
      <c r="NEK10" s="14"/>
      <c r="NEL10" s="14"/>
      <c r="NEM10" s="14"/>
      <c r="NEN10" s="14"/>
      <c r="NEO10" s="14"/>
      <c r="NEP10" s="14"/>
      <c r="NEQ10" s="14"/>
      <c r="NER10" s="14"/>
      <c r="NES10" s="14"/>
      <c r="NET10" s="14"/>
      <c r="NEU10" s="14"/>
      <c r="NEV10" s="14"/>
      <c r="NEW10" s="14"/>
      <c r="NEX10" s="14"/>
      <c r="NEY10" s="14"/>
      <c r="NEZ10" s="14"/>
      <c r="NFA10" s="14"/>
      <c r="NFB10" s="14"/>
      <c r="NFC10" s="14"/>
      <c r="NFD10" s="14"/>
      <c r="NFE10" s="14"/>
      <c r="NFF10" s="14"/>
      <c r="NFG10" s="14"/>
      <c r="NFH10" s="14"/>
      <c r="NFI10" s="14"/>
      <c r="NFJ10" s="14"/>
      <c r="NFK10" s="14"/>
      <c r="NFL10" s="14"/>
      <c r="NFM10" s="14"/>
      <c r="NFN10" s="14"/>
      <c r="NFO10" s="14"/>
      <c r="NFP10" s="14"/>
      <c r="NFQ10" s="14"/>
      <c r="NFR10" s="14"/>
      <c r="NFS10" s="14"/>
      <c r="NFT10" s="14"/>
      <c r="NFU10" s="14"/>
      <c r="NFV10" s="14"/>
      <c r="NFW10" s="14"/>
      <c r="NFX10" s="14"/>
      <c r="NFY10" s="14"/>
      <c r="NFZ10" s="14"/>
      <c r="NGA10" s="14"/>
      <c r="NGB10" s="14"/>
      <c r="NGC10" s="14"/>
      <c r="NGD10" s="14"/>
      <c r="NGE10" s="14"/>
      <c r="NGF10" s="14"/>
      <c r="NGG10" s="14"/>
      <c r="NGH10" s="14"/>
      <c r="NGI10" s="14"/>
      <c r="NGJ10" s="14"/>
      <c r="NGK10" s="14"/>
      <c r="NGL10" s="14"/>
      <c r="NGM10" s="14"/>
      <c r="NGN10" s="14"/>
      <c r="NGO10" s="14"/>
      <c r="NGP10" s="14"/>
      <c r="NGQ10" s="14"/>
      <c r="NGR10" s="14"/>
      <c r="NGS10" s="14"/>
      <c r="NGT10" s="14"/>
      <c r="NGU10" s="14"/>
      <c r="NGV10" s="14"/>
      <c r="NGW10" s="14"/>
      <c r="NGX10" s="14"/>
      <c r="NGY10" s="14"/>
      <c r="NGZ10" s="14"/>
      <c r="NHA10" s="14"/>
      <c r="NHB10" s="14"/>
      <c r="NHC10" s="14"/>
      <c r="NHD10" s="14"/>
      <c r="NHE10" s="14"/>
      <c r="NHF10" s="14"/>
      <c r="NHG10" s="14"/>
      <c r="NHH10" s="14"/>
      <c r="NHI10" s="14"/>
      <c r="NHJ10" s="14"/>
      <c r="NHK10" s="14"/>
      <c r="NHL10" s="14"/>
      <c r="NHM10" s="14"/>
      <c r="NHN10" s="14"/>
      <c r="NHO10" s="14"/>
      <c r="NHP10" s="14"/>
      <c r="NHQ10" s="14"/>
      <c r="NHR10" s="14"/>
      <c r="NHS10" s="14"/>
      <c r="NHT10" s="14"/>
      <c r="NHU10" s="14"/>
      <c r="NHV10" s="14"/>
      <c r="NHW10" s="14"/>
      <c r="NHX10" s="14"/>
      <c r="NHY10" s="14"/>
      <c r="NHZ10" s="14"/>
      <c r="NIA10" s="14"/>
      <c r="NIB10" s="14"/>
      <c r="NIC10" s="14"/>
      <c r="NID10" s="14"/>
      <c r="NIE10" s="14"/>
      <c r="NIF10" s="14"/>
      <c r="NIG10" s="14"/>
      <c r="NIH10" s="14"/>
      <c r="NII10" s="14"/>
      <c r="NIJ10" s="14"/>
      <c r="NIK10" s="14"/>
      <c r="NIL10" s="14"/>
      <c r="NIM10" s="14"/>
      <c r="NIN10" s="14"/>
      <c r="NIO10" s="14"/>
      <c r="NIP10" s="14"/>
      <c r="NIQ10" s="14"/>
      <c r="NIR10" s="14"/>
      <c r="NIS10" s="14"/>
      <c r="NIT10" s="14"/>
      <c r="NIU10" s="14"/>
      <c r="NIV10" s="14"/>
      <c r="NIW10" s="14"/>
      <c r="NIX10" s="14"/>
      <c r="NIY10" s="14"/>
      <c r="NIZ10" s="14"/>
      <c r="NJA10" s="14"/>
      <c r="NJB10" s="14"/>
      <c r="NJC10" s="14"/>
      <c r="NJD10" s="14"/>
      <c r="NJE10" s="14"/>
      <c r="NJF10" s="14"/>
      <c r="NJG10" s="14"/>
      <c r="NJH10" s="14"/>
      <c r="NJI10" s="14"/>
      <c r="NJJ10" s="14"/>
      <c r="NJK10" s="14"/>
      <c r="NJL10" s="14"/>
      <c r="NJM10" s="14"/>
      <c r="NJN10" s="14"/>
      <c r="NJO10" s="14"/>
      <c r="NJP10" s="14"/>
      <c r="NJQ10" s="14"/>
      <c r="NJR10" s="14"/>
      <c r="NJS10" s="14"/>
      <c r="NJT10" s="14"/>
      <c r="NJU10" s="14"/>
      <c r="NJV10" s="14"/>
      <c r="NJW10" s="14"/>
      <c r="NJX10" s="14"/>
      <c r="NJY10" s="14"/>
      <c r="NJZ10" s="14"/>
      <c r="NKA10" s="14"/>
      <c r="NKB10" s="14"/>
      <c r="NKC10" s="14"/>
      <c r="NKD10" s="14"/>
      <c r="NKE10" s="14"/>
      <c r="NKF10" s="14"/>
      <c r="NKG10" s="14"/>
      <c r="NKH10" s="14"/>
      <c r="NKI10" s="14"/>
      <c r="NKJ10" s="14"/>
      <c r="NKK10" s="14"/>
      <c r="NKL10" s="14"/>
      <c r="NKM10" s="14"/>
      <c r="NKN10" s="14"/>
      <c r="NKO10" s="14"/>
      <c r="NKP10" s="14"/>
      <c r="NKQ10" s="14"/>
      <c r="NKR10" s="14"/>
      <c r="NKS10" s="14"/>
      <c r="NKT10" s="14"/>
      <c r="NKU10" s="14"/>
      <c r="NKV10" s="14"/>
      <c r="NKW10" s="14"/>
      <c r="NKX10" s="14"/>
      <c r="NKY10" s="14"/>
      <c r="NKZ10" s="14"/>
      <c r="NLA10" s="14"/>
      <c r="NLB10" s="14"/>
      <c r="NLC10" s="14"/>
      <c r="NLD10" s="14"/>
      <c r="NLE10" s="14"/>
      <c r="NLF10" s="14"/>
      <c r="NLG10" s="14"/>
      <c r="NLH10" s="14"/>
      <c r="NLI10" s="14"/>
      <c r="NLJ10" s="14"/>
      <c r="NLK10" s="14"/>
      <c r="NLL10" s="14"/>
      <c r="NLM10" s="14"/>
      <c r="NLN10" s="14"/>
      <c r="NLO10" s="14"/>
      <c r="NLP10" s="14"/>
      <c r="NLQ10" s="14"/>
      <c r="NLR10" s="14"/>
      <c r="NLS10" s="14"/>
      <c r="NLT10" s="14"/>
      <c r="NLU10" s="14"/>
      <c r="NLV10" s="14"/>
      <c r="NLW10" s="14"/>
      <c r="NLX10" s="14"/>
      <c r="NLY10" s="14"/>
      <c r="NLZ10" s="14"/>
      <c r="NMA10" s="14"/>
      <c r="NMB10" s="14"/>
      <c r="NMC10" s="14"/>
      <c r="NMD10" s="14"/>
      <c r="NME10" s="14"/>
      <c r="NMF10" s="14"/>
      <c r="NMG10" s="14"/>
      <c r="NMH10" s="14"/>
      <c r="NMI10" s="14"/>
      <c r="NMJ10" s="14"/>
      <c r="NMK10" s="14"/>
      <c r="NML10" s="14"/>
      <c r="NMM10" s="14"/>
      <c r="NMN10" s="14"/>
      <c r="NMO10" s="14"/>
      <c r="NMP10" s="14"/>
      <c r="NMQ10" s="14"/>
      <c r="NMR10" s="14"/>
      <c r="NMS10" s="14"/>
      <c r="NMT10" s="14"/>
      <c r="NMU10" s="14"/>
      <c r="NMV10" s="14"/>
      <c r="NMW10" s="14"/>
      <c r="NMX10" s="14"/>
      <c r="NMY10" s="14"/>
      <c r="NMZ10" s="14"/>
      <c r="NNA10" s="14"/>
      <c r="NNB10" s="14"/>
      <c r="NNC10" s="14"/>
      <c r="NND10" s="14"/>
      <c r="NNE10" s="14"/>
      <c r="NNF10" s="14"/>
      <c r="NNG10" s="14"/>
      <c r="NNH10" s="14"/>
      <c r="NNI10" s="14"/>
      <c r="NNJ10" s="14"/>
      <c r="NNK10" s="14"/>
      <c r="NNL10" s="14"/>
      <c r="NNM10" s="14"/>
      <c r="NNN10" s="14"/>
      <c r="NNO10" s="14"/>
      <c r="NNP10" s="14"/>
      <c r="NNQ10" s="14"/>
      <c r="NNR10" s="14"/>
      <c r="NNS10" s="14"/>
      <c r="NNT10" s="14"/>
      <c r="NNU10" s="14"/>
      <c r="NNV10" s="14"/>
      <c r="NNW10" s="14"/>
      <c r="NNX10" s="14"/>
      <c r="NNY10" s="14"/>
      <c r="NNZ10" s="14"/>
      <c r="NOA10" s="14"/>
      <c r="NOB10" s="14"/>
      <c r="NOC10" s="14"/>
      <c r="NOD10" s="14"/>
      <c r="NOE10" s="14"/>
      <c r="NOF10" s="14"/>
      <c r="NOG10" s="14"/>
      <c r="NOH10" s="14"/>
      <c r="NOI10" s="14"/>
      <c r="NOJ10" s="14"/>
      <c r="NOK10" s="14"/>
      <c r="NOL10" s="14"/>
      <c r="NOM10" s="14"/>
      <c r="NON10" s="14"/>
      <c r="NOO10" s="14"/>
      <c r="NOP10" s="14"/>
      <c r="NOQ10" s="14"/>
      <c r="NOR10" s="14"/>
      <c r="NOS10" s="14"/>
      <c r="NOT10" s="14"/>
      <c r="NOU10" s="14"/>
      <c r="NOV10" s="14"/>
      <c r="NOW10" s="14"/>
      <c r="NOX10" s="14"/>
      <c r="NOY10" s="14"/>
      <c r="NOZ10" s="14"/>
      <c r="NPA10" s="14"/>
      <c r="NPB10" s="14"/>
      <c r="NPC10" s="14"/>
      <c r="NPD10" s="14"/>
      <c r="NPE10" s="14"/>
      <c r="NPF10" s="14"/>
      <c r="NPG10" s="14"/>
      <c r="NPH10" s="14"/>
      <c r="NPI10" s="14"/>
      <c r="NPJ10" s="14"/>
      <c r="NPK10" s="14"/>
      <c r="NPL10" s="14"/>
      <c r="NPM10" s="14"/>
      <c r="NPN10" s="14"/>
      <c r="NPO10" s="14"/>
      <c r="NPP10" s="14"/>
      <c r="NPQ10" s="14"/>
      <c r="NPR10" s="14"/>
      <c r="NPS10" s="14"/>
      <c r="NPT10" s="14"/>
      <c r="NPU10" s="14"/>
      <c r="NPV10" s="14"/>
      <c r="NPW10" s="14"/>
      <c r="NPX10" s="14"/>
      <c r="NPY10" s="14"/>
      <c r="NPZ10" s="14"/>
      <c r="NQA10" s="14"/>
      <c r="NQB10" s="14"/>
      <c r="NQC10" s="14"/>
      <c r="NQD10" s="14"/>
      <c r="NQE10" s="14"/>
      <c r="NQF10" s="14"/>
      <c r="NQG10" s="14"/>
      <c r="NQH10" s="14"/>
      <c r="NQI10" s="14"/>
      <c r="NQJ10" s="14"/>
      <c r="NQK10" s="14"/>
      <c r="NQL10" s="14"/>
      <c r="NQM10" s="14"/>
      <c r="NQN10" s="14"/>
      <c r="NQO10" s="14"/>
      <c r="NQP10" s="14"/>
      <c r="NQQ10" s="14"/>
      <c r="NQR10" s="14"/>
      <c r="NQS10" s="14"/>
      <c r="NQT10" s="14"/>
      <c r="NQU10" s="14"/>
      <c r="NQV10" s="14"/>
      <c r="NQW10" s="14"/>
      <c r="NQX10" s="14"/>
      <c r="NQY10" s="14"/>
      <c r="NQZ10" s="14"/>
      <c r="NRA10" s="14"/>
      <c r="NRB10" s="14"/>
      <c r="NRC10" s="14"/>
      <c r="NRD10" s="14"/>
      <c r="NRE10" s="14"/>
      <c r="NRF10" s="14"/>
      <c r="NRG10" s="14"/>
      <c r="NRH10" s="14"/>
      <c r="NRI10" s="14"/>
      <c r="NRJ10" s="14"/>
      <c r="NRK10" s="14"/>
      <c r="NRL10" s="14"/>
      <c r="NRM10" s="14"/>
      <c r="NRN10" s="14"/>
      <c r="NRO10" s="14"/>
      <c r="NRP10" s="14"/>
      <c r="NRQ10" s="14"/>
      <c r="NRR10" s="14"/>
      <c r="NRS10" s="14"/>
      <c r="NRT10" s="14"/>
      <c r="NRU10" s="14"/>
      <c r="NRV10" s="14"/>
      <c r="NRW10" s="14"/>
      <c r="NRX10" s="14"/>
      <c r="NRY10" s="14"/>
      <c r="NRZ10" s="14"/>
      <c r="NSA10" s="14"/>
      <c r="NSB10" s="14"/>
      <c r="NSC10" s="14"/>
      <c r="NSD10" s="14"/>
      <c r="NSE10" s="14"/>
      <c r="NSF10" s="14"/>
      <c r="NSG10" s="14"/>
      <c r="NSH10" s="14"/>
      <c r="NSI10" s="14"/>
      <c r="NSJ10" s="14"/>
      <c r="NSK10" s="14"/>
      <c r="NSL10" s="14"/>
      <c r="NSM10" s="14"/>
      <c r="NSN10" s="14"/>
      <c r="NSO10" s="14"/>
      <c r="NSP10" s="14"/>
      <c r="NSQ10" s="14"/>
      <c r="NSR10" s="14"/>
      <c r="NSS10" s="14"/>
      <c r="NST10" s="14"/>
      <c r="NSU10" s="14"/>
      <c r="NSV10" s="14"/>
      <c r="NSW10" s="14"/>
      <c r="NSX10" s="14"/>
      <c r="NSY10" s="14"/>
      <c r="NSZ10" s="14"/>
      <c r="NTA10" s="14"/>
      <c r="NTB10" s="14"/>
      <c r="NTC10" s="14"/>
      <c r="NTD10" s="14"/>
      <c r="NTE10" s="14"/>
      <c r="NTF10" s="14"/>
      <c r="NTG10" s="14"/>
      <c r="NTH10" s="14"/>
      <c r="NTI10" s="14"/>
      <c r="NTJ10" s="14"/>
      <c r="NTK10" s="14"/>
      <c r="NTL10" s="14"/>
      <c r="NTM10" s="14"/>
      <c r="NTN10" s="14"/>
      <c r="NTO10" s="14"/>
      <c r="NTP10" s="14"/>
      <c r="NTQ10" s="14"/>
      <c r="NTR10" s="14"/>
      <c r="NTS10" s="14"/>
      <c r="NTT10" s="14"/>
      <c r="NTU10" s="14"/>
      <c r="NTV10" s="14"/>
      <c r="NTW10" s="14"/>
      <c r="NTX10" s="14"/>
      <c r="NTY10" s="14"/>
      <c r="NTZ10" s="14"/>
      <c r="NUA10" s="14"/>
      <c r="NUB10" s="14"/>
      <c r="NUC10" s="14"/>
      <c r="NUD10" s="14"/>
      <c r="NUE10" s="14"/>
      <c r="NUF10" s="14"/>
      <c r="NUG10" s="14"/>
      <c r="NUH10" s="14"/>
      <c r="NUI10" s="14"/>
      <c r="NUJ10" s="14"/>
      <c r="NUK10" s="14"/>
      <c r="NUL10" s="14"/>
      <c r="NUM10" s="14"/>
      <c r="NUN10" s="14"/>
      <c r="NUO10" s="14"/>
      <c r="NUP10" s="14"/>
      <c r="NUQ10" s="14"/>
      <c r="NUR10" s="14"/>
      <c r="NUS10" s="14"/>
      <c r="NUT10" s="14"/>
      <c r="NUU10" s="14"/>
      <c r="NUV10" s="14"/>
      <c r="NUW10" s="14"/>
      <c r="NUX10" s="14"/>
      <c r="NUY10" s="14"/>
      <c r="NUZ10" s="14"/>
      <c r="NVA10" s="14"/>
      <c r="NVB10" s="14"/>
      <c r="NVC10" s="14"/>
      <c r="NVD10" s="14"/>
      <c r="NVE10" s="14"/>
      <c r="NVF10" s="14"/>
      <c r="NVG10" s="14"/>
      <c r="NVH10" s="14"/>
      <c r="NVI10" s="14"/>
      <c r="NVJ10" s="14"/>
      <c r="NVK10" s="14"/>
      <c r="NVL10" s="14"/>
      <c r="NVM10" s="14"/>
      <c r="NVN10" s="14"/>
      <c r="NVO10" s="14"/>
      <c r="NVP10" s="14"/>
      <c r="NVQ10" s="14"/>
      <c r="NVR10" s="14"/>
      <c r="NVS10" s="14"/>
      <c r="NVT10" s="14"/>
      <c r="NVU10" s="14"/>
      <c r="NVV10" s="14"/>
      <c r="NVW10" s="14"/>
      <c r="NVX10" s="14"/>
      <c r="NVY10" s="14"/>
      <c r="NVZ10" s="14"/>
      <c r="NWA10" s="14"/>
      <c r="NWB10" s="14"/>
      <c r="NWC10" s="14"/>
      <c r="NWD10" s="14"/>
      <c r="NWE10" s="14"/>
      <c r="NWF10" s="14"/>
      <c r="NWG10" s="14"/>
      <c r="NWH10" s="14"/>
      <c r="NWI10" s="14"/>
      <c r="NWJ10" s="14"/>
      <c r="NWK10" s="14"/>
      <c r="NWL10" s="14"/>
      <c r="NWM10" s="14"/>
      <c r="NWN10" s="14"/>
      <c r="NWO10" s="14"/>
      <c r="NWP10" s="14"/>
      <c r="NWQ10" s="14"/>
      <c r="NWR10" s="14"/>
      <c r="NWS10" s="14"/>
      <c r="NWT10" s="14"/>
      <c r="NWU10" s="14"/>
      <c r="NWV10" s="14"/>
      <c r="NWW10" s="14"/>
      <c r="NWX10" s="14"/>
      <c r="NWY10" s="14"/>
      <c r="NWZ10" s="14"/>
      <c r="NXA10" s="14"/>
      <c r="NXB10" s="14"/>
      <c r="NXC10" s="14"/>
      <c r="NXD10" s="14"/>
      <c r="NXE10" s="14"/>
      <c r="NXF10" s="14"/>
      <c r="NXG10" s="14"/>
      <c r="NXH10" s="14"/>
      <c r="NXI10" s="14"/>
      <c r="NXJ10" s="14"/>
      <c r="NXK10" s="14"/>
      <c r="NXL10" s="14"/>
      <c r="NXM10" s="14"/>
      <c r="NXN10" s="14"/>
      <c r="NXO10" s="14"/>
      <c r="NXP10" s="14"/>
      <c r="NXQ10" s="14"/>
      <c r="NXR10" s="14"/>
      <c r="NXS10" s="14"/>
      <c r="NXT10" s="14"/>
      <c r="NXU10" s="14"/>
      <c r="NXV10" s="14"/>
      <c r="NXW10" s="14"/>
      <c r="NXX10" s="14"/>
      <c r="NXY10" s="14"/>
      <c r="NXZ10" s="14"/>
      <c r="NYA10" s="14"/>
      <c r="NYB10" s="14"/>
      <c r="NYC10" s="14"/>
      <c r="NYD10" s="14"/>
      <c r="NYE10" s="14"/>
      <c r="NYF10" s="14"/>
      <c r="NYG10" s="14"/>
      <c r="NYH10" s="14"/>
      <c r="NYI10" s="14"/>
      <c r="NYJ10" s="14"/>
      <c r="NYK10" s="14"/>
      <c r="NYL10" s="14"/>
      <c r="NYM10" s="14"/>
      <c r="NYN10" s="14"/>
      <c r="NYO10" s="14"/>
      <c r="NYP10" s="14"/>
      <c r="NYQ10" s="14"/>
      <c r="NYR10" s="14"/>
      <c r="NYS10" s="14"/>
      <c r="NYT10" s="14"/>
      <c r="NYU10" s="14"/>
      <c r="NYV10" s="14"/>
      <c r="NYW10" s="14"/>
      <c r="NYX10" s="14"/>
      <c r="NYY10" s="14"/>
      <c r="NYZ10" s="14"/>
      <c r="NZA10" s="14"/>
      <c r="NZB10" s="14"/>
      <c r="NZC10" s="14"/>
      <c r="NZD10" s="14"/>
      <c r="NZE10" s="14"/>
      <c r="NZF10" s="14"/>
      <c r="NZG10" s="14"/>
      <c r="NZH10" s="14"/>
      <c r="NZI10" s="14"/>
      <c r="NZJ10" s="14"/>
      <c r="NZK10" s="14"/>
      <c r="NZL10" s="14"/>
      <c r="NZM10" s="14"/>
      <c r="NZN10" s="14"/>
      <c r="NZO10" s="14"/>
      <c r="NZP10" s="14"/>
      <c r="NZQ10" s="14"/>
      <c r="NZR10" s="14"/>
      <c r="NZS10" s="14"/>
      <c r="NZT10" s="14"/>
      <c r="NZU10" s="14"/>
      <c r="NZV10" s="14"/>
      <c r="NZW10" s="14"/>
      <c r="NZX10" s="14"/>
      <c r="NZY10" s="14"/>
      <c r="NZZ10" s="14"/>
      <c r="OAA10" s="14"/>
      <c r="OAB10" s="14"/>
      <c r="OAC10" s="14"/>
      <c r="OAD10" s="14"/>
      <c r="OAE10" s="14"/>
      <c r="OAF10" s="14"/>
      <c r="OAG10" s="14"/>
      <c r="OAH10" s="14"/>
      <c r="OAI10" s="14"/>
      <c r="OAJ10" s="14"/>
      <c r="OAK10" s="14"/>
      <c r="OAL10" s="14"/>
      <c r="OAM10" s="14"/>
      <c r="OAN10" s="14"/>
      <c r="OAO10" s="14"/>
      <c r="OAP10" s="14"/>
      <c r="OAQ10" s="14"/>
      <c r="OAR10" s="14"/>
      <c r="OAS10" s="14"/>
      <c r="OAT10" s="14"/>
      <c r="OAU10" s="14"/>
      <c r="OAV10" s="14"/>
      <c r="OAW10" s="14"/>
      <c r="OAX10" s="14"/>
      <c r="OAY10" s="14"/>
      <c r="OAZ10" s="14"/>
      <c r="OBA10" s="14"/>
      <c r="OBB10" s="14"/>
      <c r="OBC10" s="14"/>
      <c r="OBD10" s="14"/>
      <c r="OBE10" s="14"/>
      <c r="OBF10" s="14"/>
      <c r="OBG10" s="14"/>
      <c r="OBH10" s="14"/>
      <c r="OBI10" s="14"/>
      <c r="OBJ10" s="14"/>
      <c r="OBK10" s="14"/>
      <c r="OBL10" s="14"/>
      <c r="OBM10" s="14"/>
      <c r="OBN10" s="14"/>
      <c r="OBO10" s="14"/>
      <c r="OBP10" s="14"/>
      <c r="OBQ10" s="14"/>
      <c r="OBR10" s="14"/>
      <c r="OBS10" s="14"/>
      <c r="OBT10" s="14"/>
      <c r="OBU10" s="14"/>
      <c r="OBV10" s="14"/>
      <c r="OBW10" s="14"/>
      <c r="OBX10" s="14"/>
      <c r="OBY10" s="14"/>
      <c r="OBZ10" s="14"/>
      <c r="OCA10" s="14"/>
      <c r="OCB10" s="14"/>
      <c r="OCC10" s="14"/>
      <c r="OCD10" s="14"/>
      <c r="OCE10" s="14"/>
      <c r="OCF10" s="14"/>
      <c r="OCG10" s="14"/>
      <c r="OCH10" s="14"/>
      <c r="OCI10" s="14"/>
      <c r="OCJ10" s="14"/>
      <c r="OCK10" s="14"/>
      <c r="OCL10" s="14"/>
      <c r="OCM10" s="14"/>
      <c r="OCN10" s="14"/>
      <c r="OCO10" s="14"/>
      <c r="OCP10" s="14"/>
      <c r="OCQ10" s="14"/>
      <c r="OCR10" s="14"/>
      <c r="OCS10" s="14"/>
      <c r="OCT10" s="14"/>
      <c r="OCU10" s="14"/>
      <c r="OCV10" s="14"/>
      <c r="OCW10" s="14"/>
      <c r="OCX10" s="14"/>
      <c r="OCY10" s="14"/>
      <c r="OCZ10" s="14"/>
      <c r="ODA10" s="14"/>
      <c r="ODB10" s="14"/>
      <c r="ODC10" s="14"/>
      <c r="ODD10" s="14"/>
      <c r="ODE10" s="14"/>
      <c r="ODF10" s="14"/>
      <c r="ODG10" s="14"/>
      <c r="ODH10" s="14"/>
      <c r="ODI10" s="14"/>
      <c r="ODJ10" s="14"/>
      <c r="ODK10" s="14"/>
      <c r="ODL10" s="14"/>
      <c r="ODM10" s="14"/>
      <c r="ODN10" s="14"/>
      <c r="ODO10" s="14"/>
      <c r="ODP10" s="14"/>
      <c r="ODQ10" s="14"/>
      <c r="ODR10" s="14"/>
      <c r="ODS10" s="14"/>
      <c r="ODT10" s="14"/>
      <c r="ODU10" s="14"/>
      <c r="ODV10" s="14"/>
      <c r="ODW10" s="14"/>
      <c r="ODX10" s="14"/>
      <c r="ODY10" s="14"/>
      <c r="ODZ10" s="14"/>
      <c r="OEA10" s="14"/>
      <c r="OEB10" s="14"/>
      <c r="OEC10" s="14"/>
      <c r="OED10" s="14"/>
      <c r="OEE10" s="14"/>
      <c r="OEF10" s="14"/>
      <c r="OEG10" s="14"/>
      <c r="OEH10" s="14"/>
      <c r="OEI10" s="14"/>
      <c r="OEJ10" s="14"/>
      <c r="OEK10" s="14"/>
      <c r="OEL10" s="14"/>
      <c r="OEM10" s="14"/>
      <c r="OEN10" s="14"/>
      <c r="OEO10" s="14"/>
      <c r="OEP10" s="14"/>
      <c r="OEQ10" s="14"/>
      <c r="OER10" s="14"/>
      <c r="OES10" s="14"/>
      <c r="OET10" s="14"/>
      <c r="OEU10" s="14"/>
      <c r="OEV10" s="14"/>
      <c r="OEW10" s="14"/>
      <c r="OEX10" s="14"/>
      <c r="OEY10" s="14"/>
      <c r="OEZ10" s="14"/>
      <c r="OFA10" s="14"/>
      <c r="OFB10" s="14"/>
      <c r="OFC10" s="14"/>
      <c r="OFD10" s="14"/>
      <c r="OFE10" s="14"/>
      <c r="OFF10" s="14"/>
      <c r="OFG10" s="14"/>
      <c r="OFH10" s="14"/>
      <c r="OFI10" s="14"/>
      <c r="OFJ10" s="14"/>
      <c r="OFK10" s="14"/>
      <c r="OFL10" s="14"/>
      <c r="OFM10" s="14"/>
      <c r="OFN10" s="14"/>
      <c r="OFO10" s="14"/>
      <c r="OFP10" s="14"/>
      <c r="OFQ10" s="14"/>
      <c r="OFR10" s="14"/>
      <c r="OFS10" s="14"/>
      <c r="OFT10" s="14"/>
      <c r="OFU10" s="14"/>
      <c r="OFV10" s="14"/>
      <c r="OFW10" s="14"/>
      <c r="OFX10" s="14"/>
      <c r="OFY10" s="14"/>
      <c r="OFZ10" s="14"/>
      <c r="OGA10" s="14"/>
      <c r="OGB10" s="14"/>
      <c r="OGC10" s="14"/>
      <c r="OGD10" s="14"/>
      <c r="OGE10" s="14"/>
      <c r="OGF10" s="14"/>
      <c r="OGG10" s="14"/>
      <c r="OGH10" s="14"/>
      <c r="OGI10" s="14"/>
      <c r="OGJ10" s="14"/>
      <c r="OGK10" s="14"/>
      <c r="OGL10" s="14"/>
      <c r="OGM10" s="14"/>
      <c r="OGN10" s="14"/>
      <c r="OGO10" s="14"/>
      <c r="OGP10" s="14"/>
      <c r="OGQ10" s="14"/>
      <c r="OGR10" s="14"/>
      <c r="OGS10" s="14"/>
      <c r="OGT10" s="14"/>
      <c r="OGU10" s="14"/>
      <c r="OGV10" s="14"/>
      <c r="OGW10" s="14"/>
      <c r="OGX10" s="14"/>
      <c r="OGY10" s="14"/>
      <c r="OGZ10" s="14"/>
      <c r="OHA10" s="14"/>
      <c r="OHB10" s="14"/>
      <c r="OHC10" s="14"/>
      <c r="OHD10" s="14"/>
      <c r="OHE10" s="14"/>
      <c r="OHF10" s="14"/>
      <c r="OHG10" s="14"/>
      <c r="OHH10" s="14"/>
      <c r="OHI10" s="14"/>
      <c r="OHJ10" s="14"/>
      <c r="OHK10" s="14"/>
      <c r="OHL10" s="14"/>
      <c r="OHM10" s="14"/>
      <c r="OHN10" s="14"/>
      <c r="OHO10" s="14"/>
      <c r="OHP10" s="14"/>
      <c r="OHQ10" s="14"/>
      <c r="OHR10" s="14"/>
      <c r="OHS10" s="14"/>
      <c r="OHT10" s="14"/>
      <c r="OHU10" s="14"/>
      <c r="OHV10" s="14"/>
      <c r="OHW10" s="14"/>
      <c r="OHX10" s="14"/>
      <c r="OHY10" s="14"/>
      <c r="OHZ10" s="14"/>
      <c r="OIA10" s="14"/>
      <c r="OIB10" s="14"/>
      <c r="OIC10" s="14"/>
      <c r="OID10" s="14"/>
      <c r="OIE10" s="14"/>
      <c r="OIF10" s="14"/>
      <c r="OIG10" s="14"/>
      <c r="OIH10" s="14"/>
      <c r="OII10" s="14"/>
      <c r="OIJ10" s="14"/>
      <c r="OIK10" s="14"/>
      <c r="OIL10" s="14"/>
      <c r="OIM10" s="14"/>
      <c r="OIN10" s="14"/>
      <c r="OIO10" s="14"/>
      <c r="OIP10" s="14"/>
      <c r="OIQ10" s="14"/>
      <c r="OIR10" s="14"/>
      <c r="OIS10" s="14"/>
      <c r="OIT10" s="14"/>
      <c r="OIU10" s="14"/>
      <c r="OIV10" s="14"/>
      <c r="OIW10" s="14"/>
      <c r="OIX10" s="14"/>
      <c r="OIY10" s="14"/>
      <c r="OIZ10" s="14"/>
      <c r="OJA10" s="14"/>
      <c r="OJB10" s="14"/>
      <c r="OJC10" s="14"/>
      <c r="OJD10" s="14"/>
      <c r="OJE10" s="14"/>
      <c r="OJF10" s="14"/>
      <c r="OJG10" s="14"/>
      <c r="OJH10" s="14"/>
      <c r="OJI10" s="14"/>
      <c r="OJJ10" s="14"/>
      <c r="OJK10" s="14"/>
      <c r="OJL10" s="14"/>
      <c r="OJM10" s="14"/>
      <c r="OJN10" s="14"/>
      <c r="OJO10" s="14"/>
      <c r="OJP10" s="14"/>
      <c r="OJQ10" s="14"/>
      <c r="OJR10" s="14"/>
      <c r="OJS10" s="14"/>
      <c r="OJT10" s="14"/>
      <c r="OJU10" s="14"/>
      <c r="OJV10" s="14"/>
      <c r="OJW10" s="14"/>
      <c r="OJX10" s="14"/>
      <c r="OJY10" s="14"/>
      <c r="OJZ10" s="14"/>
      <c r="OKA10" s="14"/>
      <c r="OKB10" s="14"/>
      <c r="OKC10" s="14"/>
      <c r="OKD10" s="14"/>
      <c r="OKE10" s="14"/>
      <c r="OKF10" s="14"/>
      <c r="OKG10" s="14"/>
      <c r="OKH10" s="14"/>
      <c r="OKI10" s="14"/>
      <c r="OKJ10" s="14"/>
      <c r="OKK10" s="14"/>
      <c r="OKL10" s="14"/>
      <c r="OKM10" s="14"/>
      <c r="OKN10" s="14"/>
      <c r="OKO10" s="14"/>
      <c r="OKP10" s="14"/>
      <c r="OKQ10" s="14"/>
      <c r="OKR10" s="14"/>
      <c r="OKS10" s="14"/>
      <c r="OKT10" s="14"/>
      <c r="OKU10" s="14"/>
      <c r="OKV10" s="14"/>
      <c r="OKW10" s="14"/>
      <c r="OKX10" s="14"/>
      <c r="OKY10" s="14"/>
      <c r="OKZ10" s="14"/>
      <c r="OLA10" s="14"/>
      <c r="OLB10" s="14"/>
      <c r="OLC10" s="14"/>
      <c r="OLD10" s="14"/>
      <c r="OLE10" s="14"/>
      <c r="OLF10" s="14"/>
      <c r="OLG10" s="14"/>
      <c r="OLH10" s="14"/>
      <c r="OLI10" s="14"/>
      <c r="OLJ10" s="14"/>
      <c r="OLK10" s="14"/>
      <c r="OLL10" s="14"/>
      <c r="OLM10" s="14"/>
      <c r="OLN10" s="14"/>
      <c r="OLO10" s="14"/>
      <c r="OLP10" s="14"/>
      <c r="OLQ10" s="14"/>
      <c r="OLR10" s="14"/>
      <c r="OLS10" s="14"/>
      <c r="OLT10" s="14"/>
      <c r="OLU10" s="14"/>
      <c r="OLV10" s="14"/>
      <c r="OLW10" s="14"/>
      <c r="OLX10" s="14"/>
      <c r="OLY10" s="14"/>
      <c r="OLZ10" s="14"/>
      <c r="OMA10" s="14"/>
      <c r="OMB10" s="14"/>
      <c r="OMC10" s="14"/>
      <c r="OMD10" s="14"/>
      <c r="OME10" s="14"/>
      <c r="OMF10" s="14"/>
      <c r="OMG10" s="14"/>
      <c r="OMH10" s="14"/>
      <c r="OMI10" s="14"/>
      <c r="OMJ10" s="14"/>
      <c r="OMK10" s="14"/>
      <c r="OML10" s="14"/>
      <c r="OMM10" s="14"/>
      <c r="OMN10" s="14"/>
      <c r="OMO10" s="14"/>
      <c r="OMP10" s="14"/>
      <c r="OMQ10" s="14"/>
      <c r="OMR10" s="14"/>
      <c r="OMS10" s="14"/>
      <c r="OMT10" s="14"/>
      <c r="OMU10" s="14"/>
      <c r="OMV10" s="14"/>
      <c r="OMW10" s="14"/>
      <c r="OMX10" s="14"/>
      <c r="OMY10" s="14"/>
      <c r="OMZ10" s="14"/>
      <c r="ONA10" s="14"/>
      <c r="ONB10" s="14"/>
      <c r="ONC10" s="14"/>
      <c r="OND10" s="14"/>
      <c r="ONE10" s="14"/>
      <c r="ONF10" s="14"/>
      <c r="ONG10" s="14"/>
      <c r="ONH10" s="14"/>
      <c r="ONI10" s="14"/>
      <c r="ONJ10" s="14"/>
      <c r="ONK10" s="14"/>
      <c r="ONL10" s="14"/>
      <c r="ONM10" s="14"/>
      <c r="ONN10" s="14"/>
      <c r="ONO10" s="14"/>
      <c r="ONP10" s="14"/>
      <c r="ONQ10" s="14"/>
      <c r="ONR10" s="14"/>
      <c r="ONS10" s="14"/>
      <c r="ONT10" s="14"/>
      <c r="ONU10" s="14"/>
      <c r="ONV10" s="14"/>
      <c r="ONW10" s="14"/>
      <c r="ONX10" s="14"/>
      <c r="ONY10" s="14"/>
      <c r="ONZ10" s="14"/>
      <c r="OOA10" s="14"/>
      <c r="OOB10" s="14"/>
      <c r="OOC10" s="14"/>
      <c r="OOD10" s="14"/>
      <c r="OOE10" s="14"/>
      <c r="OOF10" s="14"/>
      <c r="OOG10" s="14"/>
      <c r="OOH10" s="14"/>
      <c r="OOI10" s="14"/>
      <c r="OOJ10" s="14"/>
      <c r="OOK10" s="14"/>
      <c r="OOL10" s="14"/>
      <c r="OOM10" s="14"/>
      <c r="OON10" s="14"/>
      <c r="OOO10" s="14"/>
      <c r="OOP10" s="14"/>
      <c r="OOQ10" s="14"/>
      <c r="OOR10" s="14"/>
      <c r="OOS10" s="14"/>
      <c r="OOT10" s="14"/>
      <c r="OOU10" s="14"/>
      <c r="OOV10" s="14"/>
      <c r="OOW10" s="14"/>
      <c r="OOX10" s="14"/>
      <c r="OOY10" s="14"/>
      <c r="OOZ10" s="14"/>
      <c r="OPA10" s="14"/>
      <c r="OPB10" s="14"/>
      <c r="OPC10" s="14"/>
      <c r="OPD10" s="14"/>
      <c r="OPE10" s="14"/>
      <c r="OPF10" s="14"/>
      <c r="OPG10" s="14"/>
      <c r="OPH10" s="14"/>
      <c r="OPI10" s="14"/>
      <c r="OPJ10" s="14"/>
      <c r="OPK10" s="14"/>
      <c r="OPL10" s="14"/>
      <c r="OPM10" s="14"/>
      <c r="OPN10" s="14"/>
      <c r="OPO10" s="14"/>
      <c r="OPP10" s="14"/>
      <c r="OPQ10" s="14"/>
      <c r="OPR10" s="14"/>
      <c r="OPS10" s="14"/>
      <c r="OPT10" s="14"/>
      <c r="OPU10" s="14"/>
      <c r="OPV10" s="14"/>
      <c r="OPW10" s="14"/>
      <c r="OPX10" s="14"/>
      <c r="OPY10" s="14"/>
      <c r="OPZ10" s="14"/>
      <c r="OQA10" s="14"/>
      <c r="OQB10" s="14"/>
      <c r="OQC10" s="14"/>
      <c r="OQD10" s="14"/>
      <c r="OQE10" s="14"/>
      <c r="OQF10" s="14"/>
      <c r="OQG10" s="14"/>
      <c r="OQH10" s="14"/>
      <c r="OQI10" s="14"/>
      <c r="OQJ10" s="14"/>
      <c r="OQK10" s="14"/>
      <c r="OQL10" s="14"/>
      <c r="OQM10" s="14"/>
      <c r="OQN10" s="14"/>
      <c r="OQO10" s="14"/>
      <c r="OQP10" s="14"/>
      <c r="OQQ10" s="14"/>
      <c r="OQR10" s="14"/>
      <c r="OQS10" s="14"/>
      <c r="OQT10" s="14"/>
      <c r="OQU10" s="14"/>
      <c r="OQV10" s="14"/>
      <c r="OQW10" s="14"/>
      <c r="OQX10" s="14"/>
      <c r="OQY10" s="14"/>
      <c r="OQZ10" s="14"/>
      <c r="ORA10" s="14"/>
      <c r="ORB10" s="14"/>
      <c r="ORC10" s="14"/>
      <c r="ORD10" s="14"/>
      <c r="ORE10" s="14"/>
      <c r="ORF10" s="14"/>
      <c r="ORG10" s="14"/>
      <c r="ORH10" s="14"/>
      <c r="ORI10" s="14"/>
      <c r="ORJ10" s="14"/>
      <c r="ORK10" s="14"/>
      <c r="ORL10" s="14"/>
      <c r="ORM10" s="14"/>
      <c r="ORN10" s="14"/>
      <c r="ORO10" s="14"/>
      <c r="ORP10" s="14"/>
      <c r="ORQ10" s="14"/>
      <c r="ORR10" s="14"/>
      <c r="ORS10" s="14"/>
      <c r="ORT10" s="14"/>
      <c r="ORU10" s="14"/>
      <c r="ORV10" s="14"/>
      <c r="ORW10" s="14"/>
      <c r="ORX10" s="14"/>
      <c r="ORY10" s="14"/>
      <c r="ORZ10" s="14"/>
      <c r="OSA10" s="14"/>
      <c r="OSB10" s="14"/>
      <c r="OSC10" s="14"/>
      <c r="OSD10" s="14"/>
      <c r="OSE10" s="14"/>
      <c r="OSF10" s="14"/>
      <c r="OSG10" s="14"/>
      <c r="OSH10" s="14"/>
      <c r="OSI10" s="14"/>
      <c r="OSJ10" s="14"/>
      <c r="OSK10" s="14"/>
      <c r="OSL10" s="14"/>
      <c r="OSM10" s="14"/>
      <c r="OSN10" s="14"/>
      <c r="OSO10" s="14"/>
      <c r="OSP10" s="14"/>
      <c r="OSQ10" s="14"/>
      <c r="OSR10" s="14"/>
      <c r="OSS10" s="14"/>
      <c r="OST10" s="14"/>
      <c r="OSU10" s="14"/>
      <c r="OSV10" s="14"/>
      <c r="OSW10" s="14"/>
      <c r="OSX10" s="14"/>
      <c r="OSY10" s="14"/>
      <c r="OSZ10" s="14"/>
      <c r="OTA10" s="14"/>
      <c r="OTB10" s="14"/>
      <c r="OTC10" s="14"/>
      <c r="OTD10" s="14"/>
      <c r="OTE10" s="14"/>
      <c r="OTF10" s="14"/>
      <c r="OTG10" s="14"/>
      <c r="OTH10" s="14"/>
      <c r="OTI10" s="14"/>
      <c r="OTJ10" s="14"/>
      <c r="OTK10" s="14"/>
      <c r="OTL10" s="14"/>
      <c r="OTM10" s="14"/>
      <c r="OTN10" s="14"/>
      <c r="OTO10" s="14"/>
      <c r="OTP10" s="14"/>
      <c r="OTQ10" s="14"/>
      <c r="OTR10" s="14"/>
      <c r="OTS10" s="14"/>
      <c r="OTT10" s="14"/>
      <c r="OTU10" s="14"/>
      <c r="OTV10" s="14"/>
      <c r="OTW10" s="14"/>
      <c r="OTX10" s="14"/>
      <c r="OTY10" s="14"/>
      <c r="OTZ10" s="14"/>
      <c r="OUA10" s="14"/>
      <c r="OUB10" s="14"/>
      <c r="OUC10" s="14"/>
      <c r="OUD10" s="14"/>
      <c r="OUE10" s="14"/>
      <c r="OUF10" s="14"/>
      <c r="OUG10" s="14"/>
      <c r="OUH10" s="14"/>
      <c r="OUI10" s="14"/>
      <c r="OUJ10" s="14"/>
      <c r="OUK10" s="14"/>
      <c r="OUL10" s="14"/>
      <c r="OUM10" s="14"/>
      <c r="OUN10" s="14"/>
      <c r="OUO10" s="14"/>
      <c r="OUP10" s="14"/>
      <c r="OUQ10" s="14"/>
      <c r="OUR10" s="14"/>
      <c r="OUS10" s="14"/>
      <c r="OUT10" s="14"/>
      <c r="OUU10" s="14"/>
      <c r="OUV10" s="14"/>
      <c r="OUW10" s="14"/>
      <c r="OUX10" s="14"/>
      <c r="OUY10" s="14"/>
      <c r="OUZ10" s="14"/>
      <c r="OVA10" s="14"/>
      <c r="OVB10" s="14"/>
      <c r="OVC10" s="14"/>
      <c r="OVD10" s="14"/>
      <c r="OVE10" s="14"/>
      <c r="OVF10" s="14"/>
      <c r="OVG10" s="14"/>
      <c r="OVH10" s="14"/>
      <c r="OVI10" s="14"/>
      <c r="OVJ10" s="14"/>
      <c r="OVK10" s="14"/>
      <c r="OVL10" s="14"/>
      <c r="OVM10" s="14"/>
      <c r="OVN10" s="14"/>
      <c r="OVO10" s="14"/>
      <c r="OVP10" s="14"/>
      <c r="OVQ10" s="14"/>
      <c r="OVR10" s="14"/>
      <c r="OVS10" s="14"/>
      <c r="OVT10" s="14"/>
      <c r="OVU10" s="14"/>
      <c r="OVV10" s="14"/>
      <c r="OVW10" s="14"/>
      <c r="OVX10" s="14"/>
      <c r="OVY10" s="14"/>
      <c r="OVZ10" s="14"/>
      <c r="OWA10" s="14"/>
      <c r="OWB10" s="14"/>
      <c r="OWC10" s="14"/>
      <c r="OWD10" s="14"/>
      <c r="OWE10" s="14"/>
      <c r="OWF10" s="14"/>
      <c r="OWG10" s="14"/>
      <c r="OWH10" s="14"/>
      <c r="OWI10" s="14"/>
      <c r="OWJ10" s="14"/>
      <c r="OWK10" s="14"/>
      <c r="OWL10" s="14"/>
      <c r="OWM10" s="14"/>
      <c r="OWN10" s="14"/>
      <c r="OWO10" s="14"/>
      <c r="OWP10" s="14"/>
      <c r="OWQ10" s="14"/>
      <c r="OWR10" s="14"/>
      <c r="OWS10" s="14"/>
      <c r="OWT10" s="14"/>
      <c r="OWU10" s="14"/>
      <c r="OWV10" s="14"/>
      <c r="OWW10" s="14"/>
      <c r="OWX10" s="14"/>
      <c r="OWY10" s="14"/>
      <c r="OWZ10" s="14"/>
      <c r="OXA10" s="14"/>
      <c r="OXB10" s="14"/>
      <c r="OXC10" s="14"/>
      <c r="OXD10" s="14"/>
      <c r="OXE10" s="14"/>
      <c r="OXF10" s="14"/>
      <c r="OXG10" s="14"/>
      <c r="OXH10" s="14"/>
      <c r="OXI10" s="14"/>
      <c r="OXJ10" s="14"/>
      <c r="OXK10" s="14"/>
      <c r="OXL10" s="14"/>
      <c r="OXM10" s="14"/>
      <c r="OXN10" s="14"/>
      <c r="OXO10" s="14"/>
      <c r="OXP10" s="14"/>
      <c r="OXQ10" s="14"/>
      <c r="OXR10" s="14"/>
      <c r="OXS10" s="14"/>
      <c r="OXT10" s="14"/>
      <c r="OXU10" s="14"/>
      <c r="OXV10" s="14"/>
      <c r="OXW10" s="14"/>
      <c r="OXX10" s="14"/>
      <c r="OXY10" s="14"/>
      <c r="OXZ10" s="14"/>
      <c r="OYA10" s="14"/>
      <c r="OYB10" s="14"/>
      <c r="OYC10" s="14"/>
      <c r="OYD10" s="14"/>
      <c r="OYE10" s="14"/>
      <c r="OYF10" s="14"/>
      <c r="OYG10" s="14"/>
      <c r="OYH10" s="14"/>
      <c r="OYI10" s="14"/>
      <c r="OYJ10" s="14"/>
      <c r="OYK10" s="14"/>
      <c r="OYL10" s="14"/>
      <c r="OYM10" s="14"/>
      <c r="OYN10" s="14"/>
      <c r="OYO10" s="14"/>
      <c r="OYP10" s="14"/>
      <c r="OYQ10" s="14"/>
      <c r="OYR10" s="14"/>
      <c r="OYS10" s="14"/>
      <c r="OYT10" s="14"/>
      <c r="OYU10" s="14"/>
      <c r="OYV10" s="14"/>
      <c r="OYW10" s="14"/>
      <c r="OYX10" s="14"/>
      <c r="OYY10" s="14"/>
      <c r="OYZ10" s="14"/>
      <c r="OZA10" s="14"/>
      <c r="OZB10" s="14"/>
      <c r="OZC10" s="14"/>
      <c r="OZD10" s="14"/>
      <c r="OZE10" s="14"/>
      <c r="OZF10" s="14"/>
      <c r="OZG10" s="14"/>
      <c r="OZH10" s="14"/>
      <c r="OZI10" s="14"/>
      <c r="OZJ10" s="14"/>
      <c r="OZK10" s="14"/>
      <c r="OZL10" s="14"/>
      <c r="OZM10" s="14"/>
      <c r="OZN10" s="14"/>
      <c r="OZO10" s="14"/>
      <c r="OZP10" s="14"/>
      <c r="OZQ10" s="14"/>
      <c r="OZR10" s="14"/>
      <c r="OZS10" s="14"/>
      <c r="OZT10" s="14"/>
      <c r="OZU10" s="14"/>
      <c r="OZV10" s="14"/>
      <c r="OZW10" s="14"/>
      <c r="OZX10" s="14"/>
      <c r="OZY10" s="14"/>
      <c r="OZZ10" s="14"/>
      <c r="PAA10" s="14"/>
      <c r="PAB10" s="14"/>
      <c r="PAC10" s="14"/>
      <c r="PAD10" s="14"/>
      <c r="PAE10" s="14"/>
      <c r="PAF10" s="14"/>
      <c r="PAG10" s="14"/>
      <c r="PAH10" s="14"/>
      <c r="PAI10" s="14"/>
      <c r="PAJ10" s="14"/>
      <c r="PAK10" s="14"/>
      <c r="PAL10" s="14"/>
      <c r="PAM10" s="14"/>
      <c r="PAN10" s="14"/>
      <c r="PAO10" s="14"/>
      <c r="PAP10" s="14"/>
      <c r="PAQ10" s="14"/>
      <c r="PAR10" s="14"/>
      <c r="PAS10" s="14"/>
      <c r="PAT10" s="14"/>
      <c r="PAU10" s="14"/>
      <c r="PAV10" s="14"/>
      <c r="PAW10" s="14"/>
      <c r="PAX10" s="14"/>
      <c r="PAY10" s="14"/>
      <c r="PAZ10" s="14"/>
      <c r="PBA10" s="14"/>
      <c r="PBB10" s="14"/>
      <c r="PBC10" s="14"/>
      <c r="PBD10" s="14"/>
      <c r="PBE10" s="14"/>
      <c r="PBF10" s="14"/>
      <c r="PBG10" s="14"/>
      <c r="PBH10" s="14"/>
      <c r="PBI10" s="14"/>
      <c r="PBJ10" s="14"/>
      <c r="PBK10" s="14"/>
      <c r="PBL10" s="14"/>
      <c r="PBM10" s="14"/>
      <c r="PBN10" s="14"/>
      <c r="PBO10" s="14"/>
      <c r="PBP10" s="14"/>
      <c r="PBQ10" s="14"/>
      <c r="PBR10" s="14"/>
      <c r="PBS10" s="14"/>
      <c r="PBT10" s="14"/>
      <c r="PBU10" s="14"/>
      <c r="PBV10" s="14"/>
      <c r="PBW10" s="14"/>
      <c r="PBX10" s="14"/>
      <c r="PBY10" s="14"/>
      <c r="PBZ10" s="14"/>
      <c r="PCA10" s="14"/>
      <c r="PCB10" s="14"/>
      <c r="PCC10" s="14"/>
      <c r="PCD10" s="14"/>
      <c r="PCE10" s="14"/>
      <c r="PCF10" s="14"/>
      <c r="PCG10" s="14"/>
      <c r="PCH10" s="14"/>
      <c r="PCI10" s="14"/>
      <c r="PCJ10" s="14"/>
      <c r="PCK10" s="14"/>
      <c r="PCL10" s="14"/>
      <c r="PCM10" s="14"/>
      <c r="PCN10" s="14"/>
      <c r="PCO10" s="14"/>
      <c r="PCP10" s="14"/>
      <c r="PCQ10" s="14"/>
      <c r="PCR10" s="14"/>
      <c r="PCS10" s="14"/>
      <c r="PCT10" s="14"/>
      <c r="PCU10" s="14"/>
      <c r="PCV10" s="14"/>
      <c r="PCW10" s="14"/>
      <c r="PCX10" s="14"/>
      <c r="PCY10" s="14"/>
      <c r="PCZ10" s="14"/>
      <c r="PDA10" s="14"/>
      <c r="PDB10" s="14"/>
      <c r="PDC10" s="14"/>
      <c r="PDD10" s="14"/>
      <c r="PDE10" s="14"/>
      <c r="PDF10" s="14"/>
      <c r="PDG10" s="14"/>
      <c r="PDH10" s="14"/>
      <c r="PDI10" s="14"/>
      <c r="PDJ10" s="14"/>
      <c r="PDK10" s="14"/>
      <c r="PDL10" s="14"/>
      <c r="PDM10" s="14"/>
      <c r="PDN10" s="14"/>
      <c r="PDO10" s="14"/>
      <c r="PDP10" s="14"/>
      <c r="PDQ10" s="14"/>
      <c r="PDR10" s="14"/>
      <c r="PDS10" s="14"/>
      <c r="PDT10" s="14"/>
      <c r="PDU10" s="14"/>
      <c r="PDV10" s="14"/>
      <c r="PDW10" s="14"/>
      <c r="PDX10" s="14"/>
      <c r="PDY10" s="14"/>
      <c r="PDZ10" s="14"/>
      <c r="PEA10" s="14"/>
      <c r="PEB10" s="14"/>
      <c r="PEC10" s="14"/>
      <c r="PED10" s="14"/>
      <c r="PEE10" s="14"/>
      <c r="PEF10" s="14"/>
      <c r="PEG10" s="14"/>
      <c r="PEH10" s="14"/>
      <c r="PEI10" s="14"/>
      <c r="PEJ10" s="14"/>
      <c r="PEK10" s="14"/>
      <c r="PEL10" s="14"/>
      <c r="PEM10" s="14"/>
      <c r="PEN10" s="14"/>
      <c r="PEO10" s="14"/>
      <c r="PEP10" s="14"/>
      <c r="PEQ10" s="14"/>
      <c r="PER10" s="14"/>
      <c r="PES10" s="14"/>
      <c r="PET10" s="14"/>
      <c r="PEU10" s="14"/>
      <c r="PEV10" s="14"/>
      <c r="PEW10" s="14"/>
      <c r="PEX10" s="14"/>
      <c r="PEY10" s="14"/>
      <c r="PEZ10" s="14"/>
      <c r="PFA10" s="14"/>
      <c r="PFB10" s="14"/>
      <c r="PFC10" s="14"/>
      <c r="PFD10" s="14"/>
      <c r="PFE10" s="14"/>
      <c r="PFF10" s="14"/>
      <c r="PFG10" s="14"/>
      <c r="PFH10" s="14"/>
      <c r="PFI10" s="14"/>
      <c r="PFJ10" s="14"/>
      <c r="PFK10" s="14"/>
      <c r="PFL10" s="14"/>
      <c r="PFM10" s="14"/>
      <c r="PFN10" s="14"/>
      <c r="PFO10" s="14"/>
      <c r="PFP10" s="14"/>
      <c r="PFQ10" s="14"/>
      <c r="PFR10" s="14"/>
      <c r="PFS10" s="14"/>
      <c r="PFT10" s="14"/>
      <c r="PFU10" s="14"/>
      <c r="PFV10" s="14"/>
      <c r="PFW10" s="14"/>
      <c r="PFX10" s="14"/>
      <c r="PFY10" s="14"/>
      <c r="PFZ10" s="14"/>
      <c r="PGA10" s="14"/>
      <c r="PGB10" s="14"/>
      <c r="PGC10" s="14"/>
      <c r="PGD10" s="14"/>
      <c r="PGE10" s="14"/>
      <c r="PGF10" s="14"/>
      <c r="PGG10" s="14"/>
      <c r="PGH10" s="14"/>
      <c r="PGI10" s="14"/>
      <c r="PGJ10" s="14"/>
      <c r="PGK10" s="14"/>
      <c r="PGL10" s="14"/>
      <c r="PGM10" s="14"/>
      <c r="PGN10" s="14"/>
      <c r="PGO10" s="14"/>
      <c r="PGP10" s="14"/>
      <c r="PGQ10" s="14"/>
      <c r="PGR10" s="14"/>
      <c r="PGS10" s="14"/>
      <c r="PGT10" s="14"/>
      <c r="PGU10" s="14"/>
      <c r="PGV10" s="14"/>
      <c r="PGW10" s="14"/>
      <c r="PGX10" s="14"/>
      <c r="PGY10" s="14"/>
      <c r="PGZ10" s="14"/>
      <c r="PHA10" s="14"/>
      <c r="PHB10" s="14"/>
      <c r="PHC10" s="14"/>
      <c r="PHD10" s="14"/>
      <c r="PHE10" s="14"/>
      <c r="PHF10" s="14"/>
      <c r="PHG10" s="14"/>
      <c r="PHH10" s="14"/>
      <c r="PHI10" s="14"/>
      <c r="PHJ10" s="14"/>
      <c r="PHK10" s="14"/>
      <c r="PHL10" s="14"/>
      <c r="PHM10" s="14"/>
      <c r="PHN10" s="14"/>
      <c r="PHO10" s="14"/>
      <c r="PHP10" s="14"/>
      <c r="PHQ10" s="14"/>
      <c r="PHR10" s="14"/>
      <c r="PHS10" s="14"/>
      <c r="PHT10" s="14"/>
      <c r="PHU10" s="14"/>
      <c r="PHV10" s="14"/>
      <c r="PHW10" s="14"/>
      <c r="PHX10" s="14"/>
      <c r="PHY10" s="14"/>
      <c r="PHZ10" s="14"/>
      <c r="PIA10" s="14"/>
      <c r="PIB10" s="14"/>
      <c r="PIC10" s="14"/>
      <c r="PID10" s="14"/>
      <c r="PIE10" s="14"/>
      <c r="PIF10" s="14"/>
      <c r="PIG10" s="14"/>
      <c r="PIH10" s="14"/>
      <c r="PII10" s="14"/>
      <c r="PIJ10" s="14"/>
      <c r="PIK10" s="14"/>
      <c r="PIL10" s="14"/>
      <c r="PIM10" s="14"/>
      <c r="PIN10" s="14"/>
      <c r="PIO10" s="14"/>
      <c r="PIP10" s="14"/>
      <c r="PIQ10" s="14"/>
      <c r="PIR10" s="14"/>
      <c r="PIS10" s="14"/>
      <c r="PIT10" s="14"/>
      <c r="PIU10" s="14"/>
      <c r="PIV10" s="14"/>
      <c r="PIW10" s="14"/>
      <c r="PIX10" s="14"/>
      <c r="PIY10" s="14"/>
      <c r="PIZ10" s="14"/>
      <c r="PJA10" s="14"/>
      <c r="PJB10" s="14"/>
      <c r="PJC10" s="14"/>
      <c r="PJD10" s="14"/>
      <c r="PJE10" s="14"/>
      <c r="PJF10" s="14"/>
      <c r="PJG10" s="14"/>
      <c r="PJH10" s="14"/>
      <c r="PJI10" s="14"/>
      <c r="PJJ10" s="14"/>
      <c r="PJK10" s="14"/>
      <c r="PJL10" s="14"/>
      <c r="PJM10" s="14"/>
      <c r="PJN10" s="14"/>
      <c r="PJO10" s="14"/>
      <c r="PJP10" s="14"/>
      <c r="PJQ10" s="14"/>
      <c r="PJR10" s="14"/>
      <c r="PJS10" s="14"/>
      <c r="PJT10" s="14"/>
      <c r="PJU10" s="14"/>
      <c r="PJV10" s="14"/>
      <c r="PJW10" s="14"/>
      <c r="PJX10" s="14"/>
      <c r="PJY10" s="14"/>
      <c r="PJZ10" s="14"/>
      <c r="PKA10" s="14"/>
      <c r="PKB10" s="14"/>
      <c r="PKC10" s="14"/>
      <c r="PKD10" s="14"/>
      <c r="PKE10" s="14"/>
      <c r="PKF10" s="14"/>
      <c r="PKG10" s="14"/>
      <c r="PKH10" s="14"/>
      <c r="PKI10" s="14"/>
      <c r="PKJ10" s="14"/>
      <c r="PKK10" s="14"/>
      <c r="PKL10" s="14"/>
      <c r="PKM10" s="14"/>
      <c r="PKN10" s="14"/>
      <c r="PKO10" s="14"/>
      <c r="PKP10" s="14"/>
      <c r="PKQ10" s="14"/>
      <c r="PKR10" s="14"/>
      <c r="PKS10" s="14"/>
      <c r="PKT10" s="14"/>
      <c r="PKU10" s="14"/>
      <c r="PKV10" s="14"/>
      <c r="PKW10" s="14"/>
      <c r="PKX10" s="14"/>
      <c r="PKY10" s="14"/>
      <c r="PKZ10" s="14"/>
      <c r="PLA10" s="14"/>
      <c r="PLB10" s="14"/>
      <c r="PLC10" s="14"/>
      <c r="PLD10" s="14"/>
      <c r="PLE10" s="14"/>
      <c r="PLF10" s="14"/>
      <c r="PLG10" s="14"/>
      <c r="PLH10" s="14"/>
      <c r="PLI10" s="14"/>
      <c r="PLJ10" s="14"/>
      <c r="PLK10" s="14"/>
      <c r="PLL10" s="14"/>
      <c r="PLM10" s="14"/>
      <c r="PLN10" s="14"/>
      <c r="PLO10" s="14"/>
      <c r="PLP10" s="14"/>
      <c r="PLQ10" s="14"/>
      <c r="PLR10" s="14"/>
      <c r="PLS10" s="14"/>
      <c r="PLT10" s="14"/>
      <c r="PLU10" s="14"/>
      <c r="PLV10" s="14"/>
      <c r="PLW10" s="14"/>
      <c r="PLX10" s="14"/>
      <c r="PLY10" s="14"/>
      <c r="PLZ10" s="14"/>
      <c r="PMA10" s="14"/>
      <c r="PMB10" s="14"/>
      <c r="PMC10" s="14"/>
      <c r="PMD10" s="14"/>
      <c r="PME10" s="14"/>
      <c r="PMF10" s="14"/>
      <c r="PMG10" s="14"/>
      <c r="PMH10" s="14"/>
      <c r="PMI10" s="14"/>
      <c r="PMJ10" s="14"/>
      <c r="PMK10" s="14"/>
      <c r="PML10" s="14"/>
      <c r="PMM10" s="14"/>
      <c r="PMN10" s="14"/>
      <c r="PMO10" s="14"/>
      <c r="PMP10" s="14"/>
      <c r="PMQ10" s="14"/>
      <c r="PMR10" s="14"/>
      <c r="PMS10" s="14"/>
      <c r="PMT10" s="14"/>
      <c r="PMU10" s="14"/>
      <c r="PMV10" s="14"/>
      <c r="PMW10" s="14"/>
      <c r="PMX10" s="14"/>
      <c r="PMY10" s="14"/>
      <c r="PMZ10" s="14"/>
      <c r="PNA10" s="14"/>
      <c r="PNB10" s="14"/>
      <c r="PNC10" s="14"/>
      <c r="PND10" s="14"/>
      <c r="PNE10" s="14"/>
      <c r="PNF10" s="14"/>
      <c r="PNG10" s="14"/>
      <c r="PNH10" s="14"/>
      <c r="PNI10" s="14"/>
      <c r="PNJ10" s="14"/>
      <c r="PNK10" s="14"/>
      <c r="PNL10" s="14"/>
      <c r="PNM10" s="14"/>
      <c r="PNN10" s="14"/>
      <c r="PNO10" s="14"/>
      <c r="PNP10" s="14"/>
      <c r="PNQ10" s="14"/>
      <c r="PNR10" s="14"/>
      <c r="PNS10" s="14"/>
      <c r="PNT10" s="14"/>
      <c r="PNU10" s="14"/>
      <c r="PNV10" s="14"/>
      <c r="PNW10" s="14"/>
      <c r="PNX10" s="14"/>
      <c r="PNY10" s="14"/>
      <c r="PNZ10" s="14"/>
      <c r="POA10" s="14"/>
      <c r="POB10" s="14"/>
      <c r="POC10" s="14"/>
      <c r="POD10" s="14"/>
      <c r="POE10" s="14"/>
      <c r="POF10" s="14"/>
      <c r="POG10" s="14"/>
      <c r="POH10" s="14"/>
      <c r="POI10" s="14"/>
      <c r="POJ10" s="14"/>
      <c r="POK10" s="14"/>
      <c r="POL10" s="14"/>
      <c r="POM10" s="14"/>
      <c r="PON10" s="14"/>
      <c r="POO10" s="14"/>
      <c r="POP10" s="14"/>
      <c r="POQ10" s="14"/>
      <c r="POR10" s="14"/>
      <c r="POS10" s="14"/>
      <c r="POT10" s="14"/>
      <c r="POU10" s="14"/>
      <c r="POV10" s="14"/>
      <c r="POW10" s="14"/>
      <c r="POX10" s="14"/>
      <c r="POY10" s="14"/>
      <c r="POZ10" s="14"/>
      <c r="PPA10" s="14"/>
      <c r="PPB10" s="14"/>
      <c r="PPC10" s="14"/>
      <c r="PPD10" s="14"/>
      <c r="PPE10" s="14"/>
      <c r="PPF10" s="14"/>
      <c r="PPG10" s="14"/>
      <c r="PPH10" s="14"/>
      <c r="PPI10" s="14"/>
      <c r="PPJ10" s="14"/>
      <c r="PPK10" s="14"/>
      <c r="PPL10" s="14"/>
      <c r="PPM10" s="14"/>
      <c r="PPN10" s="14"/>
      <c r="PPO10" s="14"/>
      <c r="PPP10" s="14"/>
      <c r="PPQ10" s="14"/>
      <c r="PPR10" s="14"/>
      <c r="PPS10" s="14"/>
      <c r="PPT10" s="14"/>
      <c r="PPU10" s="14"/>
      <c r="PPV10" s="14"/>
      <c r="PPW10" s="14"/>
      <c r="PPX10" s="14"/>
      <c r="PPY10" s="14"/>
      <c r="PPZ10" s="14"/>
      <c r="PQA10" s="14"/>
      <c r="PQB10" s="14"/>
      <c r="PQC10" s="14"/>
      <c r="PQD10" s="14"/>
      <c r="PQE10" s="14"/>
      <c r="PQF10" s="14"/>
      <c r="PQG10" s="14"/>
      <c r="PQH10" s="14"/>
      <c r="PQI10" s="14"/>
      <c r="PQJ10" s="14"/>
      <c r="PQK10" s="14"/>
      <c r="PQL10" s="14"/>
      <c r="PQM10" s="14"/>
      <c r="PQN10" s="14"/>
      <c r="PQO10" s="14"/>
      <c r="PQP10" s="14"/>
      <c r="PQQ10" s="14"/>
      <c r="PQR10" s="14"/>
      <c r="PQS10" s="14"/>
      <c r="PQT10" s="14"/>
      <c r="PQU10" s="14"/>
      <c r="PQV10" s="14"/>
      <c r="PQW10" s="14"/>
      <c r="PQX10" s="14"/>
      <c r="PQY10" s="14"/>
      <c r="PQZ10" s="14"/>
      <c r="PRA10" s="14"/>
      <c r="PRB10" s="14"/>
      <c r="PRC10" s="14"/>
      <c r="PRD10" s="14"/>
      <c r="PRE10" s="14"/>
      <c r="PRF10" s="14"/>
      <c r="PRG10" s="14"/>
      <c r="PRH10" s="14"/>
      <c r="PRI10" s="14"/>
      <c r="PRJ10" s="14"/>
      <c r="PRK10" s="14"/>
      <c r="PRL10" s="14"/>
      <c r="PRM10" s="14"/>
      <c r="PRN10" s="14"/>
      <c r="PRO10" s="14"/>
      <c r="PRP10" s="14"/>
      <c r="PRQ10" s="14"/>
      <c r="PRR10" s="14"/>
      <c r="PRS10" s="14"/>
      <c r="PRT10" s="14"/>
      <c r="PRU10" s="14"/>
      <c r="PRV10" s="14"/>
      <c r="PRW10" s="14"/>
      <c r="PRX10" s="14"/>
      <c r="PRY10" s="14"/>
      <c r="PRZ10" s="14"/>
      <c r="PSA10" s="14"/>
      <c r="PSB10" s="14"/>
      <c r="PSC10" s="14"/>
      <c r="PSD10" s="14"/>
      <c r="PSE10" s="14"/>
      <c r="PSF10" s="14"/>
      <c r="PSG10" s="14"/>
      <c r="PSH10" s="14"/>
      <c r="PSI10" s="14"/>
      <c r="PSJ10" s="14"/>
      <c r="PSK10" s="14"/>
      <c r="PSL10" s="14"/>
      <c r="PSM10" s="14"/>
      <c r="PSN10" s="14"/>
      <c r="PSO10" s="14"/>
      <c r="PSP10" s="14"/>
      <c r="PSQ10" s="14"/>
      <c r="PSR10" s="14"/>
      <c r="PSS10" s="14"/>
      <c r="PST10" s="14"/>
      <c r="PSU10" s="14"/>
      <c r="PSV10" s="14"/>
      <c r="PSW10" s="14"/>
      <c r="PSX10" s="14"/>
      <c r="PSY10" s="14"/>
      <c r="PSZ10" s="14"/>
      <c r="PTA10" s="14"/>
      <c r="PTB10" s="14"/>
      <c r="PTC10" s="14"/>
      <c r="PTD10" s="14"/>
      <c r="PTE10" s="14"/>
      <c r="PTF10" s="14"/>
      <c r="PTG10" s="14"/>
      <c r="PTH10" s="14"/>
      <c r="PTI10" s="14"/>
      <c r="PTJ10" s="14"/>
      <c r="PTK10" s="14"/>
      <c r="PTL10" s="14"/>
      <c r="PTM10" s="14"/>
      <c r="PTN10" s="14"/>
      <c r="PTO10" s="14"/>
      <c r="PTP10" s="14"/>
      <c r="PTQ10" s="14"/>
      <c r="PTR10" s="14"/>
      <c r="PTS10" s="14"/>
      <c r="PTT10" s="14"/>
      <c r="PTU10" s="14"/>
      <c r="PTV10" s="14"/>
      <c r="PTW10" s="14"/>
      <c r="PTX10" s="14"/>
      <c r="PTY10" s="14"/>
      <c r="PTZ10" s="14"/>
      <c r="PUA10" s="14"/>
      <c r="PUB10" s="14"/>
      <c r="PUC10" s="14"/>
      <c r="PUD10" s="14"/>
      <c r="PUE10" s="14"/>
      <c r="PUF10" s="14"/>
      <c r="PUG10" s="14"/>
      <c r="PUH10" s="14"/>
      <c r="PUI10" s="14"/>
      <c r="PUJ10" s="14"/>
      <c r="PUK10" s="14"/>
      <c r="PUL10" s="14"/>
      <c r="PUM10" s="14"/>
      <c r="PUN10" s="14"/>
      <c r="PUO10" s="14"/>
      <c r="PUP10" s="14"/>
      <c r="PUQ10" s="14"/>
      <c r="PUR10" s="14"/>
      <c r="PUS10" s="14"/>
      <c r="PUT10" s="14"/>
      <c r="PUU10" s="14"/>
      <c r="PUV10" s="14"/>
      <c r="PUW10" s="14"/>
      <c r="PUX10" s="14"/>
      <c r="PUY10" s="14"/>
      <c r="PUZ10" s="14"/>
      <c r="PVA10" s="14"/>
      <c r="PVB10" s="14"/>
      <c r="PVC10" s="14"/>
      <c r="PVD10" s="14"/>
      <c r="PVE10" s="14"/>
      <c r="PVF10" s="14"/>
      <c r="PVG10" s="14"/>
      <c r="PVH10" s="14"/>
      <c r="PVI10" s="14"/>
      <c r="PVJ10" s="14"/>
      <c r="PVK10" s="14"/>
      <c r="PVL10" s="14"/>
      <c r="PVM10" s="14"/>
      <c r="PVN10" s="14"/>
      <c r="PVO10" s="14"/>
      <c r="PVP10" s="14"/>
      <c r="PVQ10" s="14"/>
      <c r="PVR10" s="14"/>
      <c r="PVS10" s="14"/>
      <c r="PVT10" s="14"/>
      <c r="PVU10" s="14"/>
      <c r="PVV10" s="14"/>
      <c r="PVW10" s="14"/>
      <c r="PVX10" s="14"/>
      <c r="PVY10" s="14"/>
      <c r="PVZ10" s="14"/>
      <c r="PWA10" s="14"/>
      <c r="PWB10" s="14"/>
      <c r="PWC10" s="14"/>
      <c r="PWD10" s="14"/>
      <c r="PWE10" s="14"/>
      <c r="PWF10" s="14"/>
      <c r="PWG10" s="14"/>
      <c r="PWH10" s="14"/>
      <c r="PWI10" s="14"/>
      <c r="PWJ10" s="14"/>
      <c r="PWK10" s="14"/>
      <c r="PWL10" s="14"/>
      <c r="PWM10" s="14"/>
      <c r="PWN10" s="14"/>
      <c r="PWO10" s="14"/>
      <c r="PWP10" s="14"/>
      <c r="PWQ10" s="14"/>
      <c r="PWR10" s="14"/>
      <c r="PWS10" s="14"/>
      <c r="PWT10" s="14"/>
      <c r="PWU10" s="14"/>
      <c r="PWV10" s="14"/>
      <c r="PWW10" s="14"/>
      <c r="PWX10" s="14"/>
      <c r="PWY10" s="14"/>
      <c r="PWZ10" s="14"/>
      <c r="PXA10" s="14"/>
      <c r="PXB10" s="14"/>
      <c r="PXC10" s="14"/>
      <c r="PXD10" s="14"/>
      <c r="PXE10" s="14"/>
      <c r="PXF10" s="14"/>
      <c r="PXG10" s="14"/>
      <c r="PXH10" s="14"/>
      <c r="PXI10" s="14"/>
      <c r="PXJ10" s="14"/>
      <c r="PXK10" s="14"/>
      <c r="PXL10" s="14"/>
      <c r="PXM10" s="14"/>
      <c r="PXN10" s="14"/>
      <c r="PXO10" s="14"/>
      <c r="PXP10" s="14"/>
      <c r="PXQ10" s="14"/>
      <c r="PXR10" s="14"/>
      <c r="PXS10" s="14"/>
      <c r="PXT10" s="14"/>
      <c r="PXU10" s="14"/>
      <c r="PXV10" s="14"/>
      <c r="PXW10" s="14"/>
      <c r="PXX10" s="14"/>
      <c r="PXY10" s="14"/>
      <c r="PXZ10" s="14"/>
      <c r="PYA10" s="14"/>
      <c r="PYB10" s="14"/>
      <c r="PYC10" s="14"/>
      <c r="PYD10" s="14"/>
      <c r="PYE10" s="14"/>
      <c r="PYF10" s="14"/>
      <c r="PYG10" s="14"/>
      <c r="PYH10" s="14"/>
      <c r="PYI10" s="14"/>
      <c r="PYJ10" s="14"/>
      <c r="PYK10" s="14"/>
      <c r="PYL10" s="14"/>
      <c r="PYM10" s="14"/>
      <c r="PYN10" s="14"/>
      <c r="PYO10" s="14"/>
      <c r="PYP10" s="14"/>
      <c r="PYQ10" s="14"/>
      <c r="PYR10" s="14"/>
      <c r="PYS10" s="14"/>
      <c r="PYT10" s="14"/>
      <c r="PYU10" s="14"/>
      <c r="PYV10" s="14"/>
      <c r="PYW10" s="14"/>
      <c r="PYX10" s="14"/>
      <c r="PYY10" s="14"/>
      <c r="PYZ10" s="14"/>
      <c r="PZA10" s="14"/>
      <c r="PZB10" s="14"/>
      <c r="PZC10" s="14"/>
      <c r="PZD10" s="14"/>
      <c r="PZE10" s="14"/>
      <c r="PZF10" s="14"/>
      <c r="PZG10" s="14"/>
      <c r="PZH10" s="14"/>
      <c r="PZI10" s="14"/>
      <c r="PZJ10" s="14"/>
      <c r="PZK10" s="14"/>
      <c r="PZL10" s="14"/>
      <c r="PZM10" s="14"/>
      <c r="PZN10" s="14"/>
      <c r="PZO10" s="14"/>
      <c r="PZP10" s="14"/>
      <c r="PZQ10" s="14"/>
      <c r="PZR10" s="14"/>
      <c r="PZS10" s="14"/>
      <c r="PZT10" s="14"/>
      <c r="PZU10" s="14"/>
      <c r="PZV10" s="14"/>
      <c r="PZW10" s="14"/>
      <c r="PZX10" s="14"/>
      <c r="PZY10" s="14"/>
      <c r="PZZ10" s="14"/>
      <c r="QAA10" s="14"/>
      <c r="QAB10" s="14"/>
      <c r="QAC10" s="14"/>
      <c r="QAD10" s="14"/>
      <c r="QAE10" s="14"/>
      <c r="QAF10" s="14"/>
      <c r="QAG10" s="14"/>
      <c r="QAH10" s="14"/>
      <c r="QAI10" s="14"/>
      <c r="QAJ10" s="14"/>
      <c r="QAK10" s="14"/>
      <c r="QAL10" s="14"/>
      <c r="QAM10" s="14"/>
      <c r="QAN10" s="14"/>
      <c r="QAO10" s="14"/>
      <c r="QAP10" s="14"/>
      <c r="QAQ10" s="14"/>
      <c r="QAR10" s="14"/>
      <c r="QAS10" s="14"/>
      <c r="QAT10" s="14"/>
      <c r="QAU10" s="14"/>
      <c r="QAV10" s="14"/>
      <c r="QAW10" s="14"/>
      <c r="QAX10" s="14"/>
      <c r="QAY10" s="14"/>
      <c r="QAZ10" s="14"/>
      <c r="QBA10" s="14"/>
      <c r="QBB10" s="14"/>
      <c r="QBC10" s="14"/>
      <c r="QBD10" s="14"/>
      <c r="QBE10" s="14"/>
      <c r="QBF10" s="14"/>
      <c r="QBG10" s="14"/>
      <c r="QBH10" s="14"/>
      <c r="QBI10" s="14"/>
      <c r="QBJ10" s="14"/>
      <c r="QBK10" s="14"/>
      <c r="QBL10" s="14"/>
      <c r="QBM10" s="14"/>
      <c r="QBN10" s="14"/>
      <c r="QBO10" s="14"/>
      <c r="QBP10" s="14"/>
      <c r="QBQ10" s="14"/>
      <c r="QBR10" s="14"/>
      <c r="QBS10" s="14"/>
      <c r="QBT10" s="14"/>
      <c r="QBU10" s="14"/>
      <c r="QBV10" s="14"/>
      <c r="QBW10" s="14"/>
      <c r="QBX10" s="14"/>
      <c r="QBY10" s="14"/>
      <c r="QBZ10" s="14"/>
      <c r="QCA10" s="14"/>
      <c r="QCB10" s="14"/>
      <c r="QCC10" s="14"/>
      <c r="QCD10" s="14"/>
      <c r="QCE10" s="14"/>
      <c r="QCF10" s="14"/>
      <c r="QCG10" s="14"/>
      <c r="QCH10" s="14"/>
      <c r="QCI10" s="14"/>
      <c r="QCJ10" s="14"/>
      <c r="QCK10" s="14"/>
      <c r="QCL10" s="14"/>
      <c r="QCM10" s="14"/>
      <c r="QCN10" s="14"/>
      <c r="QCO10" s="14"/>
      <c r="QCP10" s="14"/>
      <c r="QCQ10" s="14"/>
      <c r="QCR10" s="14"/>
      <c r="QCS10" s="14"/>
      <c r="QCT10" s="14"/>
      <c r="QCU10" s="14"/>
      <c r="QCV10" s="14"/>
      <c r="QCW10" s="14"/>
      <c r="QCX10" s="14"/>
      <c r="QCY10" s="14"/>
      <c r="QCZ10" s="14"/>
      <c r="QDA10" s="14"/>
      <c r="QDB10" s="14"/>
      <c r="QDC10" s="14"/>
      <c r="QDD10" s="14"/>
      <c r="QDE10" s="14"/>
      <c r="QDF10" s="14"/>
      <c r="QDG10" s="14"/>
      <c r="QDH10" s="14"/>
      <c r="QDI10" s="14"/>
      <c r="QDJ10" s="14"/>
      <c r="QDK10" s="14"/>
      <c r="QDL10" s="14"/>
      <c r="QDM10" s="14"/>
      <c r="QDN10" s="14"/>
      <c r="QDO10" s="14"/>
      <c r="QDP10" s="14"/>
      <c r="QDQ10" s="14"/>
      <c r="QDR10" s="14"/>
      <c r="QDS10" s="14"/>
      <c r="QDT10" s="14"/>
      <c r="QDU10" s="14"/>
      <c r="QDV10" s="14"/>
      <c r="QDW10" s="14"/>
      <c r="QDX10" s="14"/>
      <c r="QDY10" s="14"/>
      <c r="QDZ10" s="14"/>
      <c r="QEA10" s="14"/>
      <c r="QEB10" s="14"/>
      <c r="QEC10" s="14"/>
      <c r="QED10" s="14"/>
      <c r="QEE10" s="14"/>
      <c r="QEF10" s="14"/>
      <c r="QEG10" s="14"/>
      <c r="QEH10" s="14"/>
      <c r="QEI10" s="14"/>
      <c r="QEJ10" s="14"/>
      <c r="QEK10" s="14"/>
      <c r="QEL10" s="14"/>
      <c r="QEM10" s="14"/>
      <c r="QEN10" s="14"/>
      <c r="QEO10" s="14"/>
      <c r="QEP10" s="14"/>
      <c r="QEQ10" s="14"/>
      <c r="QER10" s="14"/>
      <c r="QES10" s="14"/>
      <c r="QET10" s="14"/>
      <c r="QEU10" s="14"/>
      <c r="QEV10" s="14"/>
      <c r="QEW10" s="14"/>
      <c r="QEX10" s="14"/>
      <c r="QEY10" s="14"/>
      <c r="QEZ10" s="14"/>
      <c r="QFA10" s="14"/>
      <c r="QFB10" s="14"/>
      <c r="QFC10" s="14"/>
      <c r="QFD10" s="14"/>
      <c r="QFE10" s="14"/>
      <c r="QFF10" s="14"/>
      <c r="QFG10" s="14"/>
      <c r="QFH10" s="14"/>
      <c r="QFI10" s="14"/>
      <c r="QFJ10" s="14"/>
      <c r="QFK10" s="14"/>
      <c r="QFL10" s="14"/>
      <c r="QFM10" s="14"/>
      <c r="QFN10" s="14"/>
      <c r="QFO10" s="14"/>
      <c r="QFP10" s="14"/>
      <c r="QFQ10" s="14"/>
      <c r="QFR10" s="14"/>
      <c r="QFS10" s="14"/>
      <c r="QFT10" s="14"/>
      <c r="QFU10" s="14"/>
      <c r="QFV10" s="14"/>
      <c r="QFW10" s="14"/>
      <c r="QFX10" s="14"/>
      <c r="QFY10" s="14"/>
      <c r="QFZ10" s="14"/>
      <c r="QGA10" s="14"/>
      <c r="QGB10" s="14"/>
      <c r="QGC10" s="14"/>
      <c r="QGD10" s="14"/>
      <c r="QGE10" s="14"/>
      <c r="QGF10" s="14"/>
      <c r="QGG10" s="14"/>
      <c r="QGH10" s="14"/>
      <c r="QGI10" s="14"/>
      <c r="QGJ10" s="14"/>
      <c r="QGK10" s="14"/>
      <c r="QGL10" s="14"/>
      <c r="QGM10" s="14"/>
      <c r="QGN10" s="14"/>
      <c r="QGO10" s="14"/>
      <c r="QGP10" s="14"/>
      <c r="QGQ10" s="14"/>
      <c r="QGR10" s="14"/>
      <c r="QGS10" s="14"/>
      <c r="QGT10" s="14"/>
      <c r="QGU10" s="14"/>
      <c r="QGV10" s="14"/>
      <c r="QGW10" s="14"/>
      <c r="QGX10" s="14"/>
      <c r="QGY10" s="14"/>
      <c r="QGZ10" s="14"/>
      <c r="QHA10" s="14"/>
      <c r="QHB10" s="14"/>
      <c r="QHC10" s="14"/>
      <c r="QHD10" s="14"/>
      <c r="QHE10" s="14"/>
      <c r="QHF10" s="14"/>
      <c r="QHG10" s="14"/>
      <c r="QHH10" s="14"/>
      <c r="QHI10" s="14"/>
      <c r="QHJ10" s="14"/>
      <c r="QHK10" s="14"/>
      <c r="QHL10" s="14"/>
      <c r="QHM10" s="14"/>
      <c r="QHN10" s="14"/>
      <c r="QHO10" s="14"/>
      <c r="QHP10" s="14"/>
      <c r="QHQ10" s="14"/>
      <c r="QHR10" s="14"/>
      <c r="QHS10" s="14"/>
      <c r="QHT10" s="14"/>
      <c r="QHU10" s="14"/>
      <c r="QHV10" s="14"/>
      <c r="QHW10" s="14"/>
      <c r="QHX10" s="14"/>
      <c r="QHY10" s="14"/>
      <c r="QHZ10" s="14"/>
      <c r="QIA10" s="14"/>
      <c r="QIB10" s="14"/>
      <c r="QIC10" s="14"/>
      <c r="QID10" s="14"/>
      <c r="QIE10" s="14"/>
      <c r="QIF10" s="14"/>
      <c r="QIG10" s="14"/>
      <c r="QIH10" s="14"/>
      <c r="QII10" s="14"/>
      <c r="QIJ10" s="14"/>
      <c r="QIK10" s="14"/>
      <c r="QIL10" s="14"/>
      <c r="QIM10" s="14"/>
      <c r="QIN10" s="14"/>
      <c r="QIO10" s="14"/>
      <c r="QIP10" s="14"/>
      <c r="QIQ10" s="14"/>
      <c r="QIR10" s="14"/>
      <c r="QIS10" s="14"/>
      <c r="QIT10" s="14"/>
      <c r="QIU10" s="14"/>
      <c r="QIV10" s="14"/>
      <c r="QIW10" s="14"/>
      <c r="QIX10" s="14"/>
      <c r="QIY10" s="14"/>
      <c r="QIZ10" s="14"/>
      <c r="QJA10" s="14"/>
      <c r="QJB10" s="14"/>
      <c r="QJC10" s="14"/>
      <c r="QJD10" s="14"/>
      <c r="QJE10" s="14"/>
      <c r="QJF10" s="14"/>
      <c r="QJG10" s="14"/>
      <c r="QJH10" s="14"/>
      <c r="QJI10" s="14"/>
      <c r="QJJ10" s="14"/>
      <c r="QJK10" s="14"/>
      <c r="QJL10" s="14"/>
      <c r="QJM10" s="14"/>
      <c r="QJN10" s="14"/>
      <c r="QJO10" s="14"/>
      <c r="QJP10" s="14"/>
      <c r="QJQ10" s="14"/>
      <c r="QJR10" s="14"/>
      <c r="QJS10" s="14"/>
      <c r="QJT10" s="14"/>
      <c r="QJU10" s="14"/>
      <c r="QJV10" s="14"/>
      <c r="QJW10" s="14"/>
      <c r="QJX10" s="14"/>
      <c r="QJY10" s="14"/>
      <c r="QJZ10" s="14"/>
      <c r="QKA10" s="14"/>
      <c r="QKB10" s="14"/>
      <c r="QKC10" s="14"/>
      <c r="QKD10" s="14"/>
      <c r="QKE10" s="14"/>
      <c r="QKF10" s="14"/>
      <c r="QKG10" s="14"/>
      <c r="QKH10" s="14"/>
      <c r="QKI10" s="14"/>
      <c r="QKJ10" s="14"/>
      <c r="QKK10" s="14"/>
      <c r="QKL10" s="14"/>
      <c r="QKM10" s="14"/>
      <c r="QKN10" s="14"/>
      <c r="QKO10" s="14"/>
      <c r="QKP10" s="14"/>
      <c r="QKQ10" s="14"/>
      <c r="QKR10" s="14"/>
      <c r="QKS10" s="14"/>
      <c r="QKT10" s="14"/>
      <c r="QKU10" s="14"/>
      <c r="QKV10" s="14"/>
      <c r="QKW10" s="14"/>
      <c r="QKX10" s="14"/>
      <c r="QKY10" s="14"/>
      <c r="QKZ10" s="14"/>
      <c r="QLA10" s="14"/>
      <c r="QLB10" s="14"/>
      <c r="QLC10" s="14"/>
      <c r="QLD10" s="14"/>
      <c r="QLE10" s="14"/>
      <c r="QLF10" s="14"/>
      <c r="QLG10" s="14"/>
      <c r="QLH10" s="14"/>
      <c r="QLI10" s="14"/>
      <c r="QLJ10" s="14"/>
      <c r="QLK10" s="14"/>
      <c r="QLL10" s="14"/>
      <c r="QLM10" s="14"/>
      <c r="QLN10" s="14"/>
      <c r="QLO10" s="14"/>
      <c r="QLP10" s="14"/>
      <c r="QLQ10" s="14"/>
      <c r="QLR10" s="14"/>
      <c r="QLS10" s="14"/>
      <c r="QLT10" s="14"/>
      <c r="QLU10" s="14"/>
      <c r="QLV10" s="14"/>
      <c r="QLW10" s="14"/>
      <c r="QLX10" s="14"/>
      <c r="QLY10" s="14"/>
      <c r="QLZ10" s="14"/>
      <c r="QMA10" s="14"/>
      <c r="QMB10" s="14"/>
      <c r="QMC10" s="14"/>
      <c r="QMD10" s="14"/>
      <c r="QME10" s="14"/>
      <c r="QMF10" s="14"/>
      <c r="QMG10" s="14"/>
      <c r="QMH10" s="14"/>
      <c r="QMI10" s="14"/>
      <c r="QMJ10" s="14"/>
      <c r="QMK10" s="14"/>
      <c r="QML10" s="14"/>
      <c r="QMM10" s="14"/>
      <c r="QMN10" s="14"/>
      <c r="QMO10" s="14"/>
      <c r="QMP10" s="14"/>
      <c r="QMQ10" s="14"/>
      <c r="QMR10" s="14"/>
      <c r="QMS10" s="14"/>
      <c r="QMT10" s="14"/>
      <c r="QMU10" s="14"/>
      <c r="QMV10" s="14"/>
      <c r="QMW10" s="14"/>
      <c r="QMX10" s="14"/>
      <c r="QMY10" s="14"/>
      <c r="QMZ10" s="14"/>
      <c r="QNA10" s="14"/>
      <c r="QNB10" s="14"/>
      <c r="QNC10" s="14"/>
      <c r="QND10" s="14"/>
      <c r="QNE10" s="14"/>
      <c r="QNF10" s="14"/>
      <c r="QNG10" s="14"/>
      <c r="QNH10" s="14"/>
      <c r="QNI10" s="14"/>
      <c r="QNJ10" s="14"/>
      <c r="QNK10" s="14"/>
      <c r="QNL10" s="14"/>
      <c r="QNM10" s="14"/>
      <c r="QNN10" s="14"/>
      <c r="QNO10" s="14"/>
      <c r="QNP10" s="14"/>
      <c r="QNQ10" s="14"/>
      <c r="QNR10" s="14"/>
      <c r="QNS10" s="14"/>
      <c r="QNT10" s="14"/>
      <c r="QNU10" s="14"/>
      <c r="QNV10" s="14"/>
      <c r="QNW10" s="14"/>
      <c r="QNX10" s="14"/>
      <c r="QNY10" s="14"/>
      <c r="QNZ10" s="14"/>
      <c r="QOA10" s="14"/>
      <c r="QOB10" s="14"/>
      <c r="QOC10" s="14"/>
      <c r="QOD10" s="14"/>
      <c r="QOE10" s="14"/>
      <c r="QOF10" s="14"/>
      <c r="QOG10" s="14"/>
      <c r="QOH10" s="14"/>
      <c r="QOI10" s="14"/>
      <c r="QOJ10" s="14"/>
      <c r="QOK10" s="14"/>
      <c r="QOL10" s="14"/>
      <c r="QOM10" s="14"/>
      <c r="QON10" s="14"/>
      <c r="QOO10" s="14"/>
      <c r="QOP10" s="14"/>
      <c r="QOQ10" s="14"/>
      <c r="QOR10" s="14"/>
      <c r="QOS10" s="14"/>
      <c r="QOT10" s="14"/>
      <c r="QOU10" s="14"/>
      <c r="QOV10" s="14"/>
      <c r="QOW10" s="14"/>
      <c r="QOX10" s="14"/>
      <c r="QOY10" s="14"/>
      <c r="QOZ10" s="14"/>
      <c r="QPA10" s="14"/>
      <c r="QPB10" s="14"/>
      <c r="QPC10" s="14"/>
      <c r="QPD10" s="14"/>
      <c r="QPE10" s="14"/>
      <c r="QPF10" s="14"/>
      <c r="QPG10" s="14"/>
      <c r="QPH10" s="14"/>
      <c r="QPI10" s="14"/>
      <c r="QPJ10" s="14"/>
      <c r="QPK10" s="14"/>
      <c r="QPL10" s="14"/>
      <c r="QPM10" s="14"/>
      <c r="QPN10" s="14"/>
      <c r="QPO10" s="14"/>
      <c r="QPP10" s="14"/>
      <c r="QPQ10" s="14"/>
      <c r="QPR10" s="14"/>
      <c r="QPS10" s="14"/>
      <c r="QPT10" s="14"/>
      <c r="QPU10" s="14"/>
      <c r="QPV10" s="14"/>
      <c r="QPW10" s="14"/>
      <c r="QPX10" s="14"/>
      <c r="QPY10" s="14"/>
      <c r="QPZ10" s="14"/>
      <c r="QQA10" s="14"/>
      <c r="QQB10" s="14"/>
      <c r="QQC10" s="14"/>
      <c r="QQD10" s="14"/>
      <c r="QQE10" s="14"/>
      <c r="QQF10" s="14"/>
      <c r="QQG10" s="14"/>
      <c r="QQH10" s="14"/>
      <c r="QQI10" s="14"/>
      <c r="QQJ10" s="14"/>
      <c r="QQK10" s="14"/>
      <c r="QQL10" s="14"/>
      <c r="QQM10" s="14"/>
      <c r="QQN10" s="14"/>
      <c r="QQO10" s="14"/>
      <c r="QQP10" s="14"/>
      <c r="QQQ10" s="14"/>
      <c r="QQR10" s="14"/>
      <c r="QQS10" s="14"/>
      <c r="QQT10" s="14"/>
      <c r="QQU10" s="14"/>
      <c r="QQV10" s="14"/>
      <c r="QQW10" s="14"/>
      <c r="QQX10" s="14"/>
      <c r="QQY10" s="14"/>
      <c r="QQZ10" s="14"/>
      <c r="QRA10" s="14"/>
      <c r="QRB10" s="14"/>
      <c r="QRC10" s="14"/>
      <c r="QRD10" s="14"/>
      <c r="QRE10" s="14"/>
      <c r="QRF10" s="14"/>
      <c r="QRG10" s="14"/>
      <c r="QRH10" s="14"/>
      <c r="QRI10" s="14"/>
      <c r="QRJ10" s="14"/>
      <c r="QRK10" s="14"/>
      <c r="QRL10" s="14"/>
      <c r="QRM10" s="14"/>
      <c r="QRN10" s="14"/>
      <c r="QRO10" s="14"/>
      <c r="QRP10" s="14"/>
      <c r="QRQ10" s="14"/>
      <c r="QRR10" s="14"/>
      <c r="QRS10" s="14"/>
      <c r="QRT10" s="14"/>
      <c r="QRU10" s="14"/>
      <c r="QRV10" s="14"/>
      <c r="QRW10" s="14"/>
      <c r="QRX10" s="14"/>
      <c r="QRY10" s="14"/>
      <c r="QRZ10" s="14"/>
      <c r="QSA10" s="14"/>
      <c r="QSB10" s="14"/>
      <c r="QSC10" s="14"/>
      <c r="QSD10" s="14"/>
      <c r="QSE10" s="14"/>
      <c r="QSF10" s="14"/>
      <c r="QSG10" s="14"/>
      <c r="QSH10" s="14"/>
      <c r="QSI10" s="14"/>
      <c r="QSJ10" s="14"/>
      <c r="QSK10" s="14"/>
      <c r="QSL10" s="14"/>
      <c r="QSM10" s="14"/>
      <c r="QSN10" s="14"/>
      <c r="QSO10" s="14"/>
      <c r="QSP10" s="14"/>
      <c r="QSQ10" s="14"/>
      <c r="QSR10" s="14"/>
      <c r="QSS10" s="14"/>
      <c r="QST10" s="14"/>
      <c r="QSU10" s="14"/>
      <c r="QSV10" s="14"/>
      <c r="QSW10" s="14"/>
      <c r="QSX10" s="14"/>
      <c r="QSY10" s="14"/>
      <c r="QSZ10" s="14"/>
      <c r="QTA10" s="14"/>
      <c r="QTB10" s="14"/>
      <c r="QTC10" s="14"/>
      <c r="QTD10" s="14"/>
      <c r="QTE10" s="14"/>
      <c r="QTF10" s="14"/>
      <c r="QTG10" s="14"/>
      <c r="QTH10" s="14"/>
      <c r="QTI10" s="14"/>
      <c r="QTJ10" s="14"/>
      <c r="QTK10" s="14"/>
      <c r="QTL10" s="14"/>
      <c r="QTM10" s="14"/>
      <c r="QTN10" s="14"/>
      <c r="QTO10" s="14"/>
      <c r="QTP10" s="14"/>
      <c r="QTQ10" s="14"/>
      <c r="QTR10" s="14"/>
      <c r="QTS10" s="14"/>
      <c r="QTT10" s="14"/>
      <c r="QTU10" s="14"/>
      <c r="QTV10" s="14"/>
      <c r="QTW10" s="14"/>
      <c r="QTX10" s="14"/>
      <c r="QTY10" s="14"/>
      <c r="QTZ10" s="14"/>
      <c r="QUA10" s="14"/>
      <c r="QUB10" s="14"/>
      <c r="QUC10" s="14"/>
      <c r="QUD10" s="14"/>
      <c r="QUE10" s="14"/>
      <c r="QUF10" s="14"/>
      <c r="QUG10" s="14"/>
      <c r="QUH10" s="14"/>
      <c r="QUI10" s="14"/>
      <c r="QUJ10" s="14"/>
      <c r="QUK10" s="14"/>
      <c r="QUL10" s="14"/>
      <c r="QUM10" s="14"/>
      <c r="QUN10" s="14"/>
      <c r="QUO10" s="14"/>
      <c r="QUP10" s="14"/>
      <c r="QUQ10" s="14"/>
      <c r="QUR10" s="14"/>
      <c r="QUS10" s="14"/>
      <c r="QUT10" s="14"/>
      <c r="QUU10" s="14"/>
      <c r="QUV10" s="14"/>
      <c r="QUW10" s="14"/>
      <c r="QUX10" s="14"/>
      <c r="QUY10" s="14"/>
      <c r="QUZ10" s="14"/>
      <c r="QVA10" s="14"/>
      <c r="QVB10" s="14"/>
      <c r="QVC10" s="14"/>
      <c r="QVD10" s="14"/>
      <c r="QVE10" s="14"/>
      <c r="QVF10" s="14"/>
      <c r="QVG10" s="14"/>
      <c r="QVH10" s="14"/>
      <c r="QVI10" s="14"/>
      <c r="QVJ10" s="14"/>
      <c r="QVK10" s="14"/>
      <c r="QVL10" s="14"/>
      <c r="QVM10" s="14"/>
      <c r="QVN10" s="14"/>
      <c r="QVO10" s="14"/>
      <c r="QVP10" s="14"/>
      <c r="QVQ10" s="14"/>
      <c r="QVR10" s="14"/>
      <c r="QVS10" s="14"/>
      <c r="QVT10" s="14"/>
      <c r="QVU10" s="14"/>
      <c r="QVV10" s="14"/>
      <c r="QVW10" s="14"/>
      <c r="QVX10" s="14"/>
      <c r="QVY10" s="14"/>
      <c r="QVZ10" s="14"/>
      <c r="QWA10" s="14"/>
      <c r="QWB10" s="14"/>
      <c r="QWC10" s="14"/>
      <c r="QWD10" s="14"/>
      <c r="QWE10" s="14"/>
      <c r="QWF10" s="14"/>
      <c r="QWG10" s="14"/>
      <c r="QWH10" s="14"/>
      <c r="QWI10" s="14"/>
      <c r="QWJ10" s="14"/>
      <c r="QWK10" s="14"/>
      <c r="QWL10" s="14"/>
      <c r="QWM10" s="14"/>
      <c r="QWN10" s="14"/>
      <c r="QWO10" s="14"/>
      <c r="QWP10" s="14"/>
      <c r="QWQ10" s="14"/>
      <c r="QWR10" s="14"/>
      <c r="QWS10" s="14"/>
      <c r="QWT10" s="14"/>
      <c r="QWU10" s="14"/>
      <c r="QWV10" s="14"/>
      <c r="QWW10" s="14"/>
      <c r="QWX10" s="14"/>
      <c r="QWY10" s="14"/>
      <c r="QWZ10" s="14"/>
      <c r="QXA10" s="14"/>
      <c r="QXB10" s="14"/>
      <c r="QXC10" s="14"/>
      <c r="QXD10" s="14"/>
      <c r="QXE10" s="14"/>
      <c r="QXF10" s="14"/>
      <c r="QXG10" s="14"/>
      <c r="QXH10" s="14"/>
      <c r="QXI10" s="14"/>
      <c r="QXJ10" s="14"/>
      <c r="QXK10" s="14"/>
      <c r="QXL10" s="14"/>
      <c r="QXM10" s="14"/>
      <c r="QXN10" s="14"/>
      <c r="QXO10" s="14"/>
      <c r="QXP10" s="14"/>
      <c r="QXQ10" s="14"/>
      <c r="QXR10" s="14"/>
      <c r="QXS10" s="14"/>
      <c r="QXT10" s="14"/>
      <c r="QXU10" s="14"/>
      <c r="QXV10" s="14"/>
      <c r="QXW10" s="14"/>
      <c r="QXX10" s="14"/>
      <c r="QXY10" s="14"/>
      <c r="QXZ10" s="14"/>
      <c r="QYA10" s="14"/>
      <c r="QYB10" s="14"/>
      <c r="QYC10" s="14"/>
      <c r="QYD10" s="14"/>
      <c r="QYE10" s="14"/>
      <c r="QYF10" s="14"/>
      <c r="QYG10" s="14"/>
      <c r="QYH10" s="14"/>
      <c r="QYI10" s="14"/>
      <c r="QYJ10" s="14"/>
      <c r="QYK10" s="14"/>
      <c r="QYL10" s="14"/>
      <c r="QYM10" s="14"/>
      <c r="QYN10" s="14"/>
      <c r="QYO10" s="14"/>
      <c r="QYP10" s="14"/>
      <c r="QYQ10" s="14"/>
      <c r="QYR10" s="14"/>
      <c r="QYS10" s="14"/>
      <c r="QYT10" s="14"/>
      <c r="QYU10" s="14"/>
      <c r="QYV10" s="14"/>
      <c r="QYW10" s="14"/>
      <c r="QYX10" s="14"/>
      <c r="QYY10" s="14"/>
      <c r="QYZ10" s="14"/>
      <c r="QZA10" s="14"/>
      <c r="QZB10" s="14"/>
      <c r="QZC10" s="14"/>
      <c r="QZD10" s="14"/>
      <c r="QZE10" s="14"/>
      <c r="QZF10" s="14"/>
      <c r="QZG10" s="14"/>
      <c r="QZH10" s="14"/>
      <c r="QZI10" s="14"/>
      <c r="QZJ10" s="14"/>
      <c r="QZK10" s="14"/>
      <c r="QZL10" s="14"/>
      <c r="QZM10" s="14"/>
      <c r="QZN10" s="14"/>
      <c r="QZO10" s="14"/>
      <c r="QZP10" s="14"/>
      <c r="QZQ10" s="14"/>
      <c r="QZR10" s="14"/>
      <c r="QZS10" s="14"/>
      <c r="QZT10" s="14"/>
      <c r="QZU10" s="14"/>
      <c r="QZV10" s="14"/>
      <c r="QZW10" s="14"/>
      <c r="QZX10" s="14"/>
      <c r="QZY10" s="14"/>
      <c r="QZZ10" s="14"/>
      <c r="RAA10" s="14"/>
      <c r="RAB10" s="14"/>
      <c r="RAC10" s="14"/>
      <c r="RAD10" s="14"/>
      <c r="RAE10" s="14"/>
      <c r="RAF10" s="14"/>
      <c r="RAG10" s="14"/>
      <c r="RAH10" s="14"/>
      <c r="RAI10" s="14"/>
      <c r="RAJ10" s="14"/>
      <c r="RAK10" s="14"/>
      <c r="RAL10" s="14"/>
      <c r="RAM10" s="14"/>
      <c r="RAN10" s="14"/>
      <c r="RAO10" s="14"/>
      <c r="RAP10" s="14"/>
      <c r="RAQ10" s="14"/>
      <c r="RAR10" s="14"/>
      <c r="RAS10" s="14"/>
      <c r="RAT10" s="14"/>
      <c r="RAU10" s="14"/>
      <c r="RAV10" s="14"/>
      <c r="RAW10" s="14"/>
      <c r="RAX10" s="14"/>
      <c r="RAY10" s="14"/>
      <c r="RAZ10" s="14"/>
      <c r="RBA10" s="14"/>
      <c r="RBB10" s="14"/>
      <c r="RBC10" s="14"/>
      <c r="RBD10" s="14"/>
      <c r="RBE10" s="14"/>
      <c r="RBF10" s="14"/>
      <c r="RBG10" s="14"/>
      <c r="RBH10" s="14"/>
      <c r="RBI10" s="14"/>
      <c r="RBJ10" s="14"/>
      <c r="RBK10" s="14"/>
      <c r="RBL10" s="14"/>
      <c r="RBM10" s="14"/>
      <c r="RBN10" s="14"/>
      <c r="RBO10" s="14"/>
      <c r="RBP10" s="14"/>
      <c r="RBQ10" s="14"/>
      <c r="RBR10" s="14"/>
      <c r="RBS10" s="14"/>
      <c r="RBT10" s="14"/>
      <c r="RBU10" s="14"/>
      <c r="RBV10" s="14"/>
      <c r="RBW10" s="14"/>
      <c r="RBX10" s="14"/>
      <c r="RBY10" s="14"/>
      <c r="RBZ10" s="14"/>
      <c r="RCA10" s="14"/>
      <c r="RCB10" s="14"/>
      <c r="RCC10" s="14"/>
      <c r="RCD10" s="14"/>
      <c r="RCE10" s="14"/>
      <c r="RCF10" s="14"/>
      <c r="RCG10" s="14"/>
      <c r="RCH10" s="14"/>
      <c r="RCI10" s="14"/>
      <c r="RCJ10" s="14"/>
      <c r="RCK10" s="14"/>
      <c r="RCL10" s="14"/>
      <c r="RCM10" s="14"/>
      <c r="RCN10" s="14"/>
      <c r="RCO10" s="14"/>
      <c r="RCP10" s="14"/>
      <c r="RCQ10" s="14"/>
      <c r="RCR10" s="14"/>
      <c r="RCS10" s="14"/>
      <c r="RCT10" s="14"/>
      <c r="RCU10" s="14"/>
      <c r="RCV10" s="14"/>
      <c r="RCW10" s="14"/>
      <c r="RCX10" s="14"/>
      <c r="RCY10" s="14"/>
      <c r="RCZ10" s="14"/>
      <c r="RDA10" s="14"/>
      <c r="RDB10" s="14"/>
      <c r="RDC10" s="14"/>
      <c r="RDD10" s="14"/>
      <c r="RDE10" s="14"/>
      <c r="RDF10" s="14"/>
      <c r="RDG10" s="14"/>
      <c r="RDH10" s="14"/>
      <c r="RDI10" s="14"/>
      <c r="RDJ10" s="14"/>
      <c r="RDK10" s="14"/>
      <c r="RDL10" s="14"/>
      <c r="RDM10" s="14"/>
      <c r="RDN10" s="14"/>
      <c r="RDO10" s="14"/>
      <c r="RDP10" s="14"/>
      <c r="RDQ10" s="14"/>
      <c r="RDR10" s="14"/>
      <c r="RDS10" s="14"/>
      <c r="RDT10" s="14"/>
      <c r="RDU10" s="14"/>
      <c r="RDV10" s="14"/>
      <c r="RDW10" s="14"/>
      <c r="RDX10" s="14"/>
      <c r="RDY10" s="14"/>
      <c r="RDZ10" s="14"/>
      <c r="REA10" s="14"/>
      <c r="REB10" s="14"/>
      <c r="REC10" s="14"/>
      <c r="RED10" s="14"/>
      <c r="REE10" s="14"/>
      <c r="REF10" s="14"/>
      <c r="REG10" s="14"/>
      <c r="REH10" s="14"/>
      <c r="REI10" s="14"/>
      <c r="REJ10" s="14"/>
      <c r="REK10" s="14"/>
      <c r="REL10" s="14"/>
      <c r="REM10" s="14"/>
      <c r="REN10" s="14"/>
      <c r="REO10" s="14"/>
      <c r="REP10" s="14"/>
      <c r="REQ10" s="14"/>
      <c r="RER10" s="14"/>
      <c r="RES10" s="14"/>
      <c r="RET10" s="14"/>
      <c r="REU10" s="14"/>
      <c r="REV10" s="14"/>
      <c r="REW10" s="14"/>
      <c r="REX10" s="14"/>
      <c r="REY10" s="14"/>
      <c r="REZ10" s="14"/>
      <c r="RFA10" s="14"/>
      <c r="RFB10" s="14"/>
      <c r="RFC10" s="14"/>
      <c r="RFD10" s="14"/>
      <c r="RFE10" s="14"/>
      <c r="RFF10" s="14"/>
      <c r="RFG10" s="14"/>
      <c r="RFH10" s="14"/>
      <c r="RFI10" s="14"/>
      <c r="RFJ10" s="14"/>
      <c r="RFK10" s="14"/>
      <c r="RFL10" s="14"/>
      <c r="RFM10" s="14"/>
      <c r="RFN10" s="14"/>
      <c r="RFO10" s="14"/>
      <c r="RFP10" s="14"/>
      <c r="RFQ10" s="14"/>
      <c r="RFR10" s="14"/>
      <c r="RFS10" s="14"/>
      <c r="RFT10" s="14"/>
      <c r="RFU10" s="14"/>
      <c r="RFV10" s="14"/>
      <c r="RFW10" s="14"/>
      <c r="RFX10" s="14"/>
      <c r="RFY10" s="14"/>
      <c r="RFZ10" s="14"/>
      <c r="RGA10" s="14"/>
      <c r="RGB10" s="14"/>
      <c r="RGC10" s="14"/>
      <c r="RGD10" s="14"/>
      <c r="RGE10" s="14"/>
      <c r="RGF10" s="14"/>
      <c r="RGG10" s="14"/>
      <c r="RGH10" s="14"/>
      <c r="RGI10" s="14"/>
      <c r="RGJ10" s="14"/>
      <c r="RGK10" s="14"/>
      <c r="RGL10" s="14"/>
      <c r="RGM10" s="14"/>
      <c r="RGN10" s="14"/>
      <c r="RGO10" s="14"/>
      <c r="RGP10" s="14"/>
      <c r="RGQ10" s="14"/>
      <c r="RGR10" s="14"/>
      <c r="RGS10" s="14"/>
      <c r="RGT10" s="14"/>
      <c r="RGU10" s="14"/>
      <c r="RGV10" s="14"/>
      <c r="RGW10" s="14"/>
      <c r="RGX10" s="14"/>
      <c r="RGY10" s="14"/>
      <c r="RGZ10" s="14"/>
      <c r="RHA10" s="14"/>
      <c r="RHB10" s="14"/>
      <c r="RHC10" s="14"/>
      <c r="RHD10" s="14"/>
      <c r="RHE10" s="14"/>
      <c r="RHF10" s="14"/>
      <c r="RHG10" s="14"/>
      <c r="RHH10" s="14"/>
      <c r="RHI10" s="14"/>
      <c r="RHJ10" s="14"/>
      <c r="RHK10" s="14"/>
      <c r="RHL10" s="14"/>
      <c r="RHM10" s="14"/>
      <c r="RHN10" s="14"/>
      <c r="RHO10" s="14"/>
      <c r="RHP10" s="14"/>
      <c r="RHQ10" s="14"/>
      <c r="RHR10" s="14"/>
      <c r="RHS10" s="14"/>
      <c r="RHT10" s="14"/>
      <c r="RHU10" s="14"/>
      <c r="RHV10" s="14"/>
      <c r="RHW10" s="14"/>
      <c r="RHX10" s="14"/>
      <c r="RHY10" s="14"/>
      <c r="RHZ10" s="14"/>
      <c r="RIA10" s="14"/>
      <c r="RIB10" s="14"/>
      <c r="RIC10" s="14"/>
      <c r="RID10" s="14"/>
      <c r="RIE10" s="14"/>
      <c r="RIF10" s="14"/>
      <c r="RIG10" s="14"/>
      <c r="RIH10" s="14"/>
      <c r="RII10" s="14"/>
      <c r="RIJ10" s="14"/>
      <c r="RIK10" s="14"/>
      <c r="RIL10" s="14"/>
      <c r="RIM10" s="14"/>
      <c r="RIN10" s="14"/>
      <c r="RIO10" s="14"/>
      <c r="RIP10" s="14"/>
      <c r="RIQ10" s="14"/>
      <c r="RIR10" s="14"/>
      <c r="RIS10" s="14"/>
      <c r="RIT10" s="14"/>
      <c r="RIU10" s="14"/>
      <c r="RIV10" s="14"/>
      <c r="RIW10" s="14"/>
      <c r="RIX10" s="14"/>
      <c r="RIY10" s="14"/>
      <c r="RIZ10" s="14"/>
      <c r="RJA10" s="14"/>
      <c r="RJB10" s="14"/>
      <c r="RJC10" s="14"/>
      <c r="RJD10" s="14"/>
      <c r="RJE10" s="14"/>
      <c r="RJF10" s="14"/>
      <c r="RJG10" s="14"/>
      <c r="RJH10" s="14"/>
      <c r="RJI10" s="14"/>
      <c r="RJJ10" s="14"/>
      <c r="RJK10" s="14"/>
      <c r="RJL10" s="14"/>
      <c r="RJM10" s="14"/>
      <c r="RJN10" s="14"/>
      <c r="RJO10" s="14"/>
      <c r="RJP10" s="14"/>
      <c r="RJQ10" s="14"/>
      <c r="RJR10" s="14"/>
      <c r="RJS10" s="14"/>
      <c r="RJT10" s="14"/>
      <c r="RJU10" s="14"/>
      <c r="RJV10" s="14"/>
      <c r="RJW10" s="14"/>
      <c r="RJX10" s="14"/>
      <c r="RJY10" s="14"/>
      <c r="RJZ10" s="14"/>
      <c r="RKA10" s="14"/>
      <c r="RKB10" s="14"/>
      <c r="RKC10" s="14"/>
      <c r="RKD10" s="14"/>
      <c r="RKE10" s="14"/>
      <c r="RKF10" s="14"/>
      <c r="RKG10" s="14"/>
      <c r="RKH10" s="14"/>
      <c r="RKI10" s="14"/>
      <c r="RKJ10" s="14"/>
      <c r="RKK10" s="14"/>
      <c r="RKL10" s="14"/>
      <c r="RKM10" s="14"/>
      <c r="RKN10" s="14"/>
      <c r="RKO10" s="14"/>
      <c r="RKP10" s="14"/>
      <c r="RKQ10" s="14"/>
      <c r="RKR10" s="14"/>
      <c r="RKS10" s="14"/>
      <c r="RKT10" s="14"/>
      <c r="RKU10" s="14"/>
      <c r="RKV10" s="14"/>
      <c r="RKW10" s="14"/>
      <c r="RKX10" s="14"/>
      <c r="RKY10" s="14"/>
      <c r="RKZ10" s="14"/>
      <c r="RLA10" s="14"/>
      <c r="RLB10" s="14"/>
      <c r="RLC10" s="14"/>
      <c r="RLD10" s="14"/>
      <c r="RLE10" s="14"/>
      <c r="RLF10" s="14"/>
      <c r="RLG10" s="14"/>
      <c r="RLH10" s="14"/>
      <c r="RLI10" s="14"/>
      <c r="RLJ10" s="14"/>
      <c r="RLK10" s="14"/>
      <c r="RLL10" s="14"/>
      <c r="RLM10" s="14"/>
      <c r="RLN10" s="14"/>
      <c r="RLO10" s="14"/>
      <c r="RLP10" s="14"/>
      <c r="RLQ10" s="14"/>
      <c r="RLR10" s="14"/>
      <c r="RLS10" s="14"/>
      <c r="RLT10" s="14"/>
      <c r="RLU10" s="14"/>
      <c r="RLV10" s="14"/>
      <c r="RLW10" s="14"/>
      <c r="RLX10" s="14"/>
      <c r="RLY10" s="14"/>
      <c r="RLZ10" s="14"/>
      <c r="RMA10" s="14"/>
      <c r="RMB10" s="14"/>
      <c r="RMC10" s="14"/>
      <c r="RMD10" s="14"/>
      <c r="RME10" s="14"/>
      <c r="RMF10" s="14"/>
      <c r="RMG10" s="14"/>
      <c r="RMH10" s="14"/>
      <c r="RMI10" s="14"/>
      <c r="RMJ10" s="14"/>
      <c r="RMK10" s="14"/>
      <c r="RML10" s="14"/>
      <c r="RMM10" s="14"/>
      <c r="RMN10" s="14"/>
      <c r="RMO10" s="14"/>
      <c r="RMP10" s="14"/>
      <c r="RMQ10" s="14"/>
      <c r="RMR10" s="14"/>
      <c r="RMS10" s="14"/>
      <c r="RMT10" s="14"/>
      <c r="RMU10" s="14"/>
      <c r="RMV10" s="14"/>
      <c r="RMW10" s="14"/>
      <c r="RMX10" s="14"/>
      <c r="RMY10" s="14"/>
      <c r="RMZ10" s="14"/>
      <c r="RNA10" s="14"/>
      <c r="RNB10" s="14"/>
      <c r="RNC10" s="14"/>
      <c r="RND10" s="14"/>
      <c r="RNE10" s="14"/>
      <c r="RNF10" s="14"/>
      <c r="RNG10" s="14"/>
      <c r="RNH10" s="14"/>
      <c r="RNI10" s="14"/>
      <c r="RNJ10" s="14"/>
      <c r="RNK10" s="14"/>
      <c r="RNL10" s="14"/>
      <c r="RNM10" s="14"/>
      <c r="RNN10" s="14"/>
      <c r="RNO10" s="14"/>
      <c r="RNP10" s="14"/>
      <c r="RNQ10" s="14"/>
      <c r="RNR10" s="14"/>
      <c r="RNS10" s="14"/>
      <c r="RNT10" s="14"/>
      <c r="RNU10" s="14"/>
      <c r="RNV10" s="14"/>
      <c r="RNW10" s="14"/>
      <c r="RNX10" s="14"/>
      <c r="RNY10" s="14"/>
      <c r="RNZ10" s="14"/>
      <c r="ROA10" s="14"/>
      <c r="ROB10" s="14"/>
      <c r="ROC10" s="14"/>
      <c r="ROD10" s="14"/>
      <c r="ROE10" s="14"/>
      <c r="ROF10" s="14"/>
      <c r="ROG10" s="14"/>
      <c r="ROH10" s="14"/>
      <c r="ROI10" s="14"/>
      <c r="ROJ10" s="14"/>
      <c r="ROK10" s="14"/>
      <c r="ROL10" s="14"/>
      <c r="ROM10" s="14"/>
      <c r="RON10" s="14"/>
      <c r="ROO10" s="14"/>
      <c r="ROP10" s="14"/>
      <c r="ROQ10" s="14"/>
      <c r="ROR10" s="14"/>
      <c r="ROS10" s="14"/>
      <c r="ROT10" s="14"/>
      <c r="ROU10" s="14"/>
      <c r="ROV10" s="14"/>
      <c r="ROW10" s="14"/>
      <c r="ROX10" s="14"/>
      <c r="ROY10" s="14"/>
      <c r="ROZ10" s="14"/>
      <c r="RPA10" s="14"/>
      <c r="RPB10" s="14"/>
      <c r="RPC10" s="14"/>
      <c r="RPD10" s="14"/>
      <c r="RPE10" s="14"/>
      <c r="RPF10" s="14"/>
      <c r="RPG10" s="14"/>
      <c r="RPH10" s="14"/>
      <c r="RPI10" s="14"/>
      <c r="RPJ10" s="14"/>
      <c r="RPK10" s="14"/>
      <c r="RPL10" s="14"/>
      <c r="RPM10" s="14"/>
      <c r="RPN10" s="14"/>
      <c r="RPO10" s="14"/>
      <c r="RPP10" s="14"/>
      <c r="RPQ10" s="14"/>
      <c r="RPR10" s="14"/>
      <c r="RPS10" s="14"/>
      <c r="RPT10" s="14"/>
      <c r="RPU10" s="14"/>
      <c r="RPV10" s="14"/>
      <c r="RPW10" s="14"/>
      <c r="RPX10" s="14"/>
      <c r="RPY10" s="14"/>
      <c r="RPZ10" s="14"/>
      <c r="RQA10" s="14"/>
      <c r="RQB10" s="14"/>
      <c r="RQC10" s="14"/>
      <c r="RQD10" s="14"/>
      <c r="RQE10" s="14"/>
      <c r="RQF10" s="14"/>
      <c r="RQG10" s="14"/>
      <c r="RQH10" s="14"/>
      <c r="RQI10" s="14"/>
      <c r="RQJ10" s="14"/>
      <c r="RQK10" s="14"/>
      <c r="RQL10" s="14"/>
      <c r="RQM10" s="14"/>
      <c r="RQN10" s="14"/>
      <c r="RQO10" s="14"/>
      <c r="RQP10" s="14"/>
      <c r="RQQ10" s="14"/>
      <c r="RQR10" s="14"/>
      <c r="RQS10" s="14"/>
      <c r="RQT10" s="14"/>
      <c r="RQU10" s="14"/>
      <c r="RQV10" s="14"/>
      <c r="RQW10" s="14"/>
      <c r="RQX10" s="14"/>
      <c r="RQY10" s="14"/>
      <c r="RQZ10" s="14"/>
      <c r="RRA10" s="14"/>
      <c r="RRB10" s="14"/>
      <c r="RRC10" s="14"/>
      <c r="RRD10" s="14"/>
      <c r="RRE10" s="14"/>
      <c r="RRF10" s="14"/>
      <c r="RRG10" s="14"/>
      <c r="RRH10" s="14"/>
      <c r="RRI10" s="14"/>
      <c r="RRJ10" s="14"/>
      <c r="RRK10" s="14"/>
      <c r="RRL10" s="14"/>
      <c r="RRM10" s="14"/>
      <c r="RRN10" s="14"/>
      <c r="RRO10" s="14"/>
      <c r="RRP10" s="14"/>
      <c r="RRQ10" s="14"/>
      <c r="RRR10" s="14"/>
      <c r="RRS10" s="14"/>
      <c r="RRT10" s="14"/>
      <c r="RRU10" s="14"/>
      <c r="RRV10" s="14"/>
      <c r="RRW10" s="14"/>
      <c r="RRX10" s="14"/>
      <c r="RRY10" s="14"/>
      <c r="RRZ10" s="14"/>
      <c r="RSA10" s="14"/>
      <c r="RSB10" s="14"/>
      <c r="RSC10" s="14"/>
      <c r="RSD10" s="14"/>
      <c r="RSE10" s="14"/>
      <c r="RSF10" s="14"/>
      <c r="RSG10" s="14"/>
      <c r="RSH10" s="14"/>
      <c r="RSI10" s="14"/>
      <c r="RSJ10" s="14"/>
      <c r="RSK10" s="14"/>
      <c r="RSL10" s="14"/>
      <c r="RSM10" s="14"/>
      <c r="RSN10" s="14"/>
      <c r="RSO10" s="14"/>
      <c r="RSP10" s="14"/>
      <c r="RSQ10" s="14"/>
      <c r="RSR10" s="14"/>
      <c r="RSS10" s="14"/>
      <c r="RST10" s="14"/>
      <c r="RSU10" s="14"/>
      <c r="RSV10" s="14"/>
      <c r="RSW10" s="14"/>
      <c r="RSX10" s="14"/>
      <c r="RSY10" s="14"/>
      <c r="RSZ10" s="14"/>
      <c r="RTA10" s="14"/>
      <c r="RTB10" s="14"/>
      <c r="RTC10" s="14"/>
      <c r="RTD10" s="14"/>
      <c r="RTE10" s="14"/>
      <c r="RTF10" s="14"/>
      <c r="RTG10" s="14"/>
      <c r="RTH10" s="14"/>
      <c r="RTI10" s="14"/>
      <c r="RTJ10" s="14"/>
      <c r="RTK10" s="14"/>
      <c r="RTL10" s="14"/>
      <c r="RTM10" s="14"/>
      <c r="RTN10" s="14"/>
      <c r="RTO10" s="14"/>
      <c r="RTP10" s="14"/>
      <c r="RTQ10" s="14"/>
      <c r="RTR10" s="14"/>
      <c r="RTS10" s="14"/>
      <c r="RTT10" s="14"/>
      <c r="RTU10" s="14"/>
      <c r="RTV10" s="14"/>
      <c r="RTW10" s="14"/>
      <c r="RTX10" s="14"/>
      <c r="RTY10" s="14"/>
      <c r="RTZ10" s="14"/>
      <c r="RUA10" s="14"/>
      <c r="RUB10" s="14"/>
      <c r="RUC10" s="14"/>
      <c r="RUD10" s="14"/>
      <c r="RUE10" s="14"/>
      <c r="RUF10" s="14"/>
      <c r="RUG10" s="14"/>
      <c r="RUH10" s="14"/>
      <c r="RUI10" s="14"/>
      <c r="RUJ10" s="14"/>
      <c r="RUK10" s="14"/>
      <c r="RUL10" s="14"/>
      <c r="RUM10" s="14"/>
      <c r="RUN10" s="14"/>
      <c r="RUO10" s="14"/>
      <c r="RUP10" s="14"/>
      <c r="RUQ10" s="14"/>
      <c r="RUR10" s="14"/>
      <c r="RUS10" s="14"/>
      <c r="RUT10" s="14"/>
      <c r="RUU10" s="14"/>
      <c r="RUV10" s="14"/>
      <c r="RUW10" s="14"/>
      <c r="RUX10" s="14"/>
      <c r="RUY10" s="14"/>
      <c r="RUZ10" s="14"/>
      <c r="RVA10" s="14"/>
      <c r="RVB10" s="14"/>
      <c r="RVC10" s="14"/>
      <c r="RVD10" s="14"/>
      <c r="RVE10" s="14"/>
      <c r="RVF10" s="14"/>
      <c r="RVG10" s="14"/>
      <c r="RVH10" s="14"/>
      <c r="RVI10" s="14"/>
      <c r="RVJ10" s="14"/>
      <c r="RVK10" s="14"/>
      <c r="RVL10" s="14"/>
      <c r="RVM10" s="14"/>
      <c r="RVN10" s="14"/>
      <c r="RVO10" s="14"/>
      <c r="RVP10" s="14"/>
      <c r="RVQ10" s="14"/>
      <c r="RVR10" s="14"/>
      <c r="RVS10" s="14"/>
      <c r="RVT10" s="14"/>
      <c r="RVU10" s="14"/>
      <c r="RVV10" s="14"/>
      <c r="RVW10" s="14"/>
      <c r="RVX10" s="14"/>
      <c r="RVY10" s="14"/>
      <c r="RVZ10" s="14"/>
      <c r="RWA10" s="14"/>
      <c r="RWB10" s="14"/>
      <c r="RWC10" s="14"/>
      <c r="RWD10" s="14"/>
      <c r="RWE10" s="14"/>
      <c r="RWF10" s="14"/>
      <c r="RWG10" s="14"/>
      <c r="RWH10" s="14"/>
      <c r="RWI10" s="14"/>
      <c r="RWJ10" s="14"/>
      <c r="RWK10" s="14"/>
      <c r="RWL10" s="14"/>
      <c r="RWM10" s="14"/>
      <c r="RWN10" s="14"/>
      <c r="RWO10" s="14"/>
      <c r="RWP10" s="14"/>
      <c r="RWQ10" s="14"/>
      <c r="RWR10" s="14"/>
      <c r="RWS10" s="14"/>
      <c r="RWT10" s="14"/>
      <c r="RWU10" s="14"/>
      <c r="RWV10" s="14"/>
      <c r="RWW10" s="14"/>
      <c r="RWX10" s="14"/>
      <c r="RWY10" s="14"/>
      <c r="RWZ10" s="14"/>
      <c r="RXA10" s="14"/>
      <c r="RXB10" s="14"/>
      <c r="RXC10" s="14"/>
      <c r="RXD10" s="14"/>
      <c r="RXE10" s="14"/>
      <c r="RXF10" s="14"/>
      <c r="RXG10" s="14"/>
      <c r="RXH10" s="14"/>
      <c r="RXI10" s="14"/>
      <c r="RXJ10" s="14"/>
      <c r="RXK10" s="14"/>
      <c r="RXL10" s="14"/>
      <c r="RXM10" s="14"/>
      <c r="RXN10" s="14"/>
      <c r="RXO10" s="14"/>
      <c r="RXP10" s="14"/>
      <c r="RXQ10" s="14"/>
      <c r="RXR10" s="14"/>
      <c r="RXS10" s="14"/>
      <c r="RXT10" s="14"/>
      <c r="RXU10" s="14"/>
      <c r="RXV10" s="14"/>
      <c r="RXW10" s="14"/>
      <c r="RXX10" s="14"/>
      <c r="RXY10" s="14"/>
      <c r="RXZ10" s="14"/>
      <c r="RYA10" s="14"/>
      <c r="RYB10" s="14"/>
      <c r="RYC10" s="14"/>
      <c r="RYD10" s="14"/>
      <c r="RYE10" s="14"/>
      <c r="RYF10" s="14"/>
      <c r="RYG10" s="14"/>
      <c r="RYH10" s="14"/>
      <c r="RYI10" s="14"/>
      <c r="RYJ10" s="14"/>
      <c r="RYK10" s="14"/>
      <c r="RYL10" s="14"/>
      <c r="RYM10" s="14"/>
      <c r="RYN10" s="14"/>
      <c r="RYO10" s="14"/>
      <c r="RYP10" s="14"/>
      <c r="RYQ10" s="14"/>
      <c r="RYR10" s="14"/>
      <c r="RYS10" s="14"/>
      <c r="RYT10" s="14"/>
      <c r="RYU10" s="14"/>
      <c r="RYV10" s="14"/>
      <c r="RYW10" s="14"/>
      <c r="RYX10" s="14"/>
      <c r="RYY10" s="14"/>
      <c r="RYZ10" s="14"/>
      <c r="RZA10" s="14"/>
      <c r="RZB10" s="14"/>
      <c r="RZC10" s="14"/>
      <c r="RZD10" s="14"/>
      <c r="RZE10" s="14"/>
      <c r="RZF10" s="14"/>
      <c r="RZG10" s="14"/>
      <c r="RZH10" s="14"/>
      <c r="RZI10" s="14"/>
      <c r="RZJ10" s="14"/>
      <c r="RZK10" s="14"/>
      <c r="RZL10" s="14"/>
      <c r="RZM10" s="14"/>
      <c r="RZN10" s="14"/>
      <c r="RZO10" s="14"/>
      <c r="RZP10" s="14"/>
      <c r="RZQ10" s="14"/>
      <c r="RZR10" s="14"/>
      <c r="RZS10" s="14"/>
      <c r="RZT10" s="14"/>
      <c r="RZU10" s="14"/>
      <c r="RZV10" s="14"/>
      <c r="RZW10" s="14"/>
      <c r="RZX10" s="14"/>
      <c r="RZY10" s="14"/>
      <c r="RZZ10" s="14"/>
      <c r="SAA10" s="14"/>
      <c r="SAB10" s="14"/>
      <c r="SAC10" s="14"/>
      <c r="SAD10" s="14"/>
      <c r="SAE10" s="14"/>
      <c r="SAF10" s="14"/>
      <c r="SAG10" s="14"/>
      <c r="SAH10" s="14"/>
      <c r="SAI10" s="14"/>
      <c r="SAJ10" s="14"/>
      <c r="SAK10" s="14"/>
      <c r="SAL10" s="14"/>
      <c r="SAM10" s="14"/>
      <c r="SAN10" s="14"/>
      <c r="SAO10" s="14"/>
      <c r="SAP10" s="14"/>
      <c r="SAQ10" s="14"/>
      <c r="SAR10" s="14"/>
      <c r="SAS10" s="14"/>
      <c r="SAT10" s="14"/>
      <c r="SAU10" s="14"/>
      <c r="SAV10" s="14"/>
      <c r="SAW10" s="14"/>
      <c r="SAX10" s="14"/>
      <c r="SAY10" s="14"/>
      <c r="SAZ10" s="14"/>
      <c r="SBA10" s="14"/>
      <c r="SBB10" s="14"/>
      <c r="SBC10" s="14"/>
      <c r="SBD10" s="14"/>
      <c r="SBE10" s="14"/>
      <c r="SBF10" s="14"/>
      <c r="SBG10" s="14"/>
      <c r="SBH10" s="14"/>
      <c r="SBI10" s="14"/>
      <c r="SBJ10" s="14"/>
      <c r="SBK10" s="14"/>
      <c r="SBL10" s="14"/>
      <c r="SBM10" s="14"/>
      <c r="SBN10" s="14"/>
      <c r="SBO10" s="14"/>
      <c r="SBP10" s="14"/>
      <c r="SBQ10" s="14"/>
      <c r="SBR10" s="14"/>
      <c r="SBS10" s="14"/>
      <c r="SBT10" s="14"/>
      <c r="SBU10" s="14"/>
      <c r="SBV10" s="14"/>
      <c r="SBW10" s="14"/>
      <c r="SBX10" s="14"/>
      <c r="SBY10" s="14"/>
      <c r="SBZ10" s="14"/>
      <c r="SCA10" s="14"/>
      <c r="SCB10" s="14"/>
      <c r="SCC10" s="14"/>
      <c r="SCD10" s="14"/>
      <c r="SCE10" s="14"/>
      <c r="SCF10" s="14"/>
      <c r="SCG10" s="14"/>
      <c r="SCH10" s="14"/>
      <c r="SCI10" s="14"/>
      <c r="SCJ10" s="14"/>
      <c r="SCK10" s="14"/>
      <c r="SCL10" s="14"/>
      <c r="SCM10" s="14"/>
      <c r="SCN10" s="14"/>
      <c r="SCO10" s="14"/>
      <c r="SCP10" s="14"/>
      <c r="SCQ10" s="14"/>
      <c r="SCR10" s="14"/>
      <c r="SCS10" s="14"/>
      <c r="SCT10" s="14"/>
      <c r="SCU10" s="14"/>
      <c r="SCV10" s="14"/>
      <c r="SCW10" s="14"/>
      <c r="SCX10" s="14"/>
      <c r="SCY10" s="14"/>
      <c r="SCZ10" s="14"/>
      <c r="SDA10" s="14"/>
      <c r="SDB10" s="14"/>
      <c r="SDC10" s="14"/>
      <c r="SDD10" s="14"/>
      <c r="SDE10" s="14"/>
      <c r="SDF10" s="14"/>
      <c r="SDG10" s="14"/>
      <c r="SDH10" s="14"/>
      <c r="SDI10" s="14"/>
      <c r="SDJ10" s="14"/>
      <c r="SDK10" s="14"/>
      <c r="SDL10" s="14"/>
      <c r="SDM10" s="14"/>
      <c r="SDN10" s="14"/>
      <c r="SDO10" s="14"/>
      <c r="SDP10" s="14"/>
      <c r="SDQ10" s="14"/>
      <c r="SDR10" s="14"/>
      <c r="SDS10" s="14"/>
      <c r="SDT10" s="14"/>
      <c r="SDU10" s="14"/>
      <c r="SDV10" s="14"/>
      <c r="SDW10" s="14"/>
      <c r="SDX10" s="14"/>
      <c r="SDY10" s="14"/>
      <c r="SDZ10" s="14"/>
      <c r="SEA10" s="14"/>
      <c r="SEB10" s="14"/>
      <c r="SEC10" s="14"/>
      <c r="SED10" s="14"/>
      <c r="SEE10" s="14"/>
      <c r="SEF10" s="14"/>
      <c r="SEG10" s="14"/>
      <c r="SEH10" s="14"/>
      <c r="SEI10" s="14"/>
      <c r="SEJ10" s="14"/>
      <c r="SEK10" s="14"/>
      <c r="SEL10" s="14"/>
      <c r="SEM10" s="14"/>
      <c r="SEN10" s="14"/>
      <c r="SEO10" s="14"/>
      <c r="SEP10" s="14"/>
      <c r="SEQ10" s="14"/>
      <c r="SER10" s="14"/>
      <c r="SES10" s="14"/>
      <c r="SET10" s="14"/>
      <c r="SEU10" s="14"/>
      <c r="SEV10" s="14"/>
      <c r="SEW10" s="14"/>
      <c r="SEX10" s="14"/>
      <c r="SEY10" s="14"/>
      <c r="SEZ10" s="14"/>
      <c r="SFA10" s="14"/>
      <c r="SFB10" s="14"/>
      <c r="SFC10" s="14"/>
      <c r="SFD10" s="14"/>
      <c r="SFE10" s="14"/>
      <c r="SFF10" s="14"/>
      <c r="SFG10" s="14"/>
      <c r="SFH10" s="14"/>
      <c r="SFI10" s="14"/>
      <c r="SFJ10" s="14"/>
      <c r="SFK10" s="14"/>
      <c r="SFL10" s="14"/>
      <c r="SFM10" s="14"/>
      <c r="SFN10" s="14"/>
      <c r="SFO10" s="14"/>
      <c r="SFP10" s="14"/>
      <c r="SFQ10" s="14"/>
      <c r="SFR10" s="14"/>
      <c r="SFS10" s="14"/>
      <c r="SFT10" s="14"/>
      <c r="SFU10" s="14"/>
      <c r="SFV10" s="14"/>
      <c r="SFW10" s="14"/>
      <c r="SFX10" s="14"/>
      <c r="SFY10" s="14"/>
      <c r="SFZ10" s="14"/>
      <c r="SGA10" s="14"/>
      <c r="SGB10" s="14"/>
      <c r="SGC10" s="14"/>
      <c r="SGD10" s="14"/>
      <c r="SGE10" s="14"/>
      <c r="SGF10" s="14"/>
      <c r="SGG10" s="14"/>
      <c r="SGH10" s="14"/>
      <c r="SGI10" s="14"/>
      <c r="SGJ10" s="14"/>
      <c r="SGK10" s="14"/>
      <c r="SGL10" s="14"/>
      <c r="SGM10" s="14"/>
      <c r="SGN10" s="14"/>
      <c r="SGO10" s="14"/>
      <c r="SGP10" s="14"/>
      <c r="SGQ10" s="14"/>
      <c r="SGR10" s="14"/>
      <c r="SGS10" s="14"/>
      <c r="SGT10" s="14"/>
      <c r="SGU10" s="14"/>
      <c r="SGV10" s="14"/>
      <c r="SGW10" s="14"/>
      <c r="SGX10" s="14"/>
      <c r="SGY10" s="14"/>
      <c r="SGZ10" s="14"/>
      <c r="SHA10" s="14"/>
      <c r="SHB10" s="14"/>
      <c r="SHC10" s="14"/>
      <c r="SHD10" s="14"/>
      <c r="SHE10" s="14"/>
      <c r="SHF10" s="14"/>
      <c r="SHG10" s="14"/>
      <c r="SHH10" s="14"/>
      <c r="SHI10" s="14"/>
      <c r="SHJ10" s="14"/>
      <c r="SHK10" s="14"/>
      <c r="SHL10" s="14"/>
      <c r="SHM10" s="14"/>
      <c r="SHN10" s="14"/>
      <c r="SHO10" s="14"/>
      <c r="SHP10" s="14"/>
      <c r="SHQ10" s="14"/>
      <c r="SHR10" s="14"/>
      <c r="SHS10" s="14"/>
      <c r="SHT10" s="14"/>
      <c r="SHU10" s="14"/>
      <c r="SHV10" s="14"/>
      <c r="SHW10" s="14"/>
      <c r="SHX10" s="14"/>
      <c r="SHY10" s="14"/>
      <c r="SHZ10" s="14"/>
      <c r="SIA10" s="14"/>
      <c r="SIB10" s="14"/>
      <c r="SIC10" s="14"/>
      <c r="SID10" s="14"/>
      <c r="SIE10" s="14"/>
      <c r="SIF10" s="14"/>
      <c r="SIG10" s="14"/>
      <c r="SIH10" s="14"/>
      <c r="SII10" s="14"/>
      <c r="SIJ10" s="14"/>
      <c r="SIK10" s="14"/>
      <c r="SIL10" s="14"/>
      <c r="SIM10" s="14"/>
      <c r="SIN10" s="14"/>
      <c r="SIO10" s="14"/>
      <c r="SIP10" s="14"/>
      <c r="SIQ10" s="14"/>
      <c r="SIR10" s="14"/>
      <c r="SIS10" s="14"/>
      <c r="SIT10" s="14"/>
      <c r="SIU10" s="14"/>
      <c r="SIV10" s="14"/>
      <c r="SIW10" s="14"/>
      <c r="SIX10" s="14"/>
      <c r="SIY10" s="14"/>
      <c r="SIZ10" s="14"/>
      <c r="SJA10" s="14"/>
      <c r="SJB10" s="14"/>
      <c r="SJC10" s="14"/>
      <c r="SJD10" s="14"/>
      <c r="SJE10" s="14"/>
      <c r="SJF10" s="14"/>
      <c r="SJG10" s="14"/>
      <c r="SJH10" s="14"/>
      <c r="SJI10" s="14"/>
      <c r="SJJ10" s="14"/>
      <c r="SJK10" s="14"/>
      <c r="SJL10" s="14"/>
      <c r="SJM10" s="14"/>
      <c r="SJN10" s="14"/>
      <c r="SJO10" s="14"/>
      <c r="SJP10" s="14"/>
      <c r="SJQ10" s="14"/>
      <c r="SJR10" s="14"/>
      <c r="SJS10" s="14"/>
      <c r="SJT10" s="14"/>
      <c r="SJU10" s="14"/>
      <c r="SJV10" s="14"/>
      <c r="SJW10" s="14"/>
      <c r="SJX10" s="14"/>
      <c r="SJY10" s="14"/>
      <c r="SJZ10" s="14"/>
      <c r="SKA10" s="14"/>
      <c r="SKB10" s="14"/>
      <c r="SKC10" s="14"/>
      <c r="SKD10" s="14"/>
      <c r="SKE10" s="14"/>
      <c r="SKF10" s="14"/>
      <c r="SKG10" s="14"/>
      <c r="SKH10" s="14"/>
      <c r="SKI10" s="14"/>
      <c r="SKJ10" s="14"/>
      <c r="SKK10" s="14"/>
      <c r="SKL10" s="14"/>
      <c r="SKM10" s="14"/>
      <c r="SKN10" s="14"/>
      <c r="SKO10" s="14"/>
      <c r="SKP10" s="14"/>
      <c r="SKQ10" s="14"/>
      <c r="SKR10" s="14"/>
      <c r="SKS10" s="14"/>
      <c r="SKT10" s="14"/>
      <c r="SKU10" s="14"/>
      <c r="SKV10" s="14"/>
      <c r="SKW10" s="14"/>
      <c r="SKX10" s="14"/>
      <c r="SKY10" s="14"/>
      <c r="SKZ10" s="14"/>
      <c r="SLA10" s="14"/>
      <c r="SLB10" s="14"/>
      <c r="SLC10" s="14"/>
      <c r="SLD10" s="14"/>
      <c r="SLE10" s="14"/>
      <c r="SLF10" s="14"/>
      <c r="SLG10" s="14"/>
      <c r="SLH10" s="14"/>
      <c r="SLI10" s="14"/>
      <c r="SLJ10" s="14"/>
      <c r="SLK10" s="14"/>
      <c r="SLL10" s="14"/>
      <c r="SLM10" s="14"/>
      <c r="SLN10" s="14"/>
      <c r="SLO10" s="14"/>
      <c r="SLP10" s="14"/>
      <c r="SLQ10" s="14"/>
      <c r="SLR10" s="14"/>
      <c r="SLS10" s="14"/>
      <c r="SLT10" s="14"/>
      <c r="SLU10" s="14"/>
      <c r="SLV10" s="14"/>
      <c r="SLW10" s="14"/>
      <c r="SLX10" s="14"/>
      <c r="SLY10" s="14"/>
      <c r="SLZ10" s="14"/>
      <c r="SMA10" s="14"/>
      <c r="SMB10" s="14"/>
      <c r="SMC10" s="14"/>
      <c r="SMD10" s="14"/>
      <c r="SME10" s="14"/>
      <c r="SMF10" s="14"/>
      <c r="SMG10" s="14"/>
      <c r="SMH10" s="14"/>
      <c r="SMI10" s="14"/>
      <c r="SMJ10" s="14"/>
      <c r="SMK10" s="14"/>
      <c r="SML10" s="14"/>
      <c r="SMM10" s="14"/>
      <c r="SMN10" s="14"/>
      <c r="SMO10" s="14"/>
      <c r="SMP10" s="14"/>
      <c r="SMQ10" s="14"/>
      <c r="SMR10" s="14"/>
      <c r="SMS10" s="14"/>
      <c r="SMT10" s="14"/>
      <c r="SMU10" s="14"/>
      <c r="SMV10" s="14"/>
      <c r="SMW10" s="14"/>
      <c r="SMX10" s="14"/>
      <c r="SMY10" s="14"/>
      <c r="SMZ10" s="14"/>
      <c r="SNA10" s="14"/>
      <c r="SNB10" s="14"/>
      <c r="SNC10" s="14"/>
      <c r="SND10" s="14"/>
      <c r="SNE10" s="14"/>
      <c r="SNF10" s="14"/>
      <c r="SNG10" s="14"/>
      <c r="SNH10" s="14"/>
      <c r="SNI10" s="14"/>
      <c r="SNJ10" s="14"/>
      <c r="SNK10" s="14"/>
      <c r="SNL10" s="14"/>
      <c r="SNM10" s="14"/>
      <c r="SNN10" s="14"/>
      <c r="SNO10" s="14"/>
      <c r="SNP10" s="14"/>
      <c r="SNQ10" s="14"/>
      <c r="SNR10" s="14"/>
      <c r="SNS10" s="14"/>
      <c r="SNT10" s="14"/>
      <c r="SNU10" s="14"/>
      <c r="SNV10" s="14"/>
      <c r="SNW10" s="14"/>
      <c r="SNX10" s="14"/>
      <c r="SNY10" s="14"/>
      <c r="SNZ10" s="14"/>
      <c r="SOA10" s="14"/>
      <c r="SOB10" s="14"/>
      <c r="SOC10" s="14"/>
      <c r="SOD10" s="14"/>
      <c r="SOE10" s="14"/>
      <c r="SOF10" s="14"/>
      <c r="SOG10" s="14"/>
      <c r="SOH10" s="14"/>
      <c r="SOI10" s="14"/>
      <c r="SOJ10" s="14"/>
      <c r="SOK10" s="14"/>
      <c r="SOL10" s="14"/>
      <c r="SOM10" s="14"/>
      <c r="SON10" s="14"/>
      <c r="SOO10" s="14"/>
      <c r="SOP10" s="14"/>
      <c r="SOQ10" s="14"/>
      <c r="SOR10" s="14"/>
      <c r="SOS10" s="14"/>
      <c r="SOT10" s="14"/>
      <c r="SOU10" s="14"/>
      <c r="SOV10" s="14"/>
      <c r="SOW10" s="14"/>
      <c r="SOX10" s="14"/>
      <c r="SOY10" s="14"/>
      <c r="SOZ10" s="14"/>
      <c r="SPA10" s="14"/>
      <c r="SPB10" s="14"/>
      <c r="SPC10" s="14"/>
      <c r="SPD10" s="14"/>
      <c r="SPE10" s="14"/>
      <c r="SPF10" s="14"/>
      <c r="SPG10" s="14"/>
      <c r="SPH10" s="14"/>
      <c r="SPI10" s="14"/>
      <c r="SPJ10" s="14"/>
      <c r="SPK10" s="14"/>
      <c r="SPL10" s="14"/>
      <c r="SPM10" s="14"/>
      <c r="SPN10" s="14"/>
      <c r="SPO10" s="14"/>
      <c r="SPP10" s="14"/>
      <c r="SPQ10" s="14"/>
      <c r="SPR10" s="14"/>
      <c r="SPS10" s="14"/>
      <c r="SPT10" s="14"/>
      <c r="SPU10" s="14"/>
      <c r="SPV10" s="14"/>
      <c r="SPW10" s="14"/>
      <c r="SPX10" s="14"/>
      <c r="SPY10" s="14"/>
      <c r="SPZ10" s="14"/>
      <c r="SQA10" s="14"/>
      <c r="SQB10" s="14"/>
      <c r="SQC10" s="14"/>
      <c r="SQD10" s="14"/>
      <c r="SQE10" s="14"/>
      <c r="SQF10" s="14"/>
      <c r="SQG10" s="14"/>
      <c r="SQH10" s="14"/>
      <c r="SQI10" s="14"/>
      <c r="SQJ10" s="14"/>
      <c r="SQK10" s="14"/>
      <c r="SQL10" s="14"/>
      <c r="SQM10" s="14"/>
      <c r="SQN10" s="14"/>
      <c r="SQO10" s="14"/>
      <c r="SQP10" s="14"/>
      <c r="SQQ10" s="14"/>
      <c r="SQR10" s="14"/>
      <c r="SQS10" s="14"/>
      <c r="SQT10" s="14"/>
      <c r="SQU10" s="14"/>
      <c r="SQV10" s="14"/>
      <c r="SQW10" s="14"/>
      <c r="SQX10" s="14"/>
      <c r="SQY10" s="14"/>
      <c r="SQZ10" s="14"/>
      <c r="SRA10" s="14"/>
      <c r="SRB10" s="14"/>
      <c r="SRC10" s="14"/>
      <c r="SRD10" s="14"/>
      <c r="SRE10" s="14"/>
      <c r="SRF10" s="14"/>
      <c r="SRG10" s="14"/>
      <c r="SRH10" s="14"/>
      <c r="SRI10" s="14"/>
      <c r="SRJ10" s="14"/>
      <c r="SRK10" s="14"/>
      <c r="SRL10" s="14"/>
      <c r="SRM10" s="14"/>
      <c r="SRN10" s="14"/>
      <c r="SRO10" s="14"/>
      <c r="SRP10" s="14"/>
      <c r="SRQ10" s="14"/>
      <c r="SRR10" s="14"/>
      <c r="SRS10" s="14"/>
      <c r="SRT10" s="14"/>
      <c r="SRU10" s="14"/>
      <c r="SRV10" s="14"/>
      <c r="SRW10" s="14"/>
      <c r="SRX10" s="14"/>
      <c r="SRY10" s="14"/>
      <c r="SRZ10" s="14"/>
      <c r="SSA10" s="14"/>
      <c r="SSB10" s="14"/>
      <c r="SSC10" s="14"/>
      <c r="SSD10" s="14"/>
      <c r="SSE10" s="14"/>
      <c r="SSF10" s="14"/>
      <c r="SSG10" s="14"/>
      <c r="SSH10" s="14"/>
      <c r="SSI10" s="14"/>
      <c r="SSJ10" s="14"/>
      <c r="SSK10" s="14"/>
      <c r="SSL10" s="14"/>
      <c r="SSM10" s="14"/>
      <c r="SSN10" s="14"/>
      <c r="SSO10" s="14"/>
      <c r="SSP10" s="14"/>
      <c r="SSQ10" s="14"/>
      <c r="SSR10" s="14"/>
      <c r="SSS10" s="14"/>
      <c r="SST10" s="14"/>
      <c r="SSU10" s="14"/>
      <c r="SSV10" s="14"/>
      <c r="SSW10" s="14"/>
      <c r="SSX10" s="14"/>
      <c r="SSY10" s="14"/>
      <c r="SSZ10" s="14"/>
      <c r="STA10" s="14"/>
      <c r="STB10" s="14"/>
      <c r="STC10" s="14"/>
      <c r="STD10" s="14"/>
      <c r="STE10" s="14"/>
      <c r="STF10" s="14"/>
      <c r="STG10" s="14"/>
      <c r="STH10" s="14"/>
      <c r="STI10" s="14"/>
      <c r="STJ10" s="14"/>
      <c r="STK10" s="14"/>
      <c r="STL10" s="14"/>
      <c r="STM10" s="14"/>
      <c r="STN10" s="14"/>
      <c r="STO10" s="14"/>
      <c r="STP10" s="14"/>
      <c r="STQ10" s="14"/>
      <c r="STR10" s="14"/>
      <c r="STS10" s="14"/>
      <c r="STT10" s="14"/>
      <c r="STU10" s="14"/>
      <c r="STV10" s="14"/>
      <c r="STW10" s="14"/>
      <c r="STX10" s="14"/>
      <c r="STY10" s="14"/>
      <c r="STZ10" s="14"/>
      <c r="SUA10" s="14"/>
      <c r="SUB10" s="14"/>
      <c r="SUC10" s="14"/>
      <c r="SUD10" s="14"/>
      <c r="SUE10" s="14"/>
      <c r="SUF10" s="14"/>
      <c r="SUG10" s="14"/>
      <c r="SUH10" s="14"/>
      <c r="SUI10" s="14"/>
      <c r="SUJ10" s="14"/>
      <c r="SUK10" s="14"/>
      <c r="SUL10" s="14"/>
      <c r="SUM10" s="14"/>
      <c r="SUN10" s="14"/>
      <c r="SUO10" s="14"/>
      <c r="SUP10" s="14"/>
      <c r="SUQ10" s="14"/>
      <c r="SUR10" s="14"/>
      <c r="SUS10" s="14"/>
      <c r="SUT10" s="14"/>
      <c r="SUU10" s="14"/>
      <c r="SUV10" s="14"/>
      <c r="SUW10" s="14"/>
      <c r="SUX10" s="14"/>
      <c r="SUY10" s="14"/>
      <c r="SUZ10" s="14"/>
      <c r="SVA10" s="14"/>
      <c r="SVB10" s="14"/>
      <c r="SVC10" s="14"/>
      <c r="SVD10" s="14"/>
      <c r="SVE10" s="14"/>
      <c r="SVF10" s="14"/>
      <c r="SVG10" s="14"/>
      <c r="SVH10" s="14"/>
      <c r="SVI10" s="14"/>
      <c r="SVJ10" s="14"/>
      <c r="SVK10" s="14"/>
      <c r="SVL10" s="14"/>
      <c r="SVM10" s="14"/>
      <c r="SVN10" s="14"/>
      <c r="SVO10" s="14"/>
      <c r="SVP10" s="14"/>
      <c r="SVQ10" s="14"/>
      <c r="SVR10" s="14"/>
      <c r="SVS10" s="14"/>
      <c r="SVT10" s="14"/>
      <c r="SVU10" s="14"/>
      <c r="SVV10" s="14"/>
      <c r="SVW10" s="14"/>
      <c r="SVX10" s="14"/>
      <c r="SVY10" s="14"/>
      <c r="SVZ10" s="14"/>
      <c r="SWA10" s="14"/>
      <c r="SWB10" s="14"/>
      <c r="SWC10" s="14"/>
      <c r="SWD10" s="14"/>
      <c r="SWE10" s="14"/>
      <c r="SWF10" s="14"/>
      <c r="SWG10" s="14"/>
      <c r="SWH10" s="14"/>
      <c r="SWI10" s="14"/>
      <c r="SWJ10" s="14"/>
      <c r="SWK10" s="14"/>
      <c r="SWL10" s="14"/>
      <c r="SWM10" s="14"/>
      <c r="SWN10" s="14"/>
      <c r="SWO10" s="14"/>
      <c r="SWP10" s="14"/>
      <c r="SWQ10" s="14"/>
      <c r="SWR10" s="14"/>
      <c r="SWS10" s="14"/>
      <c r="SWT10" s="14"/>
      <c r="SWU10" s="14"/>
      <c r="SWV10" s="14"/>
      <c r="SWW10" s="14"/>
      <c r="SWX10" s="14"/>
      <c r="SWY10" s="14"/>
      <c r="SWZ10" s="14"/>
      <c r="SXA10" s="14"/>
      <c r="SXB10" s="14"/>
      <c r="SXC10" s="14"/>
      <c r="SXD10" s="14"/>
      <c r="SXE10" s="14"/>
      <c r="SXF10" s="14"/>
      <c r="SXG10" s="14"/>
      <c r="SXH10" s="14"/>
      <c r="SXI10" s="14"/>
      <c r="SXJ10" s="14"/>
      <c r="SXK10" s="14"/>
      <c r="SXL10" s="14"/>
      <c r="SXM10" s="14"/>
      <c r="SXN10" s="14"/>
      <c r="SXO10" s="14"/>
      <c r="SXP10" s="14"/>
      <c r="SXQ10" s="14"/>
      <c r="SXR10" s="14"/>
      <c r="SXS10" s="14"/>
      <c r="SXT10" s="14"/>
      <c r="SXU10" s="14"/>
      <c r="SXV10" s="14"/>
      <c r="SXW10" s="14"/>
      <c r="SXX10" s="14"/>
      <c r="SXY10" s="14"/>
      <c r="SXZ10" s="14"/>
      <c r="SYA10" s="14"/>
      <c r="SYB10" s="14"/>
      <c r="SYC10" s="14"/>
      <c r="SYD10" s="14"/>
      <c r="SYE10" s="14"/>
      <c r="SYF10" s="14"/>
      <c r="SYG10" s="14"/>
      <c r="SYH10" s="14"/>
      <c r="SYI10" s="14"/>
      <c r="SYJ10" s="14"/>
      <c r="SYK10" s="14"/>
      <c r="SYL10" s="14"/>
      <c r="SYM10" s="14"/>
      <c r="SYN10" s="14"/>
      <c r="SYO10" s="14"/>
      <c r="SYP10" s="14"/>
      <c r="SYQ10" s="14"/>
      <c r="SYR10" s="14"/>
      <c r="SYS10" s="14"/>
      <c r="SYT10" s="14"/>
      <c r="SYU10" s="14"/>
      <c r="SYV10" s="14"/>
      <c r="SYW10" s="14"/>
      <c r="SYX10" s="14"/>
      <c r="SYY10" s="14"/>
      <c r="SYZ10" s="14"/>
      <c r="SZA10" s="14"/>
      <c r="SZB10" s="14"/>
      <c r="SZC10" s="14"/>
      <c r="SZD10" s="14"/>
      <c r="SZE10" s="14"/>
      <c r="SZF10" s="14"/>
      <c r="SZG10" s="14"/>
      <c r="SZH10" s="14"/>
      <c r="SZI10" s="14"/>
      <c r="SZJ10" s="14"/>
      <c r="SZK10" s="14"/>
      <c r="SZL10" s="14"/>
      <c r="SZM10" s="14"/>
      <c r="SZN10" s="14"/>
      <c r="SZO10" s="14"/>
      <c r="SZP10" s="14"/>
      <c r="SZQ10" s="14"/>
      <c r="SZR10" s="14"/>
      <c r="SZS10" s="14"/>
      <c r="SZT10" s="14"/>
      <c r="SZU10" s="14"/>
      <c r="SZV10" s="14"/>
      <c r="SZW10" s="14"/>
      <c r="SZX10" s="14"/>
      <c r="SZY10" s="14"/>
      <c r="SZZ10" s="14"/>
      <c r="TAA10" s="14"/>
      <c r="TAB10" s="14"/>
      <c r="TAC10" s="14"/>
      <c r="TAD10" s="14"/>
      <c r="TAE10" s="14"/>
      <c r="TAF10" s="14"/>
      <c r="TAG10" s="14"/>
      <c r="TAH10" s="14"/>
      <c r="TAI10" s="14"/>
      <c r="TAJ10" s="14"/>
      <c r="TAK10" s="14"/>
      <c r="TAL10" s="14"/>
      <c r="TAM10" s="14"/>
      <c r="TAN10" s="14"/>
      <c r="TAO10" s="14"/>
      <c r="TAP10" s="14"/>
      <c r="TAQ10" s="14"/>
      <c r="TAR10" s="14"/>
      <c r="TAS10" s="14"/>
      <c r="TAT10" s="14"/>
      <c r="TAU10" s="14"/>
      <c r="TAV10" s="14"/>
      <c r="TAW10" s="14"/>
      <c r="TAX10" s="14"/>
      <c r="TAY10" s="14"/>
      <c r="TAZ10" s="14"/>
      <c r="TBA10" s="14"/>
      <c r="TBB10" s="14"/>
      <c r="TBC10" s="14"/>
      <c r="TBD10" s="14"/>
      <c r="TBE10" s="14"/>
      <c r="TBF10" s="14"/>
      <c r="TBG10" s="14"/>
      <c r="TBH10" s="14"/>
      <c r="TBI10" s="14"/>
      <c r="TBJ10" s="14"/>
      <c r="TBK10" s="14"/>
      <c r="TBL10" s="14"/>
      <c r="TBM10" s="14"/>
      <c r="TBN10" s="14"/>
      <c r="TBO10" s="14"/>
      <c r="TBP10" s="14"/>
      <c r="TBQ10" s="14"/>
      <c r="TBR10" s="14"/>
      <c r="TBS10" s="14"/>
      <c r="TBT10" s="14"/>
      <c r="TBU10" s="14"/>
      <c r="TBV10" s="14"/>
      <c r="TBW10" s="14"/>
      <c r="TBX10" s="14"/>
      <c r="TBY10" s="14"/>
      <c r="TBZ10" s="14"/>
      <c r="TCA10" s="14"/>
      <c r="TCB10" s="14"/>
      <c r="TCC10" s="14"/>
      <c r="TCD10" s="14"/>
      <c r="TCE10" s="14"/>
      <c r="TCF10" s="14"/>
      <c r="TCG10" s="14"/>
      <c r="TCH10" s="14"/>
      <c r="TCI10" s="14"/>
      <c r="TCJ10" s="14"/>
      <c r="TCK10" s="14"/>
      <c r="TCL10" s="14"/>
      <c r="TCM10" s="14"/>
      <c r="TCN10" s="14"/>
      <c r="TCO10" s="14"/>
      <c r="TCP10" s="14"/>
      <c r="TCQ10" s="14"/>
      <c r="TCR10" s="14"/>
      <c r="TCS10" s="14"/>
      <c r="TCT10" s="14"/>
      <c r="TCU10" s="14"/>
      <c r="TCV10" s="14"/>
      <c r="TCW10" s="14"/>
      <c r="TCX10" s="14"/>
      <c r="TCY10" s="14"/>
      <c r="TCZ10" s="14"/>
      <c r="TDA10" s="14"/>
      <c r="TDB10" s="14"/>
      <c r="TDC10" s="14"/>
      <c r="TDD10" s="14"/>
      <c r="TDE10" s="14"/>
      <c r="TDF10" s="14"/>
      <c r="TDG10" s="14"/>
      <c r="TDH10" s="14"/>
      <c r="TDI10" s="14"/>
      <c r="TDJ10" s="14"/>
      <c r="TDK10" s="14"/>
      <c r="TDL10" s="14"/>
      <c r="TDM10" s="14"/>
      <c r="TDN10" s="14"/>
      <c r="TDO10" s="14"/>
      <c r="TDP10" s="14"/>
      <c r="TDQ10" s="14"/>
      <c r="TDR10" s="14"/>
      <c r="TDS10" s="14"/>
      <c r="TDT10" s="14"/>
      <c r="TDU10" s="14"/>
      <c r="TDV10" s="14"/>
      <c r="TDW10" s="14"/>
      <c r="TDX10" s="14"/>
      <c r="TDY10" s="14"/>
      <c r="TDZ10" s="14"/>
      <c r="TEA10" s="14"/>
      <c r="TEB10" s="14"/>
      <c r="TEC10" s="14"/>
      <c r="TED10" s="14"/>
      <c r="TEE10" s="14"/>
      <c r="TEF10" s="14"/>
      <c r="TEG10" s="14"/>
      <c r="TEH10" s="14"/>
      <c r="TEI10" s="14"/>
      <c r="TEJ10" s="14"/>
      <c r="TEK10" s="14"/>
      <c r="TEL10" s="14"/>
      <c r="TEM10" s="14"/>
      <c r="TEN10" s="14"/>
      <c r="TEO10" s="14"/>
      <c r="TEP10" s="14"/>
      <c r="TEQ10" s="14"/>
      <c r="TER10" s="14"/>
      <c r="TES10" s="14"/>
      <c r="TET10" s="14"/>
      <c r="TEU10" s="14"/>
      <c r="TEV10" s="14"/>
      <c r="TEW10" s="14"/>
      <c r="TEX10" s="14"/>
      <c r="TEY10" s="14"/>
      <c r="TEZ10" s="14"/>
      <c r="TFA10" s="14"/>
      <c r="TFB10" s="14"/>
      <c r="TFC10" s="14"/>
      <c r="TFD10" s="14"/>
      <c r="TFE10" s="14"/>
      <c r="TFF10" s="14"/>
      <c r="TFG10" s="14"/>
      <c r="TFH10" s="14"/>
      <c r="TFI10" s="14"/>
      <c r="TFJ10" s="14"/>
      <c r="TFK10" s="14"/>
      <c r="TFL10" s="14"/>
      <c r="TFM10" s="14"/>
      <c r="TFN10" s="14"/>
      <c r="TFO10" s="14"/>
      <c r="TFP10" s="14"/>
      <c r="TFQ10" s="14"/>
      <c r="TFR10" s="14"/>
      <c r="TFS10" s="14"/>
      <c r="TFT10" s="14"/>
      <c r="TFU10" s="14"/>
      <c r="TFV10" s="14"/>
      <c r="TFW10" s="14"/>
      <c r="TFX10" s="14"/>
      <c r="TFY10" s="14"/>
      <c r="TFZ10" s="14"/>
      <c r="TGA10" s="14"/>
      <c r="TGB10" s="14"/>
      <c r="TGC10" s="14"/>
      <c r="TGD10" s="14"/>
      <c r="TGE10" s="14"/>
      <c r="TGF10" s="14"/>
      <c r="TGG10" s="14"/>
      <c r="TGH10" s="14"/>
      <c r="TGI10" s="14"/>
      <c r="TGJ10" s="14"/>
      <c r="TGK10" s="14"/>
      <c r="TGL10" s="14"/>
      <c r="TGM10" s="14"/>
      <c r="TGN10" s="14"/>
      <c r="TGO10" s="14"/>
      <c r="TGP10" s="14"/>
      <c r="TGQ10" s="14"/>
      <c r="TGR10" s="14"/>
      <c r="TGS10" s="14"/>
      <c r="TGT10" s="14"/>
      <c r="TGU10" s="14"/>
      <c r="TGV10" s="14"/>
      <c r="TGW10" s="14"/>
      <c r="TGX10" s="14"/>
      <c r="TGY10" s="14"/>
      <c r="TGZ10" s="14"/>
      <c r="THA10" s="14"/>
      <c r="THB10" s="14"/>
      <c r="THC10" s="14"/>
      <c r="THD10" s="14"/>
      <c r="THE10" s="14"/>
      <c r="THF10" s="14"/>
      <c r="THG10" s="14"/>
      <c r="THH10" s="14"/>
      <c r="THI10" s="14"/>
      <c r="THJ10" s="14"/>
      <c r="THK10" s="14"/>
      <c r="THL10" s="14"/>
      <c r="THM10" s="14"/>
      <c r="THN10" s="14"/>
      <c r="THO10" s="14"/>
      <c r="THP10" s="14"/>
      <c r="THQ10" s="14"/>
      <c r="THR10" s="14"/>
      <c r="THS10" s="14"/>
      <c r="THT10" s="14"/>
      <c r="THU10" s="14"/>
      <c r="THV10" s="14"/>
      <c r="THW10" s="14"/>
      <c r="THX10" s="14"/>
      <c r="THY10" s="14"/>
      <c r="THZ10" s="14"/>
      <c r="TIA10" s="14"/>
      <c r="TIB10" s="14"/>
      <c r="TIC10" s="14"/>
      <c r="TID10" s="14"/>
      <c r="TIE10" s="14"/>
      <c r="TIF10" s="14"/>
      <c r="TIG10" s="14"/>
      <c r="TIH10" s="14"/>
      <c r="TII10" s="14"/>
      <c r="TIJ10" s="14"/>
      <c r="TIK10" s="14"/>
      <c r="TIL10" s="14"/>
      <c r="TIM10" s="14"/>
      <c r="TIN10" s="14"/>
      <c r="TIO10" s="14"/>
      <c r="TIP10" s="14"/>
      <c r="TIQ10" s="14"/>
      <c r="TIR10" s="14"/>
      <c r="TIS10" s="14"/>
      <c r="TIT10" s="14"/>
      <c r="TIU10" s="14"/>
      <c r="TIV10" s="14"/>
      <c r="TIW10" s="14"/>
      <c r="TIX10" s="14"/>
      <c r="TIY10" s="14"/>
      <c r="TIZ10" s="14"/>
      <c r="TJA10" s="14"/>
      <c r="TJB10" s="14"/>
      <c r="TJC10" s="14"/>
      <c r="TJD10" s="14"/>
      <c r="TJE10" s="14"/>
      <c r="TJF10" s="14"/>
      <c r="TJG10" s="14"/>
      <c r="TJH10" s="14"/>
      <c r="TJI10" s="14"/>
      <c r="TJJ10" s="14"/>
      <c r="TJK10" s="14"/>
      <c r="TJL10" s="14"/>
      <c r="TJM10" s="14"/>
      <c r="TJN10" s="14"/>
      <c r="TJO10" s="14"/>
      <c r="TJP10" s="14"/>
      <c r="TJQ10" s="14"/>
      <c r="TJR10" s="14"/>
      <c r="TJS10" s="14"/>
      <c r="TJT10" s="14"/>
      <c r="TJU10" s="14"/>
      <c r="TJV10" s="14"/>
      <c r="TJW10" s="14"/>
      <c r="TJX10" s="14"/>
      <c r="TJY10" s="14"/>
      <c r="TJZ10" s="14"/>
      <c r="TKA10" s="14"/>
      <c r="TKB10" s="14"/>
      <c r="TKC10" s="14"/>
      <c r="TKD10" s="14"/>
      <c r="TKE10" s="14"/>
      <c r="TKF10" s="14"/>
      <c r="TKG10" s="14"/>
      <c r="TKH10" s="14"/>
      <c r="TKI10" s="14"/>
      <c r="TKJ10" s="14"/>
      <c r="TKK10" s="14"/>
      <c r="TKL10" s="14"/>
      <c r="TKM10" s="14"/>
      <c r="TKN10" s="14"/>
      <c r="TKO10" s="14"/>
      <c r="TKP10" s="14"/>
      <c r="TKQ10" s="14"/>
      <c r="TKR10" s="14"/>
      <c r="TKS10" s="14"/>
      <c r="TKT10" s="14"/>
      <c r="TKU10" s="14"/>
      <c r="TKV10" s="14"/>
      <c r="TKW10" s="14"/>
      <c r="TKX10" s="14"/>
      <c r="TKY10" s="14"/>
      <c r="TKZ10" s="14"/>
      <c r="TLA10" s="14"/>
      <c r="TLB10" s="14"/>
      <c r="TLC10" s="14"/>
      <c r="TLD10" s="14"/>
      <c r="TLE10" s="14"/>
      <c r="TLF10" s="14"/>
      <c r="TLG10" s="14"/>
      <c r="TLH10" s="14"/>
      <c r="TLI10" s="14"/>
      <c r="TLJ10" s="14"/>
      <c r="TLK10" s="14"/>
      <c r="TLL10" s="14"/>
      <c r="TLM10" s="14"/>
      <c r="TLN10" s="14"/>
      <c r="TLO10" s="14"/>
      <c r="TLP10" s="14"/>
      <c r="TLQ10" s="14"/>
      <c r="TLR10" s="14"/>
      <c r="TLS10" s="14"/>
      <c r="TLT10" s="14"/>
      <c r="TLU10" s="14"/>
      <c r="TLV10" s="14"/>
      <c r="TLW10" s="14"/>
      <c r="TLX10" s="14"/>
      <c r="TLY10" s="14"/>
      <c r="TLZ10" s="14"/>
      <c r="TMA10" s="14"/>
      <c r="TMB10" s="14"/>
      <c r="TMC10" s="14"/>
      <c r="TMD10" s="14"/>
      <c r="TME10" s="14"/>
      <c r="TMF10" s="14"/>
      <c r="TMG10" s="14"/>
      <c r="TMH10" s="14"/>
      <c r="TMI10" s="14"/>
      <c r="TMJ10" s="14"/>
      <c r="TMK10" s="14"/>
      <c r="TML10" s="14"/>
      <c r="TMM10" s="14"/>
      <c r="TMN10" s="14"/>
      <c r="TMO10" s="14"/>
      <c r="TMP10" s="14"/>
      <c r="TMQ10" s="14"/>
      <c r="TMR10" s="14"/>
      <c r="TMS10" s="14"/>
      <c r="TMT10" s="14"/>
      <c r="TMU10" s="14"/>
      <c r="TMV10" s="14"/>
      <c r="TMW10" s="14"/>
      <c r="TMX10" s="14"/>
      <c r="TMY10" s="14"/>
      <c r="TMZ10" s="14"/>
      <c r="TNA10" s="14"/>
      <c r="TNB10" s="14"/>
      <c r="TNC10" s="14"/>
      <c r="TND10" s="14"/>
      <c r="TNE10" s="14"/>
      <c r="TNF10" s="14"/>
      <c r="TNG10" s="14"/>
      <c r="TNH10" s="14"/>
      <c r="TNI10" s="14"/>
      <c r="TNJ10" s="14"/>
      <c r="TNK10" s="14"/>
      <c r="TNL10" s="14"/>
      <c r="TNM10" s="14"/>
      <c r="TNN10" s="14"/>
      <c r="TNO10" s="14"/>
      <c r="TNP10" s="14"/>
      <c r="TNQ10" s="14"/>
      <c r="TNR10" s="14"/>
      <c r="TNS10" s="14"/>
      <c r="TNT10" s="14"/>
      <c r="TNU10" s="14"/>
      <c r="TNV10" s="14"/>
      <c r="TNW10" s="14"/>
      <c r="TNX10" s="14"/>
      <c r="TNY10" s="14"/>
      <c r="TNZ10" s="14"/>
      <c r="TOA10" s="14"/>
      <c r="TOB10" s="14"/>
      <c r="TOC10" s="14"/>
      <c r="TOD10" s="14"/>
      <c r="TOE10" s="14"/>
      <c r="TOF10" s="14"/>
      <c r="TOG10" s="14"/>
      <c r="TOH10" s="14"/>
      <c r="TOI10" s="14"/>
      <c r="TOJ10" s="14"/>
      <c r="TOK10" s="14"/>
      <c r="TOL10" s="14"/>
      <c r="TOM10" s="14"/>
      <c r="TON10" s="14"/>
      <c r="TOO10" s="14"/>
      <c r="TOP10" s="14"/>
      <c r="TOQ10" s="14"/>
      <c r="TOR10" s="14"/>
      <c r="TOS10" s="14"/>
      <c r="TOT10" s="14"/>
      <c r="TOU10" s="14"/>
      <c r="TOV10" s="14"/>
      <c r="TOW10" s="14"/>
      <c r="TOX10" s="14"/>
      <c r="TOY10" s="14"/>
      <c r="TOZ10" s="14"/>
      <c r="TPA10" s="14"/>
      <c r="TPB10" s="14"/>
      <c r="TPC10" s="14"/>
      <c r="TPD10" s="14"/>
      <c r="TPE10" s="14"/>
      <c r="TPF10" s="14"/>
      <c r="TPG10" s="14"/>
      <c r="TPH10" s="14"/>
      <c r="TPI10" s="14"/>
      <c r="TPJ10" s="14"/>
      <c r="TPK10" s="14"/>
      <c r="TPL10" s="14"/>
      <c r="TPM10" s="14"/>
      <c r="TPN10" s="14"/>
      <c r="TPO10" s="14"/>
      <c r="TPP10" s="14"/>
      <c r="TPQ10" s="14"/>
      <c r="TPR10" s="14"/>
      <c r="TPS10" s="14"/>
      <c r="TPT10" s="14"/>
      <c r="TPU10" s="14"/>
      <c r="TPV10" s="14"/>
      <c r="TPW10" s="14"/>
      <c r="TPX10" s="14"/>
      <c r="TPY10" s="14"/>
      <c r="TPZ10" s="14"/>
      <c r="TQA10" s="14"/>
      <c r="TQB10" s="14"/>
      <c r="TQC10" s="14"/>
      <c r="TQD10" s="14"/>
      <c r="TQE10" s="14"/>
      <c r="TQF10" s="14"/>
      <c r="TQG10" s="14"/>
      <c r="TQH10" s="14"/>
      <c r="TQI10" s="14"/>
      <c r="TQJ10" s="14"/>
      <c r="TQK10" s="14"/>
      <c r="TQL10" s="14"/>
      <c r="TQM10" s="14"/>
      <c r="TQN10" s="14"/>
      <c r="TQO10" s="14"/>
      <c r="TQP10" s="14"/>
      <c r="TQQ10" s="14"/>
      <c r="TQR10" s="14"/>
      <c r="TQS10" s="14"/>
      <c r="TQT10" s="14"/>
      <c r="TQU10" s="14"/>
      <c r="TQV10" s="14"/>
      <c r="TQW10" s="14"/>
      <c r="TQX10" s="14"/>
      <c r="TQY10" s="14"/>
      <c r="TQZ10" s="14"/>
      <c r="TRA10" s="14"/>
      <c r="TRB10" s="14"/>
      <c r="TRC10" s="14"/>
      <c r="TRD10" s="14"/>
      <c r="TRE10" s="14"/>
      <c r="TRF10" s="14"/>
      <c r="TRG10" s="14"/>
      <c r="TRH10" s="14"/>
      <c r="TRI10" s="14"/>
      <c r="TRJ10" s="14"/>
      <c r="TRK10" s="14"/>
      <c r="TRL10" s="14"/>
      <c r="TRM10" s="14"/>
      <c r="TRN10" s="14"/>
      <c r="TRO10" s="14"/>
      <c r="TRP10" s="14"/>
      <c r="TRQ10" s="14"/>
      <c r="TRR10" s="14"/>
      <c r="TRS10" s="14"/>
      <c r="TRT10" s="14"/>
      <c r="TRU10" s="14"/>
      <c r="TRV10" s="14"/>
      <c r="TRW10" s="14"/>
      <c r="TRX10" s="14"/>
      <c r="TRY10" s="14"/>
      <c r="TRZ10" s="14"/>
      <c r="TSA10" s="14"/>
      <c r="TSB10" s="14"/>
      <c r="TSC10" s="14"/>
      <c r="TSD10" s="14"/>
      <c r="TSE10" s="14"/>
      <c r="TSF10" s="14"/>
      <c r="TSG10" s="14"/>
      <c r="TSH10" s="14"/>
      <c r="TSI10" s="14"/>
      <c r="TSJ10" s="14"/>
      <c r="TSK10" s="14"/>
      <c r="TSL10" s="14"/>
      <c r="TSM10" s="14"/>
      <c r="TSN10" s="14"/>
      <c r="TSO10" s="14"/>
      <c r="TSP10" s="14"/>
      <c r="TSQ10" s="14"/>
      <c r="TSR10" s="14"/>
      <c r="TSS10" s="14"/>
      <c r="TST10" s="14"/>
      <c r="TSU10" s="14"/>
      <c r="TSV10" s="14"/>
      <c r="TSW10" s="14"/>
      <c r="TSX10" s="14"/>
      <c r="TSY10" s="14"/>
      <c r="TSZ10" s="14"/>
      <c r="TTA10" s="14"/>
      <c r="TTB10" s="14"/>
      <c r="TTC10" s="14"/>
      <c r="TTD10" s="14"/>
      <c r="TTE10" s="14"/>
      <c r="TTF10" s="14"/>
      <c r="TTG10" s="14"/>
      <c r="TTH10" s="14"/>
      <c r="TTI10" s="14"/>
      <c r="TTJ10" s="14"/>
      <c r="TTK10" s="14"/>
      <c r="TTL10" s="14"/>
      <c r="TTM10" s="14"/>
      <c r="TTN10" s="14"/>
      <c r="TTO10" s="14"/>
      <c r="TTP10" s="14"/>
      <c r="TTQ10" s="14"/>
      <c r="TTR10" s="14"/>
      <c r="TTS10" s="14"/>
      <c r="TTT10" s="14"/>
      <c r="TTU10" s="14"/>
      <c r="TTV10" s="14"/>
      <c r="TTW10" s="14"/>
      <c r="TTX10" s="14"/>
      <c r="TTY10" s="14"/>
      <c r="TTZ10" s="14"/>
      <c r="TUA10" s="14"/>
      <c r="TUB10" s="14"/>
      <c r="TUC10" s="14"/>
      <c r="TUD10" s="14"/>
      <c r="TUE10" s="14"/>
      <c r="TUF10" s="14"/>
      <c r="TUG10" s="14"/>
      <c r="TUH10" s="14"/>
      <c r="TUI10" s="14"/>
      <c r="TUJ10" s="14"/>
      <c r="TUK10" s="14"/>
      <c r="TUL10" s="14"/>
      <c r="TUM10" s="14"/>
      <c r="TUN10" s="14"/>
      <c r="TUO10" s="14"/>
      <c r="TUP10" s="14"/>
      <c r="TUQ10" s="14"/>
      <c r="TUR10" s="14"/>
      <c r="TUS10" s="14"/>
      <c r="TUT10" s="14"/>
      <c r="TUU10" s="14"/>
      <c r="TUV10" s="14"/>
      <c r="TUW10" s="14"/>
      <c r="TUX10" s="14"/>
      <c r="TUY10" s="14"/>
      <c r="TUZ10" s="14"/>
      <c r="TVA10" s="14"/>
      <c r="TVB10" s="14"/>
      <c r="TVC10" s="14"/>
      <c r="TVD10" s="14"/>
      <c r="TVE10" s="14"/>
      <c r="TVF10" s="14"/>
      <c r="TVG10" s="14"/>
      <c r="TVH10" s="14"/>
      <c r="TVI10" s="14"/>
      <c r="TVJ10" s="14"/>
      <c r="TVK10" s="14"/>
      <c r="TVL10" s="14"/>
      <c r="TVM10" s="14"/>
      <c r="TVN10" s="14"/>
      <c r="TVO10" s="14"/>
      <c r="TVP10" s="14"/>
      <c r="TVQ10" s="14"/>
      <c r="TVR10" s="14"/>
      <c r="TVS10" s="14"/>
      <c r="TVT10" s="14"/>
      <c r="TVU10" s="14"/>
      <c r="TVV10" s="14"/>
      <c r="TVW10" s="14"/>
      <c r="TVX10" s="14"/>
      <c r="TVY10" s="14"/>
      <c r="TVZ10" s="14"/>
      <c r="TWA10" s="14"/>
      <c r="TWB10" s="14"/>
      <c r="TWC10" s="14"/>
      <c r="TWD10" s="14"/>
      <c r="TWE10" s="14"/>
      <c r="TWF10" s="14"/>
      <c r="TWG10" s="14"/>
      <c r="TWH10" s="14"/>
      <c r="TWI10" s="14"/>
      <c r="TWJ10" s="14"/>
      <c r="TWK10" s="14"/>
      <c r="TWL10" s="14"/>
      <c r="TWM10" s="14"/>
      <c r="TWN10" s="14"/>
      <c r="TWO10" s="14"/>
      <c r="TWP10" s="14"/>
      <c r="TWQ10" s="14"/>
      <c r="TWR10" s="14"/>
      <c r="TWS10" s="14"/>
      <c r="TWT10" s="14"/>
      <c r="TWU10" s="14"/>
      <c r="TWV10" s="14"/>
      <c r="TWW10" s="14"/>
      <c r="TWX10" s="14"/>
      <c r="TWY10" s="14"/>
      <c r="TWZ10" s="14"/>
      <c r="TXA10" s="14"/>
      <c r="TXB10" s="14"/>
      <c r="TXC10" s="14"/>
      <c r="TXD10" s="14"/>
      <c r="TXE10" s="14"/>
      <c r="TXF10" s="14"/>
      <c r="TXG10" s="14"/>
      <c r="TXH10" s="14"/>
      <c r="TXI10" s="14"/>
      <c r="TXJ10" s="14"/>
      <c r="TXK10" s="14"/>
      <c r="TXL10" s="14"/>
      <c r="TXM10" s="14"/>
      <c r="TXN10" s="14"/>
      <c r="TXO10" s="14"/>
      <c r="TXP10" s="14"/>
      <c r="TXQ10" s="14"/>
      <c r="TXR10" s="14"/>
      <c r="TXS10" s="14"/>
      <c r="TXT10" s="14"/>
      <c r="TXU10" s="14"/>
      <c r="TXV10" s="14"/>
      <c r="TXW10" s="14"/>
      <c r="TXX10" s="14"/>
      <c r="TXY10" s="14"/>
      <c r="TXZ10" s="14"/>
      <c r="TYA10" s="14"/>
      <c r="TYB10" s="14"/>
      <c r="TYC10" s="14"/>
      <c r="TYD10" s="14"/>
      <c r="TYE10" s="14"/>
      <c r="TYF10" s="14"/>
      <c r="TYG10" s="14"/>
      <c r="TYH10" s="14"/>
      <c r="TYI10" s="14"/>
      <c r="TYJ10" s="14"/>
      <c r="TYK10" s="14"/>
      <c r="TYL10" s="14"/>
      <c r="TYM10" s="14"/>
      <c r="TYN10" s="14"/>
      <c r="TYO10" s="14"/>
      <c r="TYP10" s="14"/>
      <c r="TYQ10" s="14"/>
      <c r="TYR10" s="14"/>
      <c r="TYS10" s="14"/>
      <c r="TYT10" s="14"/>
      <c r="TYU10" s="14"/>
      <c r="TYV10" s="14"/>
      <c r="TYW10" s="14"/>
      <c r="TYX10" s="14"/>
      <c r="TYY10" s="14"/>
      <c r="TYZ10" s="14"/>
      <c r="TZA10" s="14"/>
      <c r="TZB10" s="14"/>
      <c r="TZC10" s="14"/>
      <c r="TZD10" s="14"/>
      <c r="TZE10" s="14"/>
      <c r="TZF10" s="14"/>
      <c r="TZG10" s="14"/>
      <c r="TZH10" s="14"/>
      <c r="TZI10" s="14"/>
      <c r="TZJ10" s="14"/>
      <c r="TZK10" s="14"/>
      <c r="TZL10" s="14"/>
      <c r="TZM10" s="14"/>
      <c r="TZN10" s="14"/>
      <c r="TZO10" s="14"/>
      <c r="TZP10" s="14"/>
      <c r="TZQ10" s="14"/>
      <c r="TZR10" s="14"/>
      <c r="TZS10" s="14"/>
      <c r="TZT10" s="14"/>
      <c r="TZU10" s="14"/>
      <c r="TZV10" s="14"/>
      <c r="TZW10" s="14"/>
      <c r="TZX10" s="14"/>
      <c r="TZY10" s="14"/>
      <c r="TZZ10" s="14"/>
      <c r="UAA10" s="14"/>
      <c r="UAB10" s="14"/>
      <c r="UAC10" s="14"/>
      <c r="UAD10" s="14"/>
      <c r="UAE10" s="14"/>
      <c r="UAF10" s="14"/>
      <c r="UAG10" s="14"/>
      <c r="UAH10" s="14"/>
      <c r="UAI10" s="14"/>
      <c r="UAJ10" s="14"/>
      <c r="UAK10" s="14"/>
      <c r="UAL10" s="14"/>
      <c r="UAM10" s="14"/>
      <c r="UAN10" s="14"/>
      <c r="UAO10" s="14"/>
      <c r="UAP10" s="14"/>
      <c r="UAQ10" s="14"/>
      <c r="UAR10" s="14"/>
      <c r="UAS10" s="14"/>
      <c r="UAT10" s="14"/>
      <c r="UAU10" s="14"/>
      <c r="UAV10" s="14"/>
      <c r="UAW10" s="14"/>
      <c r="UAX10" s="14"/>
      <c r="UAY10" s="14"/>
      <c r="UAZ10" s="14"/>
      <c r="UBA10" s="14"/>
      <c r="UBB10" s="14"/>
      <c r="UBC10" s="14"/>
      <c r="UBD10" s="14"/>
      <c r="UBE10" s="14"/>
      <c r="UBF10" s="14"/>
      <c r="UBG10" s="14"/>
      <c r="UBH10" s="14"/>
      <c r="UBI10" s="14"/>
      <c r="UBJ10" s="14"/>
      <c r="UBK10" s="14"/>
      <c r="UBL10" s="14"/>
      <c r="UBM10" s="14"/>
      <c r="UBN10" s="14"/>
      <c r="UBO10" s="14"/>
      <c r="UBP10" s="14"/>
      <c r="UBQ10" s="14"/>
      <c r="UBR10" s="14"/>
      <c r="UBS10" s="14"/>
      <c r="UBT10" s="14"/>
      <c r="UBU10" s="14"/>
      <c r="UBV10" s="14"/>
      <c r="UBW10" s="14"/>
      <c r="UBX10" s="14"/>
      <c r="UBY10" s="14"/>
      <c r="UBZ10" s="14"/>
      <c r="UCA10" s="14"/>
      <c r="UCB10" s="14"/>
      <c r="UCC10" s="14"/>
      <c r="UCD10" s="14"/>
      <c r="UCE10" s="14"/>
      <c r="UCF10" s="14"/>
      <c r="UCG10" s="14"/>
      <c r="UCH10" s="14"/>
      <c r="UCI10" s="14"/>
      <c r="UCJ10" s="14"/>
      <c r="UCK10" s="14"/>
      <c r="UCL10" s="14"/>
      <c r="UCM10" s="14"/>
      <c r="UCN10" s="14"/>
      <c r="UCO10" s="14"/>
      <c r="UCP10" s="14"/>
      <c r="UCQ10" s="14"/>
      <c r="UCR10" s="14"/>
      <c r="UCS10" s="14"/>
      <c r="UCT10" s="14"/>
      <c r="UCU10" s="14"/>
      <c r="UCV10" s="14"/>
      <c r="UCW10" s="14"/>
      <c r="UCX10" s="14"/>
      <c r="UCY10" s="14"/>
      <c r="UCZ10" s="14"/>
      <c r="UDA10" s="14"/>
      <c r="UDB10" s="14"/>
      <c r="UDC10" s="14"/>
      <c r="UDD10" s="14"/>
      <c r="UDE10" s="14"/>
      <c r="UDF10" s="14"/>
      <c r="UDG10" s="14"/>
      <c r="UDH10" s="14"/>
      <c r="UDI10" s="14"/>
      <c r="UDJ10" s="14"/>
      <c r="UDK10" s="14"/>
      <c r="UDL10" s="14"/>
      <c r="UDM10" s="14"/>
      <c r="UDN10" s="14"/>
      <c r="UDO10" s="14"/>
      <c r="UDP10" s="14"/>
      <c r="UDQ10" s="14"/>
      <c r="UDR10" s="14"/>
      <c r="UDS10" s="14"/>
      <c r="UDT10" s="14"/>
      <c r="UDU10" s="14"/>
      <c r="UDV10" s="14"/>
      <c r="UDW10" s="14"/>
      <c r="UDX10" s="14"/>
      <c r="UDY10" s="14"/>
      <c r="UDZ10" s="14"/>
      <c r="UEA10" s="14"/>
      <c r="UEB10" s="14"/>
      <c r="UEC10" s="14"/>
      <c r="UED10" s="14"/>
      <c r="UEE10" s="14"/>
      <c r="UEF10" s="14"/>
      <c r="UEG10" s="14"/>
      <c r="UEH10" s="14"/>
      <c r="UEI10" s="14"/>
      <c r="UEJ10" s="14"/>
      <c r="UEK10" s="14"/>
      <c r="UEL10" s="14"/>
      <c r="UEM10" s="14"/>
      <c r="UEN10" s="14"/>
      <c r="UEO10" s="14"/>
      <c r="UEP10" s="14"/>
      <c r="UEQ10" s="14"/>
      <c r="UER10" s="14"/>
      <c r="UES10" s="14"/>
      <c r="UET10" s="14"/>
      <c r="UEU10" s="14"/>
      <c r="UEV10" s="14"/>
      <c r="UEW10" s="14"/>
      <c r="UEX10" s="14"/>
      <c r="UEY10" s="14"/>
      <c r="UEZ10" s="14"/>
      <c r="UFA10" s="14"/>
      <c r="UFB10" s="14"/>
      <c r="UFC10" s="14"/>
      <c r="UFD10" s="14"/>
      <c r="UFE10" s="14"/>
      <c r="UFF10" s="14"/>
      <c r="UFG10" s="14"/>
      <c r="UFH10" s="14"/>
      <c r="UFI10" s="14"/>
      <c r="UFJ10" s="14"/>
      <c r="UFK10" s="14"/>
      <c r="UFL10" s="14"/>
      <c r="UFM10" s="14"/>
      <c r="UFN10" s="14"/>
      <c r="UFO10" s="14"/>
      <c r="UFP10" s="14"/>
      <c r="UFQ10" s="14"/>
      <c r="UFR10" s="14"/>
      <c r="UFS10" s="14"/>
      <c r="UFT10" s="14"/>
      <c r="UFU10" s="14"/>
      <c r="UFV10" s="14"/>
      <c r="UFW10" s="14"/>
      <c r="UFX10" s="14"/>
      <c r="UFY10" s="14"/>
      <c r="UFZ10" s="14"/>
      <c r="UGA10" s="14"/>
      <c r="UGB10" s="14"/>
      <c r="UGC10" s="14"/>
      <c r="UGD10" s="14"/>
      <c r="UGE10" s="14"/>
      <c r="UGF10" s="14"/>
      <c r="UGG10" s="14"/>
      <c r="UGH10" s="14"/>
      <c r="UGI10" s="14"/>
      <c r="UGJ10" s="14"/>
      <c r="UGK10" s="14"/>
      <c r="UGL10" s="14"/>
      <c r="UGM10" s="14"/>
      <c r="UGN10" s="14"/>
      <c r="UGO10" s="14"/>
      <c r="UGP10" s="14"/>
      <c r="UGQ10" s="14"/>
      <c r="UGR10" s="14"/>
      <c r="UGS10" s="14"/>
      <c r="UGT10" s="14"/>
      <c r="UGU10" s="14"/>
      <c r="UGV10" s="14"/>
      <c r="UGW10" s="14"/>
      <c r="UGX10" s="14"/>
      <c r="UGY10" s="14"/>
      <c r="UGZ10" s="14"/>
      <c r="UHA10" s="14"/>
      <c r="UHB10" s="14"/>
      <c r="UHC10" s="14"/>
      <c r="UHD10" s="14"/>
      <c r="UHE10" s="14"/>
      <c r="UHF10" s="14"/>
      <c r="UHG10" s="14"/>
      <c r="UHH10" s="14"/>
      <c r="UHI10" s="14"/>
      <c r="UHJ10" s="14"/>
      <c r="UHK10" s="14"/>
      <c r="UHL10" s="14"/>
      <c r="UHM10" s="14"/>
      <c r="UHN10" s="14"/>
      <c r="UHO10" s="14"/>
      <c r="UHP10" s="14"/>
      <c r="UHQ10" s="14"/>
      <c r="UHR10" s="14"/>
      <c r="UHS10" s="14"/>
      <c r="UHT10" s="14"/>
      <c r="UHU10" s="14"/>
      <c r="UHV10" s="14"/>
      <c r="UHW10" s="14"/>
      <c r="UHX10" s="14"/>
      <c r="UHY10" s="14"/>
      <c r="UHZ10" s="14"/>
      <c r="UIA10" s="14"/>
      <c r="UIB10" s="14"/>
      <c r="UIC10" s="14"/>
      <c r="UID10" s="14"/>
      <c r="UIE10" s="14"/>
      <c r="UIF10" s="14"/>
      <c r="UIG10" s="14"/>
      <c r="UIH10" s="14"/>
      <c r="UII10" s="14"/>
      <c r="UIJ10" s="14"/>
      <c r="UIK10" s="14"/>
      <c r="UIL10" s="14"/>
      <c r="UIM10" s="14"/>
      <c r="UIN10" s="14"/>
      <c r="UIO10" s="14"/>
      <c r="UIP10" s="14"/>
      <c r="UIQ10" s="14"/>
      <c r="UIR10" s="14"/>
      <c r="UIS10" s="14"/>
      <c r="UIT10" s="14"/>
      <c r="UIU10" s="14"/>
      <c r="UIV10" s="14"/>
      <c r="UIW10" s="14"/>
      <c r="UIX10" s="14"/>
      <c r="UIY10" s="14"/>
      <c r="UIZ10" s="14"/>
      <c r="UJA10" s="14"/>
      <c r="UJB10" s="14"/>
      <c r="UJC10" s="14"/>
      <c r="UJD10" s="14"/>
      <c r="UJE10" s="14"/>
      <c r="UJF10" s="14"/>
      <c r="UJG10" s="14"/>
      <c r="UJH10" s="14"/>
      <c r="UJI10" s="14"/>
      <c r="UJJ10" s="14"/>
      <c r="UJK10" s="14"/>
      <c r="UJL10" s="14"/>
      <c r="UJM10" s="14"/>
      <c r="UJN10" s="14"/>
      <c r="UJO10" s="14"/>
      <c r="UJP10" s="14"/>
      <c r="UJQ10" s="14"/>
      <c r="UJR10" s="14"/>
      <c r="UJS10" s="14"/>
      <c r="UJT10" s="14"/>
      <c r="UJU10" s="14"/>
      <c r="UJV10" s="14"/>
      <c r="UJW10" s="14"/>
      <c r="UJX10" s="14"/>
      <c r="UJY10" s="14"/>
      <c r="UJZ10" s="14"/>
      <c r="UKA10" s="14"/>
      <c r="UKB10" s="14"/>
      <c r="UKC10" s="14"/>
      <c r="UKD10" s="14"/>
      <c r="UKE10" s="14"/>
      <c r="UKF10" s="14"/>
      <c r="UKG10" s="14"/>
      <c r="UKH10" s="14"/>
      <c r="UKI10" s="14"/>
      <c r="UKJ10" s="14"/>
      <c r="UKK10" s="14"/>
      <c r="UKL10" s="14"/>
      <c r="UKM10" s="14"/>
      <c r="UKN10" s="14"/>
      <c r="UKO10" s="14"/>
      <c r="UKP10" s="14"/>
      <c r="UKQ10" s="14"/>
      <c r="UKR10" s="14"/>
      <c r="UKS10" s="14"/>
      <c r="UKT10" s="14"/>
      <c r="UKU10" s="14"/>
      <c r="UKV10" s="14"/>
      <c r="UKW10" s="14"/>
      <c r="UKX10" s="14"/>
      <c r="UKY10" s="14"/>
      <c r="UKZ10" s="14"/>
      <c r="ULA10" s="14"/>
      <c r="ULB10" s="14"/>
      <c r="ULC10" s="14"/>
      <c r="ULD10" s="14"/>
      <c r="ULE10" s="14"/>
      <c r="ULF10" s="14"/>
      <c r="ULG10" s="14"/>
      <c r="ULH10" s="14"/>
      <c r="ULI10" s="14"/>
      <c r="ULJ10" s="14"/>
      <c r="ULK10" s="14"/>
      <c r="ULL10" s="14"/>
      <c r="ULM10" s="14"/>
      <c r="ULN10" s="14"/>
      <c r="ULO10" s="14"/>
      <c r="ULP10" s="14"/>
      <c r="ULQ10" s="14"/>
      <c r="ULR10" s="14"/>
      <c r="ULS10" s="14"/>
      <c r="ULT10" s="14"/>
      <c r="ULU10" s="14"/>
      <c r="ULV10" s="14"/>
      <c r="ULW10" s="14"/>
      <c r="ULX10" s="14"/>
      <c r="ULY10" s="14"/>
      <c r="ULZ10" s="14"/>
      <c r="UMA10" s="14"/>
      <c r="UMB10" s="14"/>
      <c r="UMC10" s="14"/>
      <c r="UMD10" s="14"/>
      <c r="UME10" s="14"/>
      <c r="UMF10" s="14"/>
      <c r="UMG10" s="14"/>
      <c r="UMH10" s="14"/>
      <c r="UMI10" s="14"/>
      <c r="UMJ10" s="14"/>
      <c r="UMK10" s="14"/>
      <c r="UML10" s="14"/>
      <c r="UMM10" s="14"/>
      <c r="UMN10" s="14"/>
      <c r="UMO10" s="14"/>
      <c r="UMP10" s="14"/>
      <c r="UMQ10" s="14"/>
      <c r="UMR10" s="14"/>
      <c r="UMS10" s="14"/>
      <c r="UMT10" s="14"/>
      <c r="UMU10" s="14"/>
      <c r="UMV10" s="14"/>
      <c r="UMW10" s="14"/>
      <c r="UMX10" s="14"/>
      <c r="UMY10" s="14"/>
      <c r="UMZ10" s="14"/>
      <c r="UNA10" s="14"/>
      <c r="UNB10" s="14"/>
      <c r="UNC10" s="14"/>
      <c r="UND10" s="14"/>
      <c r="UNE10" s="14"/>
      <c r="UNF10" s="14"/>
      <c r="UNG10" s="14"/>
      <c r="UNH10" s="14"/>
      <c r="UNI10" s="14"/>
      <c r="UNJ10" s="14"/>
      <c r="UNK10" s="14"/>
      <c r="UNL10" s="14"/>
      <c r="UNM10" s="14"/>
      <c r="UNN10" s="14"/>
      <c r="UNO10" s="14"/>
      <c r="UNP10" s="14"/>
      <c r="UNQ10" s="14"/>
      <c r="UNR10" s="14"/>
      <c r="UNS10" s="14"/>
      <c r="UNT10" s="14"/>
      <c r="UNU10" s="14"/>
      <c r="UNV10" s="14"/>
      <c r="UNW10" s="14"/>
      <c r="UNX10" s="14"/>
      <c r="UNY10" s="14"/>
      <c r="UNZ10" s="14"/>
      <c r="UOA10" s="14"/>
      <c r="UOB10" s="14"/>
      <c r="UOC10" s="14"/>
      <c r="UOD10" s="14"/>
      <c r="UOE10" s="14"/>
      <c r="UOF10" s="14"/>
      <c r="UOG10" s="14"/>
      <c r="UOH10" s="14"/>
      <c r="UOI10" s="14"/>
      <c r="UOJ10" s="14"/>
      <c r="UOK10" s="14"/>
      <c r="UOL10" s="14"/>
      <c r="UOM10" s="14"/>
      <c r="UON10" s="14"/>
      <c r="UOO10" s="14"/>
      <c r="UOP10" s="14"/>
      <c r="UOQ10" s="14"/>
      <c r="UOR10" s="14"/>
      <c r="UOS10" s="14"/>
      <c r="UOT10" s="14"/>
      <c r="UOU10" s="14"/>
      <c r="UOV10" s="14"/>
      <c r="UOW10" s="14"/>
      <c r="UOX10" s="14"/>
      <c r="UOY10" s="14"/>
      <c r="UOZ10" s="14"/>
      <c r="UPA10" s="14"/>
      <c r="UPB10" s="14"/>
      <c r="UPC10" s="14"/>
      <c r="UPD10" s="14"/>
      <c r="UPE10" s="14"/>
      <c r="UPF10" s="14"/>
      <c r="UPG10" s="14"/>
      <c r="UPH10" s="14"/>
      <c r="UPI10" s="14"/>
      <c r="UPJ10" s="14"/>
      <c r="UPK10" s="14"/>
      <c r="UPL10" s="14"/>
      <c r="UPM10" s="14"/>
      <c r="UPN10" s="14"/>
      <c r="UPO10" s="14"/>
      <c r="UPP10" s="14"/>
      <c r="UPQ10" s="14"/>
      <c r="UPR10" s="14"/>
      <c r="UPS10" s="14"/>
      <c r="UPT10" s="14"/>
      <c r="UPU10" s="14"/>
      <c r="UPV10" s="14"/>
      <c r="UPW10" s="14"/>
      <c r="UPX10" s="14"/>
      <c r="UPY10" s="14"/>
      <c r="UPZ10" s="14"/>
      <c r="UQA10" s="14"/>
      <c r="UQB10" s="14"/>
      <c r="UQC10" s="14"/>
      <c r="UQD10" s="14"/>
      <c r="UQE10" s="14"/>
      <c r="UQF10" s="14"/>
      <c r="UQG10" s="14"/>
      <c r="UQH10" s="14"/>
      <c r="UQI10" s="14"/>
      <c r="UQJ10" s="14"/>
      <c r="UQK10" s="14"/>
      <c r="UQL10" s="14"/>
      <c r="UQM10" s="14"/>
      <c r="UQN10" s="14"/>
      <c r="UQO10" s="14"/>
      <c r="UQP10" s="14"/>
      <c r="UQQ10" s="14"/>
      <c r="UQR10" s="14"/>
      <c r="UQS10" s="14"/>
      <c r="UQT10" s="14"/>
      <c r="UQU10" s="14"/>
      <c r="UQV10" s="14"/>
      <c r="UQW10" s="14"/>
      <c r="UQX10" s="14"/>
      <c r="UQY10" s="14"/>
      <c r="UQZ10" s="14"/>
      <c r="URA10" s="14"/>
      <c r="URB10" s="14"/>
      <c r="URC10" s="14"/>
      <c r="URD10" s="14"/>
      <c r="URE10" s="14"/>
      <c r="URF10" s="14"/>
      <c r="URG10" s="14"/>
      <c r="URH10" s="14"/>
      <c r="URI10" s="14"/>
      <c r="URJ10" s="14"/>
      <c r="URK10" s="14"/>
      <c r="URL10" s="14"/>
      <c r="URM10" s="14"/>
      <c r="URN10" s="14"/>
      <c r="URO10" s="14"/>
      <c r="URP10" s="14"/>
      <c r="URQ10" s="14"/>
      <c r="URR10" s="14"/>
      <c r="URS10" s="14"/>
      <c r="URT10" s="14"/>
      <c r="URU10" s="14"/>
      <c r="URV10" s="14"/>
      <c r="URW10" s="14"/>
      <c r="URX10" s="14"/>
      <c r="URY10" s="14"/>
      <c r="URZ10" s="14"/>
      <c r="USA10" s="14"/>
      <c r="USB10" s="14"/>
      <c r="USC10" s="14"/>
      <c r="USD10" s="14"/>
      <c r="USE10" s="14"/>
      <c r="USF10" s="14"/>
      <c r="USG10" s="14"/>
      <c r="USH10" s="14"/>
      <c r="USI10" s="14"/>
      <c r="USJ10" s="14"/>
      <c r="USK10" s="14"/>
      <c r="USL10" s="14"/>
      <c r="USM10" s="14"/>
      <c r="USN10" s="14"/>
      <c r="USO10" s="14"/>
      <c r="USP10" s="14"/>
      <c r="USQ10" s="14"/>
      <c r="USR10" s="14"/>
      <c r="USS10" s="14"/>
      <c r="UST10" s="14"/>
      <c r="USU10" s="14"/>
      <c r="USV10" s="14"/>
      <c r="USW10" s="14"/>
      <c r="USX10" s="14"/>
      <c r="USY10" s="14"/>
      <c r="USZ10" s="14"/>
      <c r="UTA10" s="14"/>
      <c r="UTB10" s="14"/>
      <c r="UTC10" s="14"/>
      <c r="UTD10" s="14"/>
      <c r="UTE10" s="14"/>
      <c r="UTF10" s="14"/>
      <c r="UTG10" s="14"/>
      <c r="UTH10" s="14"/>
      <c r="UTI10" s="14"/>
      <c r="UTJ10" s="14"/>
      <c r="UTK10" s="14"/>
      <c r="UTL10" s="14"/>
      <c r="UTM10" s="14"/>
      <c r="UTN10" s="14"/>
      <c r="UTO10" s="14"/>
      <c r="UTP10" s="14"/>
      <c r="UTQ10" s="14"/>
      <c r="UTR10" s="14"/>
      <c r="UTS10" s="14"/>
      <c r="UTT10" s="14"/>
      <c r="UTU10" s="14"/>
      <c r="UTV10" s="14"/>
      <c r="UTW10" s="14"/>
      <c r="UTX10" s="14"/>
      <c r="UTY10" s="14"/>
      <c r="UTZ10" s="14"/>
      <c r="UUA10" s="14"/>
      <c r="UUB10" s="14"/>
      <c r="UUC10" s="14"/>
      <c r="UUD10" s="14"/>
      <c r="UUE10" s="14"/>
      <c r="UUF10" s="14"/>
      <c r="UUG10" s="14"/>
      <c r="UUH10" s="14"/>
      <c r="UUI10" s="14"/>
      <c r="UUJ10" s="14"/>
      <c r="UUK10" s="14"/>
      <c r="UUL10" s="14"/>
      <c r="UUM10" s="14"/>
      <c r="UUN10" s="14"/>
      <c r="UUO10" s="14"/>
      <c r="UUP10" s="14"/>
      <c r="UUQ10" s="14"/>
      <c r="UUR10" s="14"/>
      <c r="UUS10" s="14"/>
      <c r="UUT10" s="14"/>
      <c r="UUU10" s="14"/>
      <c r="UUV10" s="14"/>
      <c r="UUW10" s="14"/>
      <c r="UUX10" s="14"/>
      <c r="UUY10" s="14"/>
      <c r="UUZ10" s="14"/>
      <c r="UVA10" s="14"/>
      <c r="UVB10" s="14"/>
      <c r="UVC10" s="14"/>
      <c r="UVD10" s="14"/>
      <c r="UVE10" s="14"/>
      <c r="UVF10" s="14"/>
      <c r="UVG10" s="14"/>
      <c r="UVH10" s="14"/>
      <c r="UVI10" s="14"/>
      <c r="UVJ10" s="14"/>
      <c r="UVK10" s="14"/>
      <c r="UVL10" s="14"/>
      <c r="UVM10" s="14"/>
      <c r="UVN10" s="14"/>
      <c r="UVO10" s="14"/>
      <c r="UVP10" s="14"/>
      <c r="UVQ10" s="14"/>
      <c r="UVR10" s="14"/>
      <c r="UVS10" s="14"/>
      <c r="UVT10" s="14"/>
      <c r="UVU10" s="14"/>
      <c r="UVV10" s="14"/>
      <c r="UVW10" s="14"/>
      <c r="UVX10" s="14"/>
      <c r="UVY10" s="14"/>
      <c r="UVZ10" s="14"/>
      <c r="UWA10" s="14"/>
      <c r="UWB10" s="14"/>
      <c r="UWC10" s="14"/>
      <c r="UWD10" s="14"/>
      <c r="UWE10" s="14"/>
      <c r="UWF10" s="14"/>
      <c r="UWG10" s="14"/>
      <c r="UWH10" s="14"/>
      <c r="UWI10" s="14"/>
      <c r="UWJ10" s="14"/>
      <c r="UWK10" s="14"/>
      <c r="UWL10" s="14"/>
      <c r="UWM10" s="14"/>
      <c r="UWN10" s="14"/>
      <c r="UWO10" s="14"/>
      <c r="UWP10" s="14"/>
      <c r="UWQ10" s="14"/>
      <c r="UWR10" s="14"/>
      <c r="UWS10" s="14"/>
      <c r="UWT10" s="14"/>
      <c r="UWU10" s="14"/>
      <c r="UWV10" s="14"/>
      <c r="UWW10" s="14"/>
      <c r="UWX10" s="14"/>
      <c r="UWY10" s="14"/>
      <c r="UWZ10" s="14"/>
      <c r="UXA10" s="14"/>
      <c r="UXB10" s="14"/>
      <c r="UXC10" s="14"/>
      <c r="UXD10" s="14"/>
      <c r="UXE10" s="14"/>
      <c r="UXF10" s="14"/>
      <c r="UXG10" s="14"/>
      <c r="UXH10" s="14"/>
      <c r="UXI10" s="14"/>
      <c r="UXJ10" s="14"/>
      <c r="UXK10" s="14"/>
      <c r="UXL10" s="14"/>
      <c r="UXM10" s="14"/>
      <c r="UXN10" s="14"/>
      <c r="UXO10" s="14"/>
      <c r="UXP10" s="14"/>
      <c r="UXQ10" s="14"/>
      <c r="UXR10" s="14"/>
      <c r="UXS10" s="14"/>
      <c r="UXT10" s="14"/>
      <c r="UXU10" s="14"/>
      <c r="UXV10" s="14"/>
      <c r="UXW10" s="14"/>
      <c r="UXX10" s="14"/>
      <c r="UXY10" s="14"/>
      <c r="UXZ10" s="14"/>
      <c r="UYA10" s="14"/>
      <c r="UYB10" s="14"/>
      <c r="UYC10" s="14"/>
      <c r="UYD10" s="14"/>
      <c r="UYE10" s="14"/>
      <c r="UYF10" s="14"/>
      <c r="UYG10" s="14"/>
      <c r="UYH10" s="14"/>
      <c r="UYI10" s="14"/>
      <c r="UYJ10" s="14"/>
      <c r="UYK10" s="14"/>
      <c r="UYL10" s="14"/>
      <c r="UYM10" s="14"/>
      <c r="UYN10" s="14"/>
      <c r="UYO10" s="14"/>
      <c r="UYP10" s="14"/>
      <c r="UYQ10" s="14"/>
      <c r="UYR10" s="14"/>
      <c r="UYS10" s="14"/>
      <c r="UYT10" s="14"/>
      <c r="UYU10" s="14"/>
      <c r="UYV10" s="14"/>
      <c r="UYW10" s="14"/>
      <c r="UYX10" s="14"/>
      <c r="UYY10" s="14"/>
      <c r="UYZ10" s="14"/>
      <c r="UZA10" s="14"/>
      <c r="UZB10" s="14"/>
      <c r="UZC10" s="14"/>
      <c r="UZD10" s="14"/>
      <c r="UZE10" s="14"/>
      <c r="UZF10" s="14"/>
      <c r="UZG10" s="14"/>
      <c r="UZH10" s="14"/>
      <c r="UZI10" s="14"/>
      <c r="UZJ10" s="14"/>
      <c r="UZK10" s="14"/>
      <c r="UZL10" s="14"/>
      <c r="UZM10" s="14"/>
      <c r="UZN10" s="14"/>
      <c r="UZO10" s="14"/>
      <c r="UZP10" s="14"/>
      <c r="UZQ10" s="14"/>
      <c r="UZR10" s="14"/>
      <c r="UZS10" s="14"/>
      <c r="UZT10" s="14"/>
      <c r="UZU10" s="14"/>
      <c r="UZV10" s="14"/>
      <c r="UZW10" s="14"/>
      <c r="UZX10" s="14"/>
      <c r="UZY10" s="14"/>
      <c r="UZZ10" s="14"/>
      <c r="VAA10" s="14"/>
      <c r="VAB10" s="14"/>
      <c r="VAC10" s="14"/>
      <c r="VAD10" s="14"/>
      <c r="VAE10" s="14"/>
      <c r="VAF10" s="14"/>
      <c r="VAG10" s="14"/>
      <c r="VAH10" s="14"/>
      <c r="VAI10" s="14"/>
      <c r="VAJ10" s="14"/>
      <c r="VAK10" s="14"/>
      <c r="VAL10" s="14"/>
      <c r="VAM10" s="14"/>
      <c r="VAN10" s="14"/>
      <c r="VAO10" s="14"/>
      <c r="VAP10" s="14"/>
      <c r="VAQ10" s="14"/>
      <c r="VAR10" s="14"/>
      <c r="VAS10" s="14"/>
      <c r="VAT10" s="14"/>
      <c r="VAU10" s="14"/>
      <c r="VAV10" s="14"/>
      <c r="VAW10" s="14"/>
      <c r="VAX10" s="14"/>
      <c r="VAY10" s="14"/>
      <c r="VAZ10" s="14"/>
      <c r="VBA10" s="14"/>
      <c r="VBB10" s="14"/>
      <c r="VBC10" s="14"/>
      <c r="VBD10" s="14"/>
      <c r="VBE10" s="14"/>
      <c r="VBF10" s="14"/>
      <c r="VBG10" s="14"/>
      <c r="VBH10" s="14"/>
      <c r="VBI10" s="14"/>
      <c r="VBJ10" s="14"/>
      <c r="VBK10" s="14"/>
      <c r="VBL10" s="14"/>
      <c r="VBM10" s="14"/>
      <c r="VBN10" s="14"/>
      <c r="VBO10" s="14"/>
      <c r="VBP10" s="14"/>
      <c r="VBQ10" s="14"/>
      <c r="VBR10" s="14"/>
      <c r="VBS10" s="14"/>
      <c r="VBT10" s="14"/>
      <c r="VBU10" s="14"/>
      <c r="VBV10" s="14"/>
      <c r="VBW10" s="14"/>
      <c r="VBX10" s="14"/>
      <c r="VBY10" s="14"/>
      <c r="VBZ10" s="14"/>
      <c r="VCA10" s="14"/>
      <c r="VCB10" s="14"/>
      <c r="VCC10" s="14"/>
      <c r="VCD10" s="14"/>
      <c r="VCE10" s="14"/>
      <c r="VCF10" s="14"/>
      <c r="VCG10" s="14"/>
      <c r="VCH10" s="14"/>
      <c r="VCI10" s="14"/>
      <c r="VCJ10" s="14"/>
      <c r="VCK10" s="14"/>
      <c r="VCL10" s="14"/>
      <c r="VCM10" s="14"/>
      <c r="VCN10" s="14"/>
      <c r="VCO10" s="14"/>
      <c r="VCP10" s="14"/>
      <c r="VCQ10" s="14"/>
      <c r="VCR10" s="14"/>
      <c r="VCS10" s="14"/>
      <c r="VCT10" s="14"/>
      <c r="VCU10" s="14"/>
      <c r="VCV10" s="14"/>
      <c r="VCW10" s="14"/>
      <c r="VCX10" s="14"/>
      <c r="VCY10" s="14"/>
      <c r="VCZ10" s="14"/>
      <c r="VDA10" s="14"/>
      <c r="VDB10" s="14"/>
      <c r="VDC10" s="14"/>
      <c r="VDD10" s="14"/>
      <c r="VDE10" s="14"/>
      <c r="VDF10" s="14"/>
      <c r="VDG10" s="14"/>
      <c r="VDH10" s="14"/>
      <c r="VDI10" s="14"/>
      <c r="VDJ10" s="14"/>
      <c r="VDK10" s="14"/>
      <c r="VDL10" s="14"/>
      <c r="VDM10" s="14"/>
      <c r="VDN10" s="14"/>
      <c r="VDO10" s="14"/>
      <c r="VDP10" s="14"/>
      <c r="VDQ10" s="14"/>
      <c r="VDR10" s="14"/>
      <c r="VDS10" s="14"/>
      <c r="VDT10" s="14"/>
      <c r="VDU10" s="14"/>
      <c r="VDV10" s="14"/>
      <c r="VDW10" s="14"/>
      <c r="VDX10" s="14"/>
      <c r="VDY10" s="14"/>
      <c r="VDZ10" s="14"/>
      <c r="VEA10" s="14"/>
      <c r="VEB10" s="14"/>
      <c r="VEC10" s="14"/>
      <c r="VED10" s="14"/>
      <c r="VEE10" s="14"/>
      <c r="VEF10" s="14"/>
      <c r="VEG10" s="14"/>
      <c r="VEH10" s="14"/>
      <c r="VEI10" s="14"/>
      <c r="VEJ10" s="14"/>
      <c r="VEK10" s="14"/>
      <c r="VEL10" s="14"/>
      <c r="VEM10" s="14"/>
      <c r="VEN10" s="14"/>
      <c r="VEO10" s="14"/>
      <c r="VEP10" s="14"/>
      <c r="VEQ10" s="14"/>
      <c r="VER10" s="14"/>
      <c r="VES10" s="14"/>
      <c r="VET10" s="14"/>
      <c r="VEU10" s="14"/>
      <c r="VEV10" s="14"/>
      <c r="VEW10" s="14"/>
      <c r="VEX10" s="14"/>
      <c r="VEY10" s="14"/>
      <c r="VEZ10" s="14"/>
      <c r="VFA10" s="14"/>
      <c r="VFB10" s="14"/>
      <c r="VFC10" s="14"/>
      <c r="VFD10" s="14"/>
      <c r="VFE10" s="14"/>
      <c r="VFF10" s="14"/>
      <c r="VFG10" s="14"/>
      <c r="VFH10" s="14"/>
      <c r="VFI10" s="14"/>
      <c r="VFJ10" s="14"/>
      <c r="VFK10" s="14"/>
      <c r="VFL10" s="14"/>
      <c r="VFM10" s="14"/>
      <c r="VFN10" s="14"/>
      <c r="VFO10" s="14"/>
      <c r="VFP10" s="14"/>
      <c r="VFQ10" s="14"/>
      <c r="VFR10" s="14"/>
      <c r="VFS10" s="14"/>
      <c r="VFT10" s="14"/>
      <c r="VFU10" s="14"/>
      <c r="VFV10" s="14"/>
      <c r="VFW10" s="14"/>
      <c r="VFX10" s="14"/>
      <c r="VFY10" s="14"/>
      <c r="VFZ10" s="14"/>
      <c r="VGA10" s="14"/>
      <c r="VGB10" s="14"/>
      <c r="VGC10" s="14"/>
      <c r="VGD10" s="14"/>
      <c r="VGE10" s="14"/>
      <c r="VGF10" s="14"/>
      <c r="VGG10" s="14"/>
      <c r="VGH10" s="14"/>
      <c r="VGI10" s="14"/>
      <c r="VGJ10" s="14"/>
      <c r="VGK10" s="14"/>
      <c r="VGL10" s="14"/>
      <c r="VGM10" s="14"/>
      <c r="VGN10" s="14"/>
      <c r="VGO10" s="14"/>
      <c r="VGP10" s="14"/>
      <c r="VGQ10" s="14"/>
      <c r="VGR10" s="14"/>
      <c r="VGS10" s="14"/>
      <c r="VGT10" s="14"/>
      <c r="VGU10" s="14"/>
      <c r="VGV10" s="14"/>
      <c r="VGW10" s="14"/>
      <c r="VGX10" s="14"/>
      <c r="VGY10" s="14"/>
      <c r="VGZ10" s="14"/>
      <c r="VHA10" s="14"/>
      <c r="VHB10" s="14"/>
      <c r="VHC10" s="14"/>
      <c r="VHD10" s="14"/>
      <c r="VHE10" s="14"/>
      <c r="VHF10" s="14"/>
      <c r="VHG10" s="14"/>
      <c r="VHH10" s="14"/>
      <c r="VHI10" s="14"/>
      <c r="VHJ10" s="14"/>
      <c r="VHK10" s="14"/>
      <c r="VHL10" s="14"/>
      <c r="VHM10" s="14"/>
      <c r="VHN10" s="14"/>
      <c r="VHO10" s="14"/>
      <c r="VHP10" s="14"/>
      <c r="VHQ10" s="14"/>
      <c r="VHR10" s="14"/>
      <c r="VHS10" s="14"/>
      <c r="VHT10" s="14"/>
      <c r="VHU10" s="14"/>
      <c r="VHV10" s="14"/>
      <c r="VHW10" s="14"/>
      <c r="VHX10" s="14"/>
      <c r="VHY10" s="14"/>
      <c r="VHZ10" s="14"/>
      <c r="VIA10" s="14"/>
      <c r="VIB10" s="14"/>
      <c r="VIC10" s="14"/>
      <c r="VID10" s="14"/>
      <c r="VIE10" s="14"/>
      <c r="VIF10" s="14"/>
      <c r="VIG10" s="14"/>
      <c r="VIH10" s="14"/>
      <c r="VII10" s="14"/>
      <c r="VIJ10" s="14"/>
      <c r="VIK10" s="14"/>
      <c r="VIL10" s="14"/>
      <c r="VIM10" s="14"/>
      <c r="VIN10" s="14"/>
      <c r="VIO10" s="14"/>
      <c r="VIP10" s="14"/>
      <c r="VIQ10" s="14"/>
      <c r="VIR10" s="14"/>
      <c r="VIS10" s="14"/>
      <c r="VIT10" s="14"/>
      <c r="VIU10" s="14"/>
      <c r="VIV10" s="14"/>
      <c r="VIW10" s="14"/>
      <c r="VIX10" s="14"/>
      <c r="VIY10" s="14"/>
      <c r="VIZ10" s="14"/>
      <c r="VJA10" s="14"/>
      <c r="VJB10" s="14"/>
      <c r="VJC10" s="14"/>
      <c r="VJD10" s="14"/>
      <c r="VJE10" s="14"/>
      <c r="VJF10" s="14"/>
      <c r="VJG10" s="14"/>
      <c r="VJH10" s="14"/>
      <c r="VJI10" s="14"/>
      <c r="VJJ10" s="14"/>
      <c r="VJK10" s="14"/>
      <c r="VJL10" s="14"/>
      <c r="VJM10" s="14"/>
      <c r="VJN10" s="14"/>
      <c r="VJO10" s="14"/>
      <c r="VJP10" s="14"/>
      <c r="VJQ10" s="14"/>
      <c r="VJR10" s="14"/>
      <c r="VJS10" s="14"/>
      <c r="VJT10" s="14"/>
      <c r="VJU10" s="14"/>
      <c r="VJV10" s="14"/>
      <c r="VJW10" s="14"/>
      <c r="VJX10" s="14"/>
      <c r="VJY10" s="14"/>
      <c r="VJZ10" s="14"/>
      <c r="VKA10" s="14"/>
      <c r="VKB10" s="14"/>
      <c r="VKC10" s="14"/>
      <c r="VKD10" s="14"/>
      <c r="VKE10" s="14"/>
      <c r="VKF10" s="14"/>
      <c r="VKG10" s="14"/>
      <c r="VKH10" s="14"/>
      <c r="VKI10" s="14"/>
      <c r="VKJ10" s="14"/>
      <c r="VKK10" s="14"/>
      <c r="VKL10" s="14"/>
      <c r="VKM10" s="14"/>
      <c r="VKN10" s="14"/>
      <c r="VKO10" s="14"/>
      <c r="VKP10" s="14"/>
      <c r="VKQ10" s="14"/>
      <c r="VKR10" s="14"/>
      <c r="VKS10" s="14"/>
      <c r="VKT10" s="14"/>
      <c r="VKU10" s="14"/>
      <c r="VKV10" s="14"/>
      <c r="VKW10" s="14"/>
      <c r="VKX10" s="14"/>
      <c r="VKY10" s="14"/>
      <c r="VKZ10" s="14"/>
      <c r="VLA10" s="14"/>
      <c r="VLB10" s="14"/>
      <c r="VLC10" s="14"/>
      <c r="VLD10" s="14"/>
      <c r="VLE10" s="14"/>
      <c r="VLF10" s="14"/>
      <c r="VLG10" s="14"/>
      <c r="VLH10" s="14"/>
      <c r="VLI10" s="14"/>
      <c r="VLJ10" s="14"/>
      <c r="VLK10" s="14"/>
      <c r="VLL10" s="14"/>
      <c r="VLM10" s="14"/>
      <c r="VLN10" s="14"/>
      <c r="VLO10" s="14"/>
      <c r="VLP10" s="14"/>
      <c r="VLQ10" s="14"/>
      <c r="VLR10" s="14"/>
      <c r="VLS10" s="14"/>
      <c r="VLT10" s="14"/>
      <c r="VLU10" s="14"/>
      <c r="VLV10" s="14"/>
      <c r="VLW10" s="14"/>
      <c r="VLX10" s="14"/>
      <c r="VLY10" s="14"/>
      <c r="VLZ10" s="14"/>
      <c r="VMA10" s="14"/>
      <c r="VMB10" s="14"/>
      <c r="VMC10" s="14"/>
      <c r="VMD10" s="14"/>
      <c r="VME10" s="14"/>
      <c r="VMF10" s="14"/>
      <c r="VMG10" s="14"/>
      <c r="VMH10" s="14"/>
      <c r="VMI10" s="14"/>
      <c r="VMJ10" s="14"/>
      <c r="VMK10" s="14"/>
      <c r="VML10" s="14"/>
      <c r="VMM10" s="14"/>
      <c r="VMN10" s="14"/>
      <c r="VMO10" s="14"/>
      <c r="VMP10" s="14"/>
      <c r="VMQ10" s="14"/>
      <c r="VMR10" s="14"/>
      <c r="VMS10" s="14"/>
      <c r="VMT10" s="14"/>
      <c r="VMU10" s="14"/>
      <c r="VMV10" s="14"/>
      <c r="VMW10" s="14"/>
      <c r="VMX10" s="14"/>
      <c r="VMY10" s="14"/>
      <c r="VMZ10" s="14"/>
      <c r="VNA10" s="14"/>
      <c r="VNB10" s="14"/>
      <c r="VNC10" s="14"/>
      <c r="VND10" s="14"/>
      <c r="VNE10" s="14"/>
      <c r="VNF10" s="14"/>
      <c r="VNG10" s="14"/>
      <c r="VNH10" s="14"/>
      <c r="VNI10" s="14"/>
      <c r="VNJ10" s="14"/>
      <c r="VNK10" s="14"/>
      <c r="VNL10" s="14"/>
      <c r="VNM10" s="14"/>
      <c r="VNN10" s="14"/>
      <c r="VNO10" s="14"/>
      <c r="VNP10" s="14"/>
      <c r="VNQ10" s="14"/>
      <c r="VNR10" s="14"/>
      <c r="VNS10" s="14"/>
      <c r="VNT10" s="14"/>
      <c r="VNU10" s="14"/>
      <c r="VNV10" s="14"/>
      <c r="VNW10" s="14"/>
      <c r="VNX10" s="14"/>
      <c r="VNY10" s="14"/>
      <c r="VNZ10" s="14"/>
      <c r="VOA10" s="14"/>
      <c r="VOB10" s="14"/>
      <c r="VOC10" s="14"/>
      <c r="VOD10" s="14"/>
      <c r="VOE10" s="14"/>
      <c r="VOF10" s="14"/>
      <c r="VOG10" s="14"/>
      <c r="VOH10" s="14"/>
      <c r="VOI10" s="14"/>
      <c r="VOJ10" s="14"/>
      <c r="VOK10" s="14"/>
      <c r="VOL10" s="14"/>
      <c r="VOM10" s="14"/>
      <c r="VON10" s="14"/>
      <c r="VOO10" s="14"/>
      <c r="VOP10" s="14"/>
      <c r="VOQ10" s="14"/>
      <c r="VOR10" s="14"/>
      <c r="VOS10" s="14"/>
      <c r="VOT10" s="14"/>
      <c r="VOU10" s="14"/>
      <c r="VOV10" s="14"/>
      <c r="VOW10" s="14"/>
      <c r="VOX10" s="14"/>
      <c r="VOY10" s="14"/>
      <c r="VOZ10" s="14"/>
      <c r="VPA10" s="14"/>
      <c r="VPB10" s="14"/>
      <c r="VPC10" s="14"/>
      <c r="VPD10" s="14"/>
      <c r="VPE10" s="14"/>
      <c r="VPF10" s="14"/>
      <c r="VPG10" s="14"/>
      <c r="VPH10" s="14"/>
      <c r="VPI10" s="14"/>
      <c r="VPJ10" s="14"/>
      <c r="VPK10" s="14"/>
      <c r="VPL10" s="14"/>
      <c r="VPM10" s="14"/>
      <c r="VPN10" s="14"/>
      <c r="VPO10" s="14"/>
      <c r="VPP10" s="14"/>
      <c r="VPQ10" s="14"/>
      <c r="VPR10" s="14"/>
      <c r="VPS10" s="14"/>
      <c r="VPT10" s="14"/>
      <c r="VPU10" s="14"/>
      <c r="VPV10" s="14"/>
      <c r="VPW10" s="14"/>
      <c r="VPX10" s="14"/>
      <c r="VPY10" s="14"/>
      <c r="VPZ10" s="14"/>
      <c r="VQA10" s="14"/>
      <c r="VQB10" s="14"/>
      <c r="VQC10" s="14"/>
      <c r="VQD10" s="14"/>
      <c r="VQE10" s="14"/>
      <c r="VQF10" s="14"/>
      <c r="VQG10" s="14"/>
      <c r="VQH10" s="14"/>
      <c r="VQI10" s="14"/>
      <c r="VQJ10" s="14"/>
      <c r="VQK10" s="14"/>
      <c r="VQL10" s="14"/>
      <c r="VQM10" s="14"/>
      <c r="VQN10" s="14"/>
      <c r="VQO10" s="14"/>
      <c r="VQP10" s="14"/>
      <c r="VQQ10" s="14"/>
      <c r="VQR10" s="14"/>
      <c r="VQS10" s="14"/>
      <c r="VQT10" s="14"/>
      <c r="VQU10" s="14"/>
      <c r="VQV10" s="14"/>
      <c r="VQW10" s="14"/>
      <c r="VQX10" s="14"/>
      <c r="VQY10" s="14"/>
      <c r="VQZ10" s="14"/>
      <c r="VRA10" s="14"/>
      <c r="VRB10" s="14"/>
      <c r="VRC10" s="14"/>
      <c r="VRD10" s="14"/>
      <c r="VRE10" s="14"/>
      <c r="VRF10" s="14"/>
      <c r="VRG10" s="14"/>
      <c r="VRH10" s="14"/>
      <c r="VRI10" s="14"/>
      <c r="VRJ10" s="14"/>
      <c r="VRK10" s="14"/>
      <c r="VRL10" s="14"/>
      <c r="VRM10" s="14"/>
      <c r="VRN10" s="14"/>
      <c r="VRO10" s="14"/>
      <c r="VRP10" s="14"/>
      <c r="VRQ10" s="14"/>
      <c r="VRR10" s="14"/>
      <c r="VRS10" s="14"/>
      <c r="VRT10" s="14"/>
      <c r="VRU10" s="14"/>
      <c r="VRV10" s="14"/>
      <c r="VRW10" s="14"/>
      <c r="VRX10" s="14"/>
      <c r="VRY10" s="14"/>
      <c r="VRZ10" s="14"/>
      <c r="VSA10" s="14"/>
      <c r="VSB10" s="14"/>
      <c r="VSC10" s="14"/>
      <c r="VSD10" s="14"/>
      <c r="VSE10" s="14"/>
      <c r="VSF10" s="14"/>
      <c r="VSG10" s="14"/>
      <c r="VSH10" s="14"/>
      <c r="VSI10" s="14"/>
      <c r="VSJ10" s="14"/>
      <c r="VSK10" s="14"/>
      <c r="VSL10" s="14"/>
      <c r="VSM10" s="14"/>
      <c r="VSN10" s="14"/>
      <c r="VSO10" s="14"/>
      <c r="VSP10" s="14"/>
      <c r="VSQ10" s="14"/>
      <c r="VSR10" s="14"/>
      <c r="VSS10" s="14"/>
      <c r="VST10" s="14"/>
      <c r="VSU10" s="14"/>
      <c r="VSV10" s="14"/>
      <c r="VSW10" s="14"/>
      <c r="VSX10" s="14"/>
      <c r="VSY10" s="14"/>
      <c r="VSZ10" s="14"/>
      <c r="VTA10" s="14"/>
      <c r="VTB10" s="14"/>
      <c r="VTC10" s="14"/>
      <c r="VTD10" s="14"/>
      <c r="VTE10" s="14"/>
      <c r="VTF10" s="14"/>
      <c r="VTG10" s="14"/>
      <c r="VTH10" s="14"/>
      <c r="VTI10" s="14"/>
      <c r="VTJ10" s="14"/>
      <c r="VTK10" s="14"/>
      <c r="VTL10" s="14"/>
      <c r="VTM10" s="14"/>
      <c r="VTN10" s="14"/>
      <c r="VTO10" s="14"/>
      <c r="VTP10" s="14"/>
      <c r="VTQ10" s="14"/>
      <c r="VTR10" s="14"/>
      <c r="VTS10" s="14"/>
      <c r="VTT10" s="14"/>
      <c r="VTU10" s="14"/>
      <c r="VTV10" s="14"/>
      <c r="VTW10" s="14"/>
      <c r="VTX10" s="14"/>
      <c r="VTY10" s="14"/>
      <c r="VTZ10" s="14"/>
      <c r="VUA10" s="14"/>
      <c r="VUB10" s="14"/>
      <c r="VUC10" s="14"/>
      <c r="VUD10" s="14"/>
      <c r="VUE10" s="14"/>
      <c r="VUF10" s="14"/>
      <c r="VUG10" s="14"/>
      <c r="VUH10" s="14"/>
      <c r="VUI10" s="14"/>
      <c r="VUJ10" s="14"/>
      <c r="VUK10" s="14"/>
      <c r="VUL10" s="14"/>
      <c r="VUM10" s="14"/>
      <c r="VUN10" s="14"/>
      <c r="VUO10" s="14"/>
      <c r="VUP10" s="14"/>
      <c r="VUQ10" s="14"/>
      <c r="VUR10" s="14"/>
      <c r="VUS10" s="14"/>
      <c r="VUT10" s="14"/>
      <c r="VUU10" s="14"/>
      <c r="VUV10" s="14"/>
      <c r="VUW10" s="14"/>
      <c r="VUX10" s="14"/>
      <c r="VUY10" s="14"/>
      <c r="VUZ10" s="14"/>
      <c r="VVA10" s="14"/>
      <c r="VVB10" s="14"/>
      <c r="VVC10" s="14"/>
      <c r="VVD10" s="14"/>
      <c r="VVE10" s="14"/>
      <c r="VVF10" s="14"/>
      <c r="VVG10" s="14"/>
      <c r="VVH10" s="14"/>
      <c r="VVI10" s="14"/>
      <c r="VVJ10" s="14"/>
      <c r="VVK10" s="14"/>
      <c r="VVL10" s="14"/>
      <c r="VVM10" s="14"/>
      <c r="VVN10" s="14"/>
      <c r="VVO10" s="14"/>
      <c r="VVP10" s="14"/>
      <c r="VVQ10" s="14"/>
      <c r="VVR10" s="14"/>
      <c r="VVS10" s="14"/>
      <c r="VVT10" s="14"/>
      <c r="VVU10" s="14"/>
      <c r="VVV10" s="14"/>
      <c r="VVW10" s="14"/>
      <c r="VVX10" s="14"/>
      <c r="VVY10" s="14"/>
      <c r="VVZ10" s="14"/>
      <c r="VWA10" s="14"/>
      <c r="VWB10" s="14"/>
      <c r="VWC10" s="14"/>
      <c r="VWD10" s="14"/>
      <c r="VWE10" s="14"/>
      <c r="VWF10" s="14"/>
      <c r="VWG10" s="14"/>
      <c r="VWH10" s="14"/>
      <c r="VWI10" s="14"/>
      <c r="VWJ10" s="14"/>
      <c r="VWK10" s="14"/>
      <c r="VWL10" s="14"/>
      <c r="VWM10" s="14"/>
      <c r="VWN10" s="14"/>
      <c r="VWO10" s="14"/>
      <c r="VWP10" s="14"/>
      <c r="VWQ10" s="14"/>
      <c r="VWR10" s="14"/>
      <c r="VWS10" s="14"/>
      <c r="VWT10" s="14"/>
      <c r="VWU10" s="14"/>
      <c r="VWV10" s="14"/>
      <c r="VWW10" s="14"/>
      <c r="VWX10" s="14"/>
      <c r="VWY10" s="14"/>
      <c r="VWZ10" s="14"/>
      <c r="VXA10" s="14"/>
      <c r="VXB10" s="14"/>
      <c r="VXC10" s="14"/>
      <c r="VXD10" s="14"/>
      <c r="VXE10" s="14"/>
      <c r="VXF10" s="14"/>
      <c r="VXG10" s="14"/>
      <c r="VXH10" s="14"/>
      <c r="VXI10" s="14"/>
      <c r="VXJ10" s="14"/>
      <c r="VXK10" s="14"/>
      <c r="VXL10" s="14"/>
      <c r="VXM10" s="14"/>
      <c r="VXN10" s="14"/>
      <c r="VXO10" s="14"/>
      <c r="VXP10" s="14"/>
      <c r="VXQ10" s="14"/>
      <c r="VXR10" s="14"/>
      <c r="VXS10" s="14"/>
      <c r="VXT10" s="14"/>
      <c r="VXU10" s="14"/>
      <c r="VXV10" s="14"/>
      <c r="VXW10" s="14"/>
      <c r="VXX10" s="14"/>
      <c r="VXY10" s="14"/>
      <c r="VXZ10" s="14"/>
      <c r="VYA10" s="14"/>
      <c r="VYB10" s="14"/>
      <c r="VYC10" s="14"/>
      <c r="VYD10" s="14"/>
      <c r="VYE10" s="14"/>
      <c r="VYF10" s="14"/>
      <c r="VYG10" s="14"/>
      <c r="VYH10" s="14"/>
      <c r="VYI10" s="14"/>
      <c r="VYJ10" s="14"/>
      <c r="VYK10" s="14"/>
      <c r="VYL10" s="14"/>
      <c r="VYM10" s="14"/>
      <c r="VYN10" s="14"/>
      <c r="VYO10" s="14"/>
      <c r="VYP10" s="14"/>
      <c r="VYQ10" s="14"/>
      <c r="VYR10" s="14"/>
      <c r="VYS10" s="14"/>
      <c r="VYT10" s="14"/>
      <c r="VYU10" s="14"/>
      <c r="VYV10" s="14"/>
      <c r="VYW10" s="14"/>
      <c r="VYX10" s="14"/>
      <c r="VYY10" s="14"/>
      <c r="VYZ10" s="14"/>
      <c r="VZA10" s="14"/>
      <c r="VZB10" s="14"/>
      <c r="VZC10" s="14"/>
      <c r="VZD10" s="14"/>
      <c r="VZE10" s="14"/>
      <c r="VZF10" s="14"/>
      <c r="VZG10" s="14"/>
      <c r="VZH10" s="14"/>
      <c r="VZI10" s="14"/>
      <c r="VZJ10" s="14"/>
      <c r="VZK10" s="14"/>
      <c r="VZL10" s="14"/>
      <c r="VZM10" s="14"/>
      <c r="VZN10" s="14"/>
      <c r="VZO10" s="14"/>
      <c r="VZP10" s="14"/>
      <c r="VZQ10" s="14"/>
      <c r="VZR10" s="14"/>
      <c r="VZS10" s="14"/>
      <c r="VZT10" s="14"/>
      <c r="VZU10" s="14"/>
      <c r="VZV10" s="14"/>
      <c r="VZW10" s="14"/>
      <c r="VZX10" s="14"/>
      <c r="VZY10" s="14"/>
      <c r="VZZ10" s="14"/>
      <c r="WAA10" s="14"/>
      <c r="WAB10" s="14"/>
      <c r="WAC10" s="14"/>
      <c r="WAD10" s="14"/>
      <c r="WAE10" s="14"/>
      <c r="WAF10" s="14"/>
      <c r="WAG10" s="14"/>
      <c r="WAH10" s="14"/>
      <c r="WAI10" s="14"/>
      <c r="WAJ10" s="14"/>
      <c r="WAK10" s="14"/>
      <c r="WAL10" s="14"/>
      <c r="WAM10" s="14"/>
      <c r="WAN10" s="14"/>
      <c r="WAO10" s="14"/>
      <c r="WAP10" s="14"/>
      <c r="WAQ10" s="14"/>
      <c r="WAR10" s="14"/>
      <c r="WAS10" s="14"/>
      <c r="WAT10" s="14"/>
      <c r="WAU10" s="14"/>
      <c r="WAV10" s="14"/>
      <c r="WAW10" s="14"/>
      <c r="WAX10" s="14"/>
      <c r="WAY10" s="14"/>
      <c r="WAZ10" s="14"/>
      <c r="WBA10" s="14"/>
      <c r="WBB10" s="14"/>
      <c r="WBC10" s="14"/>
      <c r="WBD10" s="14"/>
      <c r="WBE10" s="14"/>
      <c r="WBF10" s="14"/>
      <c r="WBG10" s="14"/>
      <c r="WBH10" s="14"/>
      <c r="WBI10" s="14"/>
      <c r="WBJ10" s="14"/>
      <c r="WBK10" s="14"/>
      <c r="WBL10" s="14"/>
      <c r="WBM10" s="14"/>
      <c r="WBN10" s="14"/>
      <c r="WBO10" s="14"/>
      <c r="WBP10" s="14"/>
      <c r="WBQ10" s="14"/>
      <c r="WBR10" s="14"/>
      <c r="WBS10" s="14"/>
      <c r="WBT10" s="14"/>
      <c r="WBU10" s="14"/>
      <c r="WBV10" s="14"/>
      <c r="WBW10" s="14"/>
      <c r="WBX10" s="14"/>
      <c r="WBY10" s="14"/>
      <c r="WBZ10" s="14"/>
      <c r="WCA10" s="14"/>
      <c r="WCB10" s="14"/>
      <c r="WCC10" s="14"/>
      <c r="WCD10" s="14"/>
      <c r="WCE10" s="14"/>
      <c r="WCF10" s="14"/>
      <c r="WCG10" s="14"/>
      <c r="WCH10" s="14"/>
      <c r="WCI10" s="14"/>
      <c r="WCJ10" s="14"/>
      <c r="WCK10" s="14"/>
      <c r="WCL10" s="14"/>
      <c r="WCM10" s="14"/>
      <c r="WCN10" s="14"/>
      <c r="WCO10" s="14"/>
      <c r="WCP10" s="14"/>
      <c r="WCQ10" s="14"/>
      <c r="WCR10" s="14"/>
      <c r="WCS10" s="14"/>
      <c r="WCT10" s="14"/>
      <c r="WCU10" s="14"/>
      <c r="WCV10" s="14"/>
      <c r="WCW10" s="14"/>
      <c r="WCX10" s="14"/>
      <c r="WCY10" s="14"/>
      <c r="WCZ10" s="14"/>
      <c r="WDA10" s="14"/>
      <c r="WDB10" s="14"/>
      <c r="WDC10" s="14"/>
      <c r="WDD10" s="14"/>
      <c r="WDE10" s="14"/>
      <c r="WDF10" s="14"/>
      <c r="WDG10" s="14"/>
      <c r="WDH10" s="14"/>
      <c r="WDI10" s="14"/>
      <c r="WDJ10" s="14"/>
      <c r="WDK10" s="14"/>
      <c r="WDL10" s="14"/>
      <c r="WDM10" s="14"/>
      <c r="WDN10" s="14"/>
      <c r="WDO10" s="14"/>
      <c r="WDP10" s="14"/>
      <c r="WDQ10" s="14"/>
      <c r="WDR10" s="14"/>
      <c r="WDS10" s="14"/>
      <c r="WDT10" s="14"/>
      <c r="WDU10" s="14"/>
      <c r="WDV10" s="14"/>
      <c r="WDW10" s="14"/>
      <c r="WDX10" s="14"/>
      <c r="WDY10" s="14"/>
      <c r="WDZ10" s="14"/>
      <c r="WEA10" s="14"/>
      <c r="WEB10" s="14"/>
      <c r="WEC10" s="14"/>
      <c r="WED10" s="14"/>
      <c r="WEE10" s="14"/>
      <c r="WEF10" s="14"/>
      <c r="WEG10" s="14"/>
      <c r="WEH10" s="14"/>
      <c r="WEI10" s="14"/>
      <c r="WEJ10" s="14"/>
      <c r="WEK10" s="14"/>
      <c r="WEL10" s="14"/>
      <c r="WEM10" s="14"/>
      <c r="WEN10" s="14"/>
      <c r="WEO10" s="14"/>
      <c r="WEP10" s="14"/>
      <c r="WEQ10" s="14"/>
      <c r="WER10" s="14"/>
      <c r="WES10" s="14"/>
      <c r="WET10" s="14"/>
      <c r="WEU10" s="14"/>
      <c r="WEV10" s="14"/>
      <c r="WEW10" s="14"/>
      <c r="WEX10" s="14"/>
      <c r="WEY10" s="14"/>
      <c r="WEZ10" s="14"/>
      <c r="WFA10" s="14"/>
      <c r="WFB10" s="14"/>
      <c r="WFC10" s="14"/>
      <c r="WFD10" s="14"/>
      <c r="WFE10" s="14"/>
      <c r="WFF10" s="14"/>
      <c r="WFG10" s="14"/>
      <c r="WFH10" s="14"/>
      <c r="WFI10" s="14"/>
      <c r="WFJ10" s="14"/>
      <c r="WFK10" s="14"/>
      <c r="WFL10" s="14"/>
      <c r="WFM10" s="14"/>
      <c r="WFN10" s="14"/>
      <c r="WFO10" s="14"/>
      <c r="WFP10" s="14"/>
      <c r="WFQ10" s="14"/>
      <c r="WFR10" s="14"/>
      <c r="WFS10" s="14"/>
      <c r="WFT10" s="14"/>
      <c r="WFU10" s="14"/>
      <c r="WFV10" s="14"/>
      <c r="WFW10" s="14"/>
      <c r="WFX10" s="14"/>
      <c r="WFY10" s="14"/>
      <c r="WFZ10" s="14"/>
      <c r="WGA10" s="14"/>
      <c r="WGB10" s="14"/>
      <c r="WGC10" s="14"/>
      <c r="WGD10" s="14"/>
      <c r="WGE10" s="14"/>
      <c r="WGF10" s="14"/>
      <c r="WGG10" s="14"/>
      <c r="WGH10" s="14"/>
      <c r="WGI10" s="14"/>
      <c r="WGJ10" s="14"/>
      <c r="WGK10" s="14"/>
      <c r="WGL10" s="14"/>
      <c r="WGM10" s="14"/>
      <c r="WGN10" s="14"/>
      <c r="WGO10" s="14"/>
      <c r="WGP10" s="14"/>
      <c r="WGQ10" s="14"/>
      <c r="WGR10" s="14"/>
      <c r="WGS10" s="14"/>
      <c r="WGT10" s="14"/>
      <c r="WGU10" s="14"/>
      <c r="WGV10" s="14"/>
      <c r="WGW10" s="14"/>
      <c r="WGX10" s="14"/>
      <c r="WGY10" s="14"/>
      <c r="WGZ10" s="14"/>
      <c r="WHA10" s="14"/>
      <c r="WHB10" s="14"/>
      <c r="WHC10" s="14"/>
      <c r="WHD10" s="14"/>
      <c r="WHE10" s="14"/>
      <c r="WHF10" s="14"/>
      <c r="WHG10" s="14"/>
      <c r="WHH10" s="14"/>
      <c r="WHI10" s="14"/>
      <c r="WHJ10" s="14"/>
      <c r="WHK10" s="14"/>
      <c r="WHL10" s="14"/>
      <c r="WHM10" s="14"/>
      <c r="WHN10" s="14"/>
      <c r="WHO10" s="14"/>
      <c r="WHP10" s="14"/>
      <c r="WHQ10" s="14"/>
      <c r="WHR10" s="14"/>
      <c r="WHS10" s="14"/>
      <c r="WHT10" s="14"/>
      <c r="WHU10" s="14"/>
      <c r="WHV10" s="14"/>
      <c r="WHW10" s="14"/>
      <c r="WHX10" s="14"/>
      <c r="WHY10" s="14"/>
      <c r="WHZ10" s="14"/>
      <c r="WIA10" s="14"/>
      <c r="WIB10" s="14"/>
      <c r="WIC10" s="14"/>
      <c r="WID10" s="14"/>
      <c r="WIE10" s="14"/>
      <c r="WIF10" s="14"/>
      <c r="WIG10" s="14"/>
      <c r="WIH10" s="14"/>
      <c r="WII10" s="14"/>
      <c r="WIJ10" s="14"/>
      <c r="WIK10" s="14"/>
      <c r="WIL10" s="14"/>
      <c r="WIM10" s="14"/>
      <c r="WIN10" s="14"/>
      <c r="WIO10" s="14"/>
      <c r="WIP10" s="14"/>
      <c r="WIQ10" s="14"/>
      <c r="WIR10" s="14"/>
      <c r="WIS10" s="14"/>
      <c r="WIT10" s="14"/>
      <c r="WIU10" s="14"/>
      <c r="WIV10" s="14"/>
      <c r="WIW10" s="14"/>
      <c r="WIX10" s="14"/>
      <c r="WIY10" s="14"/>
      <c r="WIZ10" s="14"/>
      <c r="WJA10" s="14"/>
      <c r="WJB10" s="14"/>
      <c r="WJC10" s="14"/>
      <c r="WJD10" s="14"/>
      <c r="WJE10" s="14"/>
      <c r="WJF10" s="14"/>
      <c r="WJG10" s="14"/>
      <c r="WJH10" s="14"/>
      <c r="WJI10" s="14"/>
      <c r="WJJ10" s="14"/>
      <c r="WJK10" s="14"/>
      <c r="WJL10" s="14"/>
      <c r="WJM10" s="14"/>
      <c r="WJN10" s="14"/>
      <c r="WJO10" s="14"/>
      <c r="WJP10" s="14"/>
      <c r="WJQ10" s="14"/>
      <c r="WJR10" s="14"/>
      <c r="WJS10" s="14"/>
      <c r="WJT10" s="14"/>
      <c r="WJU10" s="14"/>
      <c r="WJV10" s="14"/>
      <c r="WJW10" s="14"/>
      <c r="WJX10" s="14"/>
      <c r="WJY10" s="14"/>
      <c r="WJZ10" s="14"/>
      <c r="WKA10" s="14"/>
      <c r="WKB10" s="14"/>
      <c r="WKC10" s="14"/>
      <c r="WKD10" s="14"/>
      <c r="WKE10" s="14"/>
      <c r="WKF10" s="14"/>
      <c r="WKG10" s="14"/>
      <c r="WKH10" s="14"/>
      <c r="WKI10" s="14"/>
      <c r="WKJ10" s="14"/>
      <c r="WKK10" s="14"/>
      <c r="WKL10" s="14"/>
      <c r="WKM10" s="14"/>
      <c r="WKN10" s="14"/>
      <c r="WKO10" s="14"/>
      <c r="WKP10" s="14"/>
      <c r="WKQ10" s="14"/>
      <c r="WKR10" s="14"/>
      <c r="WKS10" s="14"/>
      <c r="WKT10" s="14"/>
      <c r="WKU10" s="14"/>
      <c r="WKV10" s="14"/>
      <c r="WKW10" s="14"/>
      <c r="WKX10" s="14"/>
      <c r="WKY10" s="14"/>
      <c r="WKZ10" s="14"/>
      <c r="WLA10" s="14"/>
      <c r="WLB10" s="14"/>
      <c r="WLC10" s="14"/>
      <c r="WLD10" s="14"/>
      <c r="WLE10" s="14"/>
      <c r="WLF10" s="14"/>
      <c r="WLG10" s="14"/>
      <c r="WLH10" s="14"/>
      <c r="WLI10" s="14"/>
      <c r="WLJ10" s="14"/>
      <c r="WLK10" s="14"/>
      <c r="WLL10" s="14"/>
      <c r="WLM10" s="14"/>
      <c r="WLN10" s="14"/>
      <c r="WLO10" s="14"/>
      <c r="WLP10" s="14"/>
      <c r="WLQ10" s="14"/>
      <c r="WLR10" s="14"/>
      <c r="WLS10" s="14"/>
      <c r="WLT10" s="14"/>
      <c r="WLU10" s="14"/>
      <c r="WLV10" s="14"/>
      <c r="WLW10" s="14"/>
      <c r="WLX10" s="14"/>
      <c r="WLY10" s="14"/>
      <c r="WLZ10" s="14"/>
      <c r="WMA10" s="14"/>
      <c r="WMB10" s="14"/>
      <c r="WMC10" s="14"/>
      <c r="WMD10" s="14"/>
      <c r="WME10" s="14"/>
      <c r="WMF10" s="14"/>
      <c r="WMG10" s="14"/>
      <c r="WMH10" s="14"/>
      <c r="WMI10" s="14"/>
      <c r="WMJ10" s="14"/>
      <c r="WMK10" s="14"/>
      <c r="WML10" s="14"/>
      <c r="WMM10" s="14"/>
      <c r="WMN10" s="14"/>
      <c r="WMO10" s="14"/>
      <c r="WMP10" s="14"/>
      <c r="WMQ10" s="14"/>
      <c r="WMR10" s="14"/>
      <c r="WMS10" s="14"/>
      <c r="WMT10" s="14"/>
      <c r="WMU10" s="14"/>
      <c r="WMV10" s="14"/>
      <c r="WMW10" s="14"/>
      <c r="WMX10" s="14"/>
      <c r="WMY10" s="14"/>
      <c r="WMZ10" s="14"/>
      <c r="WNA10" s="14"/>
      <c r="WNB10" s="14"/>
      <c r="WNC10" s="14"/>
      <c r="WND10" s="14"/>
      <c r="WNE10" s="14"/>
      <c r="WNF10" s="14"/>
      <c r="WNG10" s="14"/>
      <c r="WNH10" s="14"/>
      <c r="WNI10" s="14"/>
      <c r="WNJ10" s="14"/>
      <c r="WNK10" s="14"/>
      <c r="WNL10" s="14"/>
      <c r="WNM10" s="14"/>
      <c r="WNN10" s="14"/>
      <c r="WNO10" s="14"/>
      <c r="WNP10" s="14"/>
      <c r="WNQ10" s="14"/>
      <c r="WNR10" s="14"/>
      <c r="WNS10" s="14"/>
      <c r="WNT10" s="14"/>
      <c r="WNU10" s="14"/>
      <c r="WNV10" s="14"/>
      <c r="WNW10" s="14"/>
      <c r="WNX10" s="14"/>
      <c r="WNY10" s="14"/>
      <c r="WNZ10" s="14"/>
      <c r="WOA10" s="14"/>
      <c r="WOB10" s="14"/>
      <c r="WOC10" s="14"/>
      <c r="WOD10" s="14"/>
      <c r="WOE10" s="14"/>
      <c r="WOF10" s="14"/>
      <c r="WOG10" s="14"/>
      <c r="WOH10" s="14"/>
      <c r="WOI10" s="14"/>
      <c r="WOJ10" s="14"/>
      <c r="WOK10" s="14"/>
      <c r="WOL10" s="14"/>
      <c r="WOM10" s="14"/>
      <c r="WON10" s="14"/>
      <c r="WOO10" s="14"/>
      <c r="WOP10" s="14"/>
      <c r="WOQ10" s="14"/>
      <c r="WOR10" s="14"/>
      <c r="WOS10" s="14"/>
      <c r="WOT10" s="14"/>
      <c r="WOU10" s="14"/>
      <c r="WOV10" s="14"/>
      <c r="WOW10" s="14"/>
      <c r="WOX10" s="14"/>
      <c r="WOY10" s="14"/>
      <c r="WOZ10" s="14"/>
      <c r="WPA10" s="14"/>
      <c r="WPB10" s="14"/>
      <c r="WPC10" s="14"/>
      <c r="WPD10" s="14"/>
      <c r="WPE10" s="14"/>
      <c r="WPF10" s="14"/>
      <c r="WPG10" s="14"/>
      <c r="WPH10" s="14"/>
      <c r="WPI10" s="14"/>
      <c r="WPJ10" s="14"/>
      <c r="WPK10" s="14"/>
      <c r="WPL10" s="14"/>
      <c r="WPM10" s="14"/>
      <c r="WPN10" s="14"/>
      <c r="WPO10" s="14"/>
      <c r="WPP10" s="14"/>
      <c r="WPQ10" s="14"/>
      <c r="WPR10" s="14"/>
      <c r="WPS10" s="14"/>
      <c r="WPT10" s="14"/>
      <c r="WPU10" s="14"/>
      <c r="WPV10" s="14"/>
      <c r="WPW10" s="14"/>
      <c r="WPX10" s="14"/>
      <c r="WPY10" s="14"/>
      <c r="WPZ10" s="14"/>
      <c r="WQA10" s="14"/>
      <c r="WQB10" s="14"/>
      <c r="WQC10" s="14"/>
      <c r="WQD10" s="14"/>
      <c r="WQE10" s="14"/>
      <c r="WQF10" s="14"/>
      <c r="WQG10" s="14"/>
      <c r="WQH10" s="14"/>
      <c r="WQI10" s="14"/>
      <c r="WQJ10" s="14"/>
      <c r="WQK10" s="14"/>
      <c r="WQL10" s="14"/>
      <c r="WQM10" s="14"/>
      <c r="WQN10" s="14"/>
      <c r="WQO10" s="14"/>
      <c r="WQP10" s="14"/>
      <c r="WQQ10" s="14"/>
      <c r="WQR10" s="14"/>
      <c r="WQS10" s="14"/>
      <c r="WQT10" s="14"/>
      <c r="WQU10" s="14"/>
      <c r="WQV10" s="14"/>
      <c r="WQW10" s="14"/>
      <c r="WQX10" s="14"/>
      <c r="WQY10" s="14"/>
      <c r="WQZ10" s="14"/>
      <c r="WRA10" s="14"/>
      <c r="WRB10" s="14"/>
      <c r="WRC10" s="14"/>
      <c r="WRD10" s="14"/>
      <c r="WRE10" s="14"/>
      <c r="WRF10" s="14"/>
      <c r="WRG10" s="14"/>
      <c r="WRH10" s="14"/>
      <c r="WRI10" s="14"/>
      <c r="WRJ10" s="14"/>
      <c r="WRK10" s="14"/>
      <c r="WRL10" s="14"/>
      <c r="WRM10" s="14"/>
      <c r="WRN10" s="14"/>
      <c r="WRO10" s="14"/>
      <c r="WRP10" s="14"/>
      <c r="WRQ10" s="14"/>
      <c r="WRR10" s="14"/>
      <c r="WRS10" s="14"/>
      <c r="WRT10" s="14"/>
      <c r="WRU10" s="14"/>
      <c r="WRV10" s="14"/>
      <c r="WRW10" s="14"/>
      <c r="WRX10" s="14"/>
      <c r="WRY10" s="14"/>
      <c r="WRZ10" s="14"/>
      <c r="WSA10" s="14"/>
      <c r="WSB10" s="14"/>
      <c r="WSC10" s="14"/>
      <c r="WSD10" s="14"/>
      <c r="WSE10" s="14"/>
      <c r="WSF10" s="14"/>
      <c r="WSG10" s="14"/>
      <c r="WSH10" s="14"/>
      <c r="WSI10" s="14"/>
      <c r="WSJ10" s="14"/>
      <c r="WSK10" s="14"/>
      <c r="WSL10" s="14"/>
      <c r="WSM10" s="14"/>
      <c r="WSN10" s="14"/>
      <c r="WSO10" s="14"/>
      <c r="WSP10" s="14"/>
      <c r="WSQ10" s="14"/>
      <c r="WSR10" s="14"/>
      <c r="WSS10" s="14"/>
      <c r="WST10" s="14"/>
      <c r="WSU10" s="14"/>
      <c r="WSV10" s="14"/>
      <c r="WSW10" s="14"/>
      <c r="WSX10" s="14"/>
      <c r="WSY10" s="14"/>
      <c r="WSZ10" s="14"/>
      <c r="WTA10" s="14"/>
      <c r="WTB10" s="14"/>
      <c r="WTC10" s="14"/>
      <c r="WTD10" s="14"/>
      <c r="WTE10" s="14"/>
      <c r="WTF10" s="14"/>
      <c r="WTG10" s="14"/>
      <c r="WTH10" s="14"/>
      <c r="WTI10" s="14"/>
      <c r="WTJ10" s="14"/>
      <c r="WTK10" s="14"/>
      <c r="WTL10" s="14"/>
      <c r="WTM10" s="14"/>
      <c r="WTN10" s="14"/>
      <c r="WTO10" s="14"/>
      <c r="WTP10" s="14"/>
      <c r="WTQ10" s="14"/>
      <c r="WTR10" s="14"/>
      <c r="WTS10" s="14"/>
      <c r="WTT10" s="14"/>
      <c r="WTU10" s="14"/>
      <c r="WTV10" s="14"/>
      <c r="WTW10" s="14"/>
      <c r="WTX10" s="14"/>
      <c r="WTY10" s="14"/>
      <c r="WTZ10" s="14"/>
      <c r="WUA10" s="14"/>
      <c r="WUB10" s="14"/>
      <c r="WUC10" s="14"/>
      <c r="WUD10" s="14"/>
      <c r="WUE10" s="14"/>
      <c r="WUF10" s="14"/>
      <c r="WUG10" s="14"/>
      <c r="WUH10" s="14"/>
      <c r="WUI10" s="14"/>
      <c r="WUJ10" s="14"/>
      <c r="WUK10" s="14"/>
      <c r="WUL10" s="14"/>
      <c r="WUM10" s="14"/>
      <c r="WUN10" s="14"/>
      <c r="WUO10" s="14"/>
      <c r="WUP10" s="14"/>
      <c r="WUQ10" s="14"/>
      <c r="WUR10" s="14"/>
      <c r="WUS10" s="14"/>
      <c r="WUT10" s="14"/>
      <c r="WUU10" s="14"/>
      <c r="WUV10" s="14"/>
      <c r="WUW10" s="14"/>
      <c r="WUX10" s="14"/>
      <c r="WUY10" s="14"/>
      <c r="WUZ10" s="14"/>
      <c r="WVA10" s="14"/>
      <c r="WVB10" s="14"/>
      <c r="WVC10" s="14"/>
      <c r="WVD10" s="14"/>
      <c r="WVE10" s="14"/>
      <c r="WVF10" s="14"/>
      <c r="WVG10" s="14"/>
      <c r="WVH10" s="14"/>
      <c r="WVI10" s="14"/>
      <c r="WVJ10" s="14"/>
      <c r="WVK10" s="14"/>
      <c r="WVL10" s="14"/>
      <c r="WVM10" s="14"/>
      <c r="WVN10" s="14"/>
      <c r="WVO10" s="14"/>
      <c r="WVP10" s="14"/>
      <c r="WVQ10" s="14"/>
      <c r="WVR10" s="14"/>
      <c r="WVS10" s="14"/>
      <c r="WVT10" s="14"/>
      <c r="WVU10" s="14"/>
      <c r="WVV10" s="14"/>
      <c r="WVW10" s="14"/>
      <c r="WVX10" s="14"/>
      <c r="WVY10" s="14"/>
      <c r="WVZ10" s="14"/>
      <c r="WWA10" s="14"/>
      <c r="WWB10" s="14"/>
      <c r="WWC10" s="14"/>
      <c r="WWD10" s="14"/>
      <c r="WWE10" s="14"/>
      <c r="WWF10" s="14"/>
      <c r="WWG10" s="14"/>
      <c r="WWH10" s="14"/>
      <c r="WWI10" s="14"/>
      <c r="WWJ10" s="14"/>
      <c r="WWK10" s="14"/>
      <c r="WWL10" s="14"/>
      <c r="WWM10" s="14"/>
      <c r="WWN10" s="14"/>
      <c r="WWO10" s="14"/>
      <c r="WWP10" s="14"/>
      <c r="WWQ10" s="14"/>
      <c r="WWR10" s="14"/>
      <c r="WWS10" s="14"/>
      <c r="WWT10" s="14"/>
      <c r="WWU10" s="14"/>
      <c r="WWV10" s="14"/>
      <c r="WWW10" s="14"/>
      <c r="WWX10" s="14"/>
      <c r="WWY10" s="14"/>
      <c r="WWZ10" s="14"/>
      <c r="WXA10" s="14"/>
      <c r="WXB10" s="14"/>
      <c r="WXC10" s="14"/>
      <c r="WXD10" s="14"/>
      <c r="WXE10" s="14"/>
      <c r="WXF10" s="14"/>
      <c r="WXG10" s="14"/>
      <c r="WXH10" s="14"/>
      <c r="WXI10" s="14"/>
      <c r="WXJ10" s="14"/>
      <c r="WXK10" s="14"/>
      <c r="WXL10" s="14"/>
      <c r="WXM10" s="14"/>
      <c r="WXN10" s="14"/>
      <c r="WXO10" s="14"/>
      <c r="WXP10" s="14"/>
      <c r="WXQ10" s="14"/>
      <c r="WXR10" s="14"/>
      <c r="WXS10" s="14"/>
      <c r="WXT10" s="14"/>
      <c r="WXU10" s="14"/>
      <c r="WXV10" s="14"/>
      <c r="WXW10" s="14"/>
      <c r="WXX10" s="14"/>
      <c r="WXY10" s="14"/>
      <c r="WXZ10" s="14"/>
      <c r="WYA10" s="14"/>
      <c r="WYB10" s="14"/>
      <c r="WYC10" s="14"/>
      <c r="WYD10" s="14"/>
      <c r="WYE10" s="14"/>
      <c r="WYF10" s="14"/>
      <c r="WYG10" s="14"/>
      <c r="WYH10" s="14"/>
      <c r="WYI10" s="14"/>
      <c r="WYJ10" s="14"/>
      <c r="WYK10" s="14"/>
      <c r="WYL10" s="14"/>
      <c r="WYM10" s="14"/>
      <c r="WYN10" s="14"/>
      <c r="WYO10" s="14"/>
      <c r="WYP10" s="14"/>
      <c r="WYQ10" s="14"/>
      <c r="WYR10" s="14"/>
      <c r="WYS10" s="14"/>
      <c r="WYT10" s="14"/>
      <c r="WYU10" s="14"/>
      <c r="WYV10" s="14"/>
      <c r="WYW10" s="14"/>
      <c r="WYX10" s="14"/>
      <c r="WYY10" s="14"/>
      <c r="WYZ10" s="14"/>
      <c r="WZA10" s="14"/>
      <c r="WZB10" s="14"/>
      <c r="WZC10" s="14"/>
      <c r="WZD10" s="14"/>
      <c r="WZE10" s="14"/>
      <c r="WZF10" s="14"/>
      <c r="WZG10" s="14"/>
      <c r="WZH10" s="14"/>
      <c r="WZI10" s="14"/>
      <c r="WZJ10" s="14"/>
      <c r="WZK10" s="14"/>
      <c r="WZL10" s="14"/>
      <c r="WZM10" s="14"/>
      <c r="WZN10" s="14"/>
      <c r="WZO10" s="14"/>
      <c r="WZP10" s="14"/>
      <c r="WZQ10" s="14"/>
      <c r="WZR10" s="14"/>
      <c r="WZS10" s="14"/>
      <c r="WZT10" s="14"/>
      <c r="WZU10" s="14"/>
      <c r="WZV10" s="14"/>
      <c r="WZW10" s="14"/>
      <c r="WZX10" s="14"/>
      <c r="WZY10" s="14"/>
      <c r="WZZ10" s="14"/>
      <c r="XAA10" s="14"/>
      <c r="XAB10" s="14"/>
      <c r="XAC10" s="14"/>
      <c r="XAD10" s="14"/>
      <c r="XAE10" s="14"/>
      <c r="XAF10" s="14"/>
      <c r="XAG10" s="14"/>
      <c r="XAH10" s="14"/>
      <c r="XAI10" s="14"/>
      <c r="XAJ10" s="14"/>
      <c r="XAK10" s="14"/>
      <c r="XAL10" s="14"/>
      <c r="XAM10" s="14"/>
      <c r="XAN10" s="14"/>
      <c r="XAO10" s="14"/>
      <c r="XAP10" s="14"/>
      <c r="XAQ10" s="14"/>
      <c r="XAR10" s="14"/>
      <c r="XAS10" s="14"/>
      <c r="XAT10" s="14"/>
      <c r="XAU10" s="14"/>
      <c r="XAV10" s="14"/>
      <c r="XAW10" s="14"/>
      <c r="XAX10" s="14"/>
      <c r="XAY10" s="14"/>
      <c r="XAZ10" s="14"/>
      <c r="XBA10" s="14"/>
      <c r="XBB10" s="14"/>
      <c r="XBC10" s="14"/>
      <c r="XBD10" s="14"/>
      <c r="XBE10" s="14"/>
      <c r="XBF10" s="14"/>
      <c r="XBG10" s="14"/>
      <c r="XBH10" s="14"/>
      <c r="XBI10" s="14"/>
      <c r="XBJ10" s="14"/>
      <c r="XBK10" s="14"/>
      <c r="XBL10" s="14"/>
      <c r="XBM10" s="14"/>
      <c r="XBN10" s="14"/>
      <c r="XBO10" s="14"/>
      <c r="XBP10" s="14"/>
      <c r="XBQ10" s="14"/>
      <c r="XBR10" s="14"/>
      <c r="XBS10" s="14"/>
      <c r="XBT10" s="14"/>
      <c r="XBU10" s="14"/>
      <c r="XBV10" s="14"/>
      <c r="XBW10" s="14"/>
      <c r="XBX10" s="14"/>
      <c r="XBY10" s="14"/>
      <c r="XBZ10" s="14"/>
      <c r="XCA10" s="14"/>
      <c r="XCB10" s="14"/>
      <c r="XCC10" s="14"/>
      <c r="XCD10" s="14"/>
      <c r="XCE10" s="14"/>
      <c r="XCF10" s="14"/>
      <c r="XCG10" s="14"/>
      <c r="XCH10" s="14"/>
      <c r="XCI10" s="14"/>
      <c r="XCJ10" s="14"/>
      <c r="XCK10" s="14"/>
      <c r="XCL10" s="14"/>
      <c r="XCM10" s="14"/>
      <c r="XCN10" s="14"/>
      <c r="XCO10" s="14"/>
      <c r="XCP10" s="14"/>
      <c r="XCQ10" s="14"/>
      <c r="XCR10" s="14"/>
      <c r="XCS10" s="14"/>
      <c r="XCT10" s="14"/>
      <c r="XCU10" s="14"/>
      <c r="XCV10" s="14"/>
      <c r="XCW10" s="14"/>
      <c r="XCX10" s="14"/>
      <c r="XCY10" s="14"/>
      <c r="XCZ10" s="14"/>
      <c r="XDA10" s="14"/>
      <c r="XDB10" s="14"/>
      <c r="XDC10" s="14"/>
      <c r="XDD10" s="14"/>
      <c r="XDE10" s="14"/>
      <c r="XDF10" s="14"/>
      <c r="XDG10" s="14"/>
      <c r="XDH10" s="14"/>
      <c r="XDI10" s="14"/>
      <c r="XDJ10" s="14"/>
      <c r="XDK10" s="14"/>
      <c r="XDL10" s="14"/>
      <c r="XDM10" s="14"/>
      <c r="XDN10" s="14"/>
      <c r="XDO10" s="14"/>
      <c r="XDP10" s="14"/>
      <c r="XDQ10" s="14"/>
      <c r="XDR10" s="14"/>
      <c r="XDS10" s="14"/>
      <c r="XDT10" s="14"/>
      <c r="XDU10" s="14"/>
      <c r="XDV10" s="14"/>
      <c r="XDW10" s="14"/>
      <c r="XDX10" s="14"/>
      <c r="XDY10" s="14"/>
      <c r="XDZ10" s="14"/>
      <c r="XEA10" s="14"/>
      <c r="XEB10" s="14"/>
      <c r="XEC10" s="14"/>
      <c r="XED10" s="14"/>
      <c r="XEE10" s="14"/>
      <c r="XEF10" s="14"/>
      <c r="XEG10" s="14"/>
      <c r="XEH10" s="14"/>
      <c r="XEI10" s="14"/>
      <c r="XEJ10" s="14"/>
      <c r="XEK10" s="14"/>
      <c r="XEL10" s="14"/>
      <c r="XEM10" s="14"/>
      <c r="XEN10" s="14"/>
      <c r="XEO10" s="14"/>
      <c r="XEP10" s="14"/>
      <c r="XEQ10" s="14"/>
      <c r="XER10" s="14"/>
      <c r="XES10" s="14"/>
      <c r="XET10" s="14"/>
      <c r="XEU10" s="14"/>
      <c r="XEV10" s="14"/>
      <c r="XEW10" s="14"/>
      <c r="XEX10" s="14"/>
      <c r="XEY10" s="14"/>
      <c r="XEZ10" s="14"/>
      <c r="XFA10" s="14"/>
      <c r="XFB10" s="14"/>
      <c r="XFC10" s="14"/>
      <c r="XFD10" s="14"/>
    </row>
    <row r="11" spans="1:16384" s="15" customFormat="1" ht="63.75" customHeight="1" thickTop="1" thickBot="1" x14ac:dyDescent="0.3">
      <c r="A11" s="71"/>
      <c r="B11" s="101" t="s">
        <v>136</v>
      </c>
      <c r="C11" s="102" t="s">
        <v>137</v>
      </c>
      <c r="D11" s="102" t="s">
        <v>147</v>
      </c>
      <c r="E11" s="102" t="s">
        <v>300</v>
      </c>
      <c r="F11" s="102" t="s">
        <v>372</v>
      </c>
      <c r="G11" s="102" t="s">
        <v>139</v>
      </c>
      <c r="H11" s="102" t="s">
        <v>377</v>
      </c>
      <c r="I11" s="102" t="s">
        <v>374</v>
      </c>
      <c r="J11" s="103" t="s">
        <v>375</v>
      </c>
      <c r="K11" s="105" t="s">
        <v>376</v>
      </c>
      <c r="L11" s="71"/>
      <c r="M11" s="120" t="s">
        <v>140</v>
      </c>
      <c r="N11" s="121" t="s">
        <v>141</v>
      </c>
      <c r="O11" s="121" t="s">
        <v>142</v>
      </c>
      <c r="P11" s="122" t="s">
        <v>143</v>
      </c>
      <c r="R11" s="134" t="s">
        <v>236</v>
      </c>
      <c r="S11" s="137"/>
      <c r="T11" s="131" t="s">
        <v>314</v>
      </c>
    </row>
    <row r="12" spans="1:16384" s="15" customFormat="1" ht="15.75" thickTop="1" x14ac:dyDescent="0.25">
      <c r="A12" s="71"/>
      <c r="B12" s="98" t="s">
        <v>299</v>
      </c>
      <c r="C12" s="99">
        <f>IF(OR(I$2=0,I$2=""),"",$I$2-11)</f>
        <v>2005</v>
      </c>
      <c r="D12" s="99">
        <v>8</v>
      </c>
      <c r="E12" s="45">
        <f t="shared" ref="E12:E20" si="0">IF(C12="","",IF(11-($I$2-C12)&lt;=0,0,11-($I$2-C12)))</f>
        <v>0</v>
      </c>
      <c r="F12" s="35"/>
      <c r="G12" s="33"/>
      <c r="H12" s="100">
        <f t="shared" ref="H12:H18" si="1">IF(G12=0,0,F12*G12)</f>
        <v>0</v>
      </c>
      <c r="I12" s="19">
        <f>G12*P12</f>
        <v>0</v>
      </c>
      <c r="J12" s="104">
        <f>IF(C12="",0,IF(C12&gt;$I$2,0,IF((C12+D12+3)-$I$2&lt;=0,0,(PMT($I$8,D12,H12,-I12,0))*(-1))))</f>
        <v>0</v>
      </c>
      <c r="K12" s="831"/>
      <c r="L12" s="32"/>
      <c r="M12" s="117"/>
      <c r="N12" s="118"/>
      <c r="O12" s="118"/>
      <c r="P12" s="119">
        <f t="shared" ref="P12:P21" si="2">(M12/15)*N12*0.01*O12</f>
        <v>0</v>
      </c>
      <c r="Q12" s="31"/>
      <c r="R12" s="135" t="s">
        <v>104</v>
      </c>
      <c r="S12" s="138"/>
      <c r="T12" s="132">
        <f>REBANHO!R94</f>
        <v>0</v>
      </c>
    </row>
    <row r="13" spans="1:16384" x14ac:dyDescent="0.25">
      <c r="B13" s="95" t="s">
        <v>144</v>
      </c>
      <c r="C13" s="44">
        <f>IF(OR(I$2=0,I$2=""),"",$I$2-10)</f>
        <v>2006</v>
      </c>
      <c r="D13" s="44">
        <v>8</v>
      </c>
      <c r="E13" s="45">
        <f t="shared" si="0"/>
        <v>1</v>
      </c>
      <c r="F13" s="23"/>
      <c r="G13" s="34"/>
      <c r="H13" s="39">
        <f t="shared" si="1"/>
        <v>0</v>
      </c>
      <c r="I13" s="16">
        <f>G13*P13</f>
        <v>0</v>
      </c>
      <c r="J13" s="104">
        <f>IF(C13="",0,IF(C13&gt;$I$2,0,IF((C13+D13+3)-$I$2&lt;=0,0,(PMT($I$8,D13,H13,-I13,0))*(-1))))</f>
        <v>0</v>
      </c>
      <c r="K13" s="832"/>
      <c r="M13" s="115"/>
      <c r="N13" s="17"/>
      <c r="O13" s="17"/>
      <c r="P13" s="116">
        <f t="shared" si="2"/>
        <v>0</v>
      </c>
      <c r="Q13" s="31"/>
      <c r="R13" s="135" t="s">
        <v>103</v>
      </c>
      <c r="S13" s="139"/>
      <c r="T13" s="132">
        <f>REBANHO!R95</f>
        <v>69.395442780737071</v>
      </c>
    </row>
    <row r="14" spans="1:16384" x14ac:dyDescent="0.25">
      <c r="B14" s="95" t="s">
        <v>144</v>
      </c>
      <c r="C14" s="44">
        <f>IF(OR(I$2=0,I$2=""),"",C13+1)</f>
        <v>2007</v>
      </c>
      <c r="D14" s="44">
        <v>8</v>
      </c>
      <c r="E14" s="45">
        <f t="shared" si="0"/>
        <v>2</v>
      </c>
      <c r="F14" s="23"/>
      <c r="G14" s="34"/>
      <c r="H14" s="39">
        <f t="shared" si="1"/>
        <v>0</v>
      </c>
      <c r="I14" s="16">
        <f t="shared" ref="I14:I20" si="3">G14*P14</f>
        <v>0</v>
      </c>
      <c r="J14" s="104">
        <f>IF(C14="",0,IF(C14&gt;$I$2,0,IF((C14+D14+3)-$I$2&lt;=0,0,(PMT($I$8,D14,H14,-I14,0))*(-1))))</f>
        <v>0</v>
      </c>
      <c r="K14" s="832"/>
      <c r="M14" s="115"/>
      <c r="N14" s="17"/>
      <c r="O14" s="17"/>
      <c r="P14" s="116">
        <f t="shared" si="2"/>
        <v>0</v>
      </c>
      <c r="Q14" s="31"/>
      <c r="R14" s="135" t="s">
        <v>102</v>
      </c>
      <c r="S14" s="139"/>
      <c r="T14" s="132">
        <f>REBANHO!R96</f>
        <v>29.688838359822373</v>
      </c>
    </row>
    <row r="15" spans="1:16384" ht="15.75" thickBot="1" x14ac:dyDescent="0.3">
      <c r="B15" s="95" t="s">
        <v>144</v>
      </c>
      <c r="C15" s="44">
        <f t="shared" ref="C15:C20" si="4">IF(OR(I$2=0,I$2=""),"",C14+1)</f>
        <v>2008</v>
      </c>
      <c r="D15" s="44">
        <v>8</v>
      </c>
      <c r="E15" s="45">
        <f t="shared" si="0"/>
        <v>3</v>
      </c>
      <c r="F15" s="23"/>
      <c r="G15" s="34"/>
      <c r="H15" s="39">
        <f t="shared" si="1"/>
        <v>0</v>
      </c>
      <c r="I15" s="16">
        <f t="shared" si="3"/>
        <v>0</v>
      </c>
      <c r="J15" s="104">
        <f t="shared" ref="J15:J20" si="5">IF(C15="",0,IF(C15&gt;$I$2,0,IF((C15+D15+3)-$I$2&lt;=0,0,(PMT($I$8,D15,H15,-I15,0))*(-1))))</f>
        <v>0</v>
      </c>
      <c r="K15" s="832"/>
      <c r="M15" s="115"/>
      <c r="N15" s="17"/>
      <c r="O15" s="17"/>
      <c r="P15" s="116">
        <f t="shared" si="2"/>
        <v>0</v>
      </c>
      <c r="Q15" s="31"/>
      <c r="R15" s="136" t="s">
        <v>123</v>
      </c>
      <c r="S15" s="140"/>
      <c r="T15" s="133">
        <f>REBANHO!R97</f>
        <v>0.91571885944056275</v>
      </c>
    </row>
    <row r="16" spans="1:16384" ht="15.75" thickTop="1" x14ac:dyDescent="0.25">
      <c r="B16" s="95" t="s">
        <v>144</v>
      </c>
      <c r="C16" s="44">
        <f t="shared" si="4"/>
        <v>2009</v>
      </c>
      <c r="D16" s="44">
        <v>8</v>
      </c>
      <c r="E16" s="45">
        <f t="shared" si="0"/>
        <v>4</v>
      </c>
      <c r="F16" s="23"/>
      <c r="G16" s="34"/>
      <c r="H16" s="39">
        <f t="shared" si="1"/>
        <v>0</v>
      </c>
      <c r="I16" s="16">
        <f t="shared" si="3"/>
        <v>0</v>
      </c>
      <c r="J16" s="104">
        <f t="shared" si="5"/>
        <v>0</v>
      </c>
      <c r="K16" s="832"/>
      <c r="M16" s="115"/>
      <c r="N16" s="17"/>
      <c r="O16" s="17"/>
      <c r="P16" s="116">
        <f t="shared" si="2"/>
        <v>0</v>
      </c>
      <c r="Q16" s="31"/>
      <c r="R16" s="78"/>
      <c r="S16" s="79"/>
      <c r="T16" s="79"/>
    </row>
    <row r="17" spans="1:20" x14ac:dyDescent="0.25">
      <c r="B17" s="95" t="s">
        <v>144</v>
      </c>
      <c r="C17" s="44">
        <f t="shared" si="4"/>
        <v>2010</v>
      </c>
      <c r="D17" s="44">
        <v>8</v>
      </c>
      <c r="E17" s="45">
        <f t="shared" si="0"/>
        <v>5</v>
      </c>
      <c r="F17" s="23"/>
      <c r="G17" s="34"/>
      <c r="H17" s="39">
        <f t="shared" si="1"/>
        <v>0</v>
      </c>
      <c r="I17" s="16">
        <f t="shared" si="3"/>
        <v>0</v>
      </c>
      <c r="J17" s="104">
        <f t="shared" si="5"/>
        <v>0</v>
      </c>
      <c r="K17" s="832"/>
      <c r="M17" s="115"/>
      <c r="N17" s="17"/>
      <c r="O17" s="17"/>
      <c r="P17" s="116">
        <f t="shared" si="2"/>
        <v>0</v>
      </c>
      <c r="Q17" s="31"/>
      <c r="R17" s="78"/>
    </row>
    <row r="18" spans="1:20" x14ac:dyDescent="0.25">
      <c r="B18" s="95" t="s">
        <v>144</v>
      </c>
      <c r="C18" s="44">
        <f t="shared" si="4"/>
        <v>2011</v>
      </c>
      <c r="D18" s="44">
        <v>8</v>
      </c>
      <c r="E18" s="45">
        <f t="shared" si="0"/>
        <v>6</v>
      </c>
      <c r="F18" s="23"/>
      <c r="G18" s="34"/>
      <c r="H18" s="39">
        <f t="shared" si="1"/>
        <v>0</v>
      </c>
      <c r="I18" s="16">
        <f t="shared" si="3"/>
        <v>0</v>
      </c>
      <c r="J18" s="104">
        <f t="shared" si="5"/>
        <v>0</v>
      </c>
      <c r="K18" s="832"/>
      <c r="M18" s="115"/>
      <c r="N18" s="17"/>
      <c r="O18" s="17"/>
      <c r="P18" s="116">
        <f t="shared" si="2"/>
        <v>0</v>
      </c>
      <c r="Q18" s="31"/>
      <c r="R18" s="78"/>
    </row>
    <row r="19" spans="1:20" x14ac:dyDescent="0.25">
      <c r="B19" s="95" t="s">
        <v>144</v>
      </c>
      <c r="C19" s="44">
        <f t="shared" si="4"/>
        <v>2012</v>
      </c>
      <c r="D19" s="44">
        <v>8</v>
      </c>
      <c r="E19" s="45">
        <f t="shared" si="0"/>
        <v>7</v>
      </c>
      <c r="F19" s="23"/>
      <c r="G19" s="34"/>
      <c r="H19" s="39">
        <f>IF(G19=0,0,F19*G19)</f>
        <v>0</v>
      </c>
      <c r="I19" s="16">
        <f t="shared" si="3"/>
        <v>0</v>
      </c>
      <c r="J19" s="104">
        <f t="shared" si="5"/>
        <v>0</v>
      </c>
      <c r="K19" s="832"/>
      <c r="M19" s="115"/>
      <c r="N19" s="17"/>
      <c r="O19" s="17"/>
      <c r="P19" s="116">
        <f t="shared" si="2"/>
        <v>0</v>
      </c>
      <c r="Q19" s="31"/>
      <c r="R19" s="78"/>
    </row>
    <row r="20" spans="1:20" ht="15.75" thickBot="1" x14ac:dyDescent="0.3">
      <c r="B20" s="96" t="s">
        <v>144</v>
      </c>
      <c r="C20" s="44">
        <f t="shared" si="4"/>
        <v>2013</v>
      </c>
      <c r="D20" s="81">
        <v>8</v>
      </c>
      <c r="E20" s="106">
        <f t="shared" si="0"/>
        <v>8</v>
      </c>
      <c r="F20" s="27"/>
      <c r="G20" s="191"/>
      <c r="H20" s="107">
        <f>IF(G20=0,0,F20*G20)</f>
        <v>0</v>
      </c>
      <c r="I20" s="18">
        <f t="shared" si="3"/>
        <v>0</v>
      </c>
      <c r="J20" s="104">
        <f t="shared" si="5"/>
        <v>0</v>
      </c>
      <c r="K20" s="833"/>
      <c r="M20" s="123"/>
      <c r="N20" s="29"/>
      <c r="O20" s="29"/>
      <c r="P20" s="124">
        <f t="shared" si="2"/>
        <v>0</v>
      </c>
      <c r="Q20" s="31"/>
      <c r="R20" s="78"/>
    </row>
    <row r="21" spans="1:20" ht="16.5" thickTop="1" thickBot="1" x14ac:dyDescent="0.3">
      <c r="B21" s="108" t="s">
        <v>145</v>
      </c>
      <c r="C21" s="109" t="s">
        <v>134</v>
      </c>
      <c r="D21" s="109" t="s">
        <v>107</v>
      </c>
      <c r="E21" s="110" t="s">
        <v>107</v>
      </c>
      <c r="F21" s="111">
        <f>SUM(F12:F20)</f>
        <v>0</v>
      </c>
      <c r="G21" s="112">
        <f>SUM(G12:G20)</f>
        <v>0</v>
      </c>
      <c r="H21" s="112" t="s">
        <v>107</v>
      </c>
      <c r="I21" s="111">
        <f>SUM(I12:I20)</f>
        <v>0</v>
      </c>
      <c r="J21" s="113">
        <f>SUM(J12:J20)</f>
        <v>0</v>
      </c>
      <c r="K21" s="114">
        <f>SUM(K12:K20)</f>
        <v>0</v>
      </c>
      <c r="M21" s="125">
        <f>IF(SUM(M12:M20)=0,0,AVERAGE(M12:M20))</f>
        <v>0</v>
      </c>
      <c r="N21" s="126">
        <f>IF(SUM(N12:N20)=0,0,AVERAGE(N12:N20))</f>
        <v>0</v>
      </c>
      <c r="O21" s="126">
        <f>IF(SUM(O12:O20)=0,0,AVERAGE(O12:O20))</f>
        <v>0</v>
      </c>
      <c r="P21" s="127">
        <f t="shared" si="2"/>
        <v>0</v>
      </c>
      <c r="Q21" s="32"/>
      <c r="R21" s="78"/>
    </row>
    <row r="22" spans="1:20" ht="15.75" thickTop="1" x14ac:dyDescent="0.25">
      <c r="B22" s="58"/>
      <c r="C22" s="93"/>
      <c r="D22" s="93"/>
      <c r="E22" s="93"/>
      <c r="F22" s="73"/>
      <c r="G22" s="94"/>
      <c r="H22" s="94"/>
      <c r="I22" s="73"/>
      <c r="J22" s="73"/>
      <c r="K22" s="73"/>
      <c r="M22" s="20"/>
      <c r="N22" s="20"/>
      <c r="O22" s="20"/>
      <c r="P22" s="20"/>
    </row>
    <row r="23" spans="1:20" ht="84" customHeight="1" thickBot="1" x14ac:dyDescent="0.3">
      <c r="B23" s="14"/>
      <c r="C23" s="14"/>
      <c r="D23" s="14"/>
      <c r="E23" s="14"/>
      <c r="F23" s="14"/>
      <c r="G23" s="14"/>
      <c r="H23" s="14"/>
      <c r="I23" s="14"/>
      <c r="J23" s="14"/>
      <c r="K23" s="75"/>
      <c r="L23" s="75"/>
      <c r="M23" s="2"/>
    </row>
    <row r="24" spans="1:20" ht="18.75" customHeight="1" thickTop="1" thickBot="1" x14ac:dyDescent="0.3">
      <c r="A24" s="31"/>
      <c r="B24" s="14"/>
      <c r="C24" s="14"/>
      <c r="D24" s="14"/>
      <c r="E24" s="14"/>
      <c r="F24" s="14"/>
      <c r="G24" s="14"/>
      <c r="H24" s="14"/>
      <c r="I24" s="14"/>
      <c r="J24" s="14"/>
      <c r="K24" s="76"/>
      <c r="M24" s="1205" t="s">
        <v>42</v>
      </c>
      <c r="N24" s="1206"/>
      <c r="O24" s="1206"/>
      <c r="P24" s="1206"/>
      <c r="Q24" s="819" t="s">
        <v>447</v>
      </c>
      <c r="R24" s="816"/>
      <c r="S24" s="819" t="s">
        <v>448</v>
      </c>
      <c r="T24" s="817" t="s">
        <v>498</v>
      </c>
    </row>
    <row r="25" spans="1:20" ht="16.5" thickTop="1" thickBot="1" x14ac:dyDescent="0.3">
      <c r="B25" s="141" t="s">
        <v>166</v>
      </c>
      <c r="C25" s="142"/>
      <c r="D25" s="142"/>
      <c r="E25" s="142"/>
      <c r="F25" s="142"/>
      <c r="G25" s="142"/>
      <c r="H25" s="142"/>
      <c r="I25" s="142"/>
      <c r="J25" s="142"/>
      <c r="K25" s="143"/>
      <c r="L25" s="72"/>
      <c r="M25" s="1200" t="s">
        <v>123</v>
      </c>
      <c r="N25" s="1192"/>
      <c r="O25" s="1201" t="s">
        <v>104</v>
      </c>
      <c r="P25" s="1202"/>
      <c r="Q25" s="1203" t="s">
        <v>127</v>
      </c>
      <c r="R25" s="1192"/>
      <c r="S25" s="1203" t="s">
        <v>128</v>
      </c>
      <c r="T25" s="1204"/>
    </row>
    <row r="26" spans="1:20" ht="55.5" customHeight="1" thickTop="1" thickBot="1" x14ac:dyDescent="0.3">
      <c r="A26" s="30"/>
      <c r="B26" s="150" t="s">
        <v>136</v>
      </c>
      <c r="C26" s="151" t="s">
        <v>261</v>
      </c>
      <c r="D26" s="151" t="s">
        <v>147</v>
      </c>
      <c r="E26" s="152"/>
      <c r="F26" s="151" t="s">
        <v>224</v>
      </c>
      <c r="G26" s="151" t="s">
        <v>148</v>
      </c>
      <c r="H26" s="151" t="s">
        <v>377</v>
      </c>
      <c r="I26" s="151" t="s">
        <v>378</v>
      </c>
      <c r="J26" s="174" t="s">
        <v>436</v>
      </c>
      <c r="K26" s="175" t="s">
        <v>376</v>
      </c>
      <c r="L26" s="147" t="s">
        <v>146</v>
      </c>
      <c r="M26" s="144" t="s">
        <v>130</v>
      </c>
      <c r="N26" s="145" t="s">
        <v>131</v>
      </c>
      <c r="O26" s="145" t="s">
        <v>130</v>
      </c>
      <c r="P26" s="145" t="s">
        <v>131</v>
      </c>
      <c r="Q26" s="145" t="s">
        <v>130</v>
      </c>
      <c r="R26" s="145" t="s">
        <v>131</v>
      </c>
      <c r="S26" s="145" t="s">
        <v>130</v>
      </c>
      <c r="T26" s="146" t="s">
        <v>131</v>
      </c>
    </row>
    <row r="27" spans="1:20" ht="15.75" thickTop="1" x14ac:dyDescent="0.25">
      <c r="A27" s="30">
        <f>IF(C27="","",MONTH(C27))</f>
        <v>8</v>
      </c>
      <c r="B27" s="159" t="s">
        <v>507</v>
      </c>
      <c r="C27" s="160">
        <v>41487</v>
      </c>
      <c r="D27" s="161">
        <v>10</v>
      </c>
      <c r="E27" s="162"/>
      <c r="F27" s="163">
        <f t="shared" ref="F27:F51" si="6">IF(L27="","",IF(D27-($I$2-L27)&lt;=0,0,D27-($I$2-L27)))</f>
        <v>7</v>
      </c>
      <c r="G27" s="164">
        <v>53</v>
      </c>
      <c r="H27" s="165">
        <v>15000</v>
      </c>
      <c r="I27" s="166">
        <f>IF(OR(B27="",H27=""),"",0)</f>
        <v>0</v>
      </c>
      <c r="J27" s="425">
        <f>IF(OR(B27="",I$2=""),"",IF(L27&gt;$I$2,0,IF(F27&lt;=0,0,(PMT($I$8,D27,H27,0,0))*(-1))))</f>
        <v>2038.0193733057577</v>
      </c>
      <c r="K27" s="834">
        <v>15000</v>
      </c>
      <c r="L27" s="42">
        <f>IF(C27="","",YEAR(C27))</f>
        <v>2013</v>
      </c>
      <c r="M27" s="177"/>
      <c r="N27" s="178" t="str">
        <f t="shared" ref="N27:N51" si="7">IF(M27="","",$J27*M27/100)</f>
        <v/>
      </c>
      <c r="O27" s="179"/>
      <c r="P27" s="178" t="str">
        <f t="shared" ref="P27:P51" si="8">IF(O27="","",$J27*O27/100)</f>
        <v/>
      </c>
      <c r="Q27" s="179"/>
      <c r="R27" s="178" t="str">
        <f t="shared" ref="R27:R51" si="9">IF(Q27="","",$J27*Q27/100)</f>
        <v/>
      </c>
      <c r="S27" s="180" t="str">
        <f>IF(AND(M27="",O27="",Q27=""),"",100-M27-O27-Q27)</f>
        <v/>
      </c>
      <c r="T27" s="181" t="str">
        <f t="shared" ref="T27:T51" si="10">IF(S27="","",$J27*S27/100)</f>
        <v/>
      </c>
    </row>
    <row r="28" spans="1:20" x14ac:dyDescent="0.25">
      <c r="A28" s="30">
        <f t="shared" ref="A28:A51" si="11">IF(C28="","",MONTH(C28))</f>
        <v>11</v>
      </c>
      <c r="B28" s="148" t="s">
        <v>523</v>
      </c>
      <c r="C28" s="69">
        <v>41944</v>
      </c>
      <c r="D28" s="21">
        <v>0.5</v>
      </c>
      <c r="E28" s="22"/>
      <c r="F28" s="40">
        <f t="shared" si="6"/>
        <v>0</v>
      </c>
      <c r="G28" s="23">
        <v>38</v>
      </c>
      <c r="H28" s="24">
        <v>3040</v>
      </c>
      <c r="I28" s="16">
        <f t="shared" ref="I28:I50" si="12">IF(OR(B28="",H28=""),"",0)</f>
        <v>0</v>
      </c>
      <c r="J28" s="426">
        <f t="shared" ref="J28:J51" si="13">IF(OR(B28="",I$2=""),"",IF(L28&gt;$I$2,0,IF(F28&lt;=0,0,(PMT($I$8,D28,H28,0,0))*(-1))))</f>
        <v>0</v>
      </c>
      <c r="K28" s="832">
        <v>3040</v>
      </c>
      <c r="L28" s="42">
        <f t="shared" ref="L28:L52" si="14">IF(C28="","",YEAR(C28))</f>
        <v>2014</v>
      </c>
      <c r="M28" s="115"/>
      <c r="N28" s="25" t="str">
        <f t="shared" si="7"/>
        <v/>
      </c>
      <c r="O28" s="17"/>
      <c r="P28" s="25" t="str">
        <f t="shared" si="8"/>
        <v/>
      </c>
      <c r="Q28" s="17"/>
      <c r="R28" s="25" t="str">
        <f t="shared" si="9"/>
        <v/>
      </c>
      <c r="S28" s="26" t="str">
        <f t="shared" ref="S28:S51" si="15">IF(AND(M28="",O28="",Q28=""),"",100-M28-O28-Q28)</f>
        <v/>
      </c>
      <c r="T28" s="182" t="str">
        <f t="shared" si="10"/>
        <v/>
      </c>
    </row>
    <row r="29" spans="1:20" x14ac:dyDescent="0.25">
      <c r="A29" s="30" t="str">
        <f t="shared" si="11"/>
        <v/>
      </c>
      <c r="B29" s="148" t="s">
        <v>149</v>
      </c>
      <c r="C29" s="69"/>
      <c r="D29" s="21"/>
      <c r="E29" s="22"/>
      <c r="F29" s="40" t="str">
        <f t="shared" si="6"/>
        <v/>
      </c>
      <c r="G29" s="23"/>
      <c r="H29" s="24"/>
      <c r="I29" s="16" t="str">
        <f t="shared" si="12"/>
        <v/>
      </c>
      <c r="J29" s="426">
        <f t="shared" si="13"/>
        <v>0</v>
      </c>
      <c r="K29" s="832"/>
      <c r="L29" s="42" t="str">
        <f t="shared" si="14"/>
        <v/>
      </c>
      <c r="M29" s="115"/>
      <c r="N29" s="25" t="str">
        <f t="shared" si="7"/>
        <v/>
      </c>
      <c r="O29" s="17"/>
      <c r="P29" s="25" t="str">
        <f t="shared" si="8"/>
        <v/>
      </c>
      <c r="Q29" s="17"/>
      <c r="R29" s="25" t="str">
        <f t="shared" si="9"/>
        <v/>
      </c>
      <c r="S29" s="26" t="str">
        <f t="shared" si="15"/>
        <v/>
      </c>
      <c r="T29" s="182" t="str">
        <f t="shared" si="10"/>
        <v/>
      </c>
    </row>
    <row r="30" spans="1:20" x14ac:dyDescent="0.25">
      <c r="A30" s="30" t="str">
        <f t="shared" si="11"/>
        <v/>
      </c>
      <c r="B30" s="148" t="s">
        <v>150</v>
      </c>
      <c r="C30" s="21"/>
      <c r="D30" s="21"/>
      <c r="E30" s="22"/>
      <c r="F30" s="40" t="str">
        <f t="shared" si="6"/>
        <v/>
      </c>
      <c r="G30" s="23"/>
      <c r="H30" s="24"/>
      <c r="I30" s="16" t="str">
        <f t="shared" si="12"/>
        <v/>
      </c>
      <c r="J30" s="426">
        <f t="shared" si="13"/>
        <v>0</v>
      </c>
      <c r="K30" s="832"/>
      <c r="L30" s="42" t="str">
        <f t="shared" si="14"/>
        <v/>
      </c>
      <c r="M30" s="115"/>
      <c r="N30" s="25" t="str">
        <f t="shared" si="7"/>
        <v/>
      </c>
      <c r="O30" s="17"/>
      <c r="P30" s="25" t="str">
        <f t="shared" si="8"/>
        <v/>
      </c>
      <c r="Q30" s="17"/>
      <c r="R30" s="25" t="str">
        <f t="shared" si="9"/>
        <v/>
      </c>
      <c r="S30" s="26" t="str">
        <f t="shared" si="15"/>
        <v/>
      </c>
      <c r="T30" s="182" t="str">
        <f t="shared" si="10"/>
        <v/>
      </c>
    </row>
    <row r="31" spans="1:20" x14ac:dyDescent="0.25">
      <c r="A31" s="30" t="str">
        <f t="shared" si="11"/>
        <v/>
      </c>
      <c r="B31" s="148" t="s">
        <v>151</v>
      </c>
      <c r="C31" s="21"/>
      <c r="D31" s="21"/>
      <c r="E31" s="22"/>
      <c r="F31" s="40" t="str">
        <f t="shared" si="6"/>
        <v/>
      </c>
      <c r="G31" s="23"/>
      <c r="H31" s="24"/>
      <c r="I31" s="16" t="str">
        <f t="shared" si="12"/>
        <v/>
      </c>
      <c r="J31" s="426">
        <f t="shared" si="13"/>
        <v>0</v>
      </c>
      <c r="K31" s="832"/>
      <c r="L31" s="42" t="str">
        <f t="shared" si="14"/>
        <v/>
      </c>
      <c r="M31" s="115"/>
      <c r="N31" s="25" t="str">
        <f t="shared" si="7"/>
        <v/>
      </c>
      <c r="O31" s="17"/>
      <c r="P31" s="25" t="str">
        <f t="shared" si="8"/>
        <v/>
      </c>
      <c r="Q31" s="17"/>
      <c r="R31" s="25" t="str">
        <f t="shared" si="9"/>
        <v/>
      </c>
      <c r="S31" s="26" t="str">
        <f t="shared" si="15"/>
        <v/>
      </c>
      <c r="T31" s="182" t="str">
        <f t="shared" si="10"/>
        <v/>
      </c>
    </row>
    <row r="32" spans="1:20" x14ac:dyDescent="0.25">
      <c r="A32" s="30" t="str">
        <f t="shared" si="11"/>
        <v/>
      </c>
      <c r="B32" s="148" t="s">
        <v>152</v>
      </c>
      <c r="C32" s="21"/>
      <c r="D32" s="21"/>
      <c r="E32" s="22"/>
      <c r="F32" s="40" t="str">
        <f t="shared" ref="F32:F50" si="16">IF(L32="","",IF(D32-($I$2-L32)&lt;=0,0,D32-($I$2-L32)))</f>
        <v/>
      </c>
      <c r="G32" s="23"/>
      <c r="H32" s="24"/>
      <c r="I32" s="16" t="str">
        <f t="shared" si="12"/>
        <v/>
      </c>
      <c r="J32" s="426">
        <f t="shared" si="13"/>
        <v>0</v>
      </c>
      <c r="K32" s="832"/>
      <c r="L32" s="42" t="str">
        <f t="shared" si="14"/>
        <v/>
      </c>
      <c r="M32" s="115"/>
      <c r="N32" s="25" t="str">
        <f t="shared" si="7"/>
        <v/>
      </c>
      <c r="O32" s="17"/>
      <c r="P32" s="25" t="str">
        <f t="shared" si="8"/>
        <v/>
      </c>
      <c r="Q32" s="17"/>
      <c r="R32" s="25" t="str">
        <f t="shared" si="9"/>
        <v/>
      </c>
      <c r="S32" s="26" t="str">
        <f t="shared" si="15"/>
        <v/>
      </c>
      <c r="T32" s="182" t="str">
        <f t="shared" si="10"/>
        <v/>
      </c>
    </row>
    <row r="33" spans="1:20" x14ac:dyDescent="0.25">
      <c r="A33" s="30" t="str">
        <f t="shared" si="11"/>
        <v/>
      </c>
      <c r="B33" s="148" t="s">
        <v>153</v>
      </c>
      <c r="C33" s="21"/>
      <c r="D33" s="21"/>
      <c r="E33" s="22"/>
      <c r="F33" s="40" t="str">
        <f t="shared" si="16"/>
        <v/>
      </c>
      <c r="G33" s="23"/>
      <c r="H33" s="24"/>
      <c r="I33" s="16" t="str">
        <f t="shared" si="12"/>
        <v/>
      </c>
      <c r="J33" s="426">
        <f t="shared" si="13"/>
        <v>0</v>
      </c>
      <c r="K33" s="832"/>
      <c r="L33" s="42" t="str">
        <f t="shared" si="14"/>
        <v/>
      </c>
      <c r="M33" s="115"/>
      <c r="N33" s="25" t="str">
        <f t="shared" ref="N33:N50" si="17">IF(M33="","",$J33*M33/100)</f>
        <v/>
      </c>
      <c r="O33" s="17"/>
      <c r="P33" s="25" t="str">
        <f t="shared" ref="P33:P50" si="18">IF(O33="","",$J33*O33/100)</f>
        <v/>
      </c>
      <c r="Q33" s="17"/>
      <c r="R33" s="25" t="str">
        <f t="shared" ref="R33:R50" si="19">IF(Q33="","",$J33*Q33/100)</f>
        <v/>
      </c>
      <c r="S33" s="26" t="str">
        <f t="shared" si="15"/>
        <v/>
      </c>
      <c r="T33" s="182" t="str">
        <f t="shared" ref="T33:T50" si="20">IF(S33="","",$J33*S33/100)</f>
        <v/>
      </c>
    </row>
    <row r="34" spans="1:20" x14ac:dyDescent="0.25">
      <c r="A34" s="30" t="str">
        <f t="shared" si="11"/>
        <v/>
      </c>
      <c r="B34" s="148" t="s">
        <v>154</v>
      </c>
      <c r="C34" s="21"/>
      <c r="D34" s="21"/>
      <c r="E34" s="22"/>
      <c r="F34" s="40" t="str">
        <f t="shared" si="16"/>
        <v/>
      </c>
      <c r="G34" s="23"/>
      <c r="H34" s="24"/>
      <c r="I34" s="16" t="str">
        <f t="shared" si="12"/>
        <v/>
      </c>
      <c r="J34" s="426">
        <f t="shared" si="13"/>
        <v>0</v>
      </c>
      <c r="K34" s="832"/>
      <c r="L34" s="42" t="str">
        <f t="shared" si="14"/>
        <v/>
      </c>
      <c r="M34" s="115"/>
      <c r="N34" s="25" t="str">
        <f t="shared" si="17"/>
        <v/>
      </c>
      <c r="O34" s="17"/>
      <c r="P34" s="25" t="str">
        <f t="shared" si="18"/>
        <v/>
      </c>
      <c r="Q34" s="17"/>
      <c r="R34" s="25" t="str">
        <f t="shared" si="19"/>
        <v/>
      </c>
      <c r="S34" s="26" t="str">
        <f t="shared" si="15"/>
        <v/>
      </c>
      <c r="T34" s="182" t="str">
        <f t="shared" si="20"/>
        <v/>
      </c>
    </row>
    <row r="35" spans="1:20" x14ac:dyDescent="0.25">
      <c r="A35" s="30" t="str">
        <f t="shared" si="11"/>
        <v/>
      </c>
      <c r="B35" s="148" t="s">
        <v>155</v>
      </c>
      <c r="C35" s="21"/>
      <c r="D35" s="21"/>
      <c r="E35" s="22"/>
      <c r="F35" s="40" t="str">
        <f t="shared" si="16"/>
        <v/>
      </c>
      <c r="G35" s="23"/>
      <c r="H35" s="24"/>
      <c r="I35" s="16" t="str">
        <f t="shared" si="12"/>
        <v/>
      </c>
      <c r="J35" s="426">
        <f t="shared" si="13"/>
        <v>0</v>
      </c>
      <c r="K35" s="832"/>
      <c r="L35" s="42" t="str">
        <f t="shared" si="14"/>
        <v/>
      </c>
      <c r="M35" s="115"/>
      <c r="N35" s="25" t="str">
        <f t="shared" si="17"/>
        <v/>
      </c>
      <c r="O35" s="17"/>
      <c r="P35" s="25" t="str">
        <f t="shared" si="18"/>
        <v/>
      </c>
      <c r="Q35" s="17"/>
      <c r="R35" s="25" t="str">
        <f t="shared" si="19"/>
        <v/>
      </c>
      <c r="S35" s="26" t="str">
        <f t="shared" si="15"/>
        <v/>
      </c>
      <c r="T35" s="182" t="str">
        <f t="shared" si="20"/>
        <v/>
      </c>
    </row>
    <row r="36" spans="1:20" x14ac:dyDescent="0.25">
      <c r="A36" s="30" t="str">
        <f t="shared" si="11"/>
        <v/>
      </c>
      <c r="B36" s="148" t="s">
        <v>156</v>
      </c>
      <c r="C36" s="21"/>
      <c r="D36" s="21"/>
      <c r="E36" s="22"/>
      <c r="F36" s="40" t="str">
        <f t="shared" si="16"/>
        <v/>
      </c>
      <c r="G36" s="23"/>
      <c r="H36" s="24"/>
      <c r="I36" s="16" t="str">
        <f t="shared" si="12"/>
        <v/>
      </c>
      <c r="J36" s="426">
        <f t="shared" si="13"/>
        <v>0</v>
      </c>
      <c r="K36" s="832"/>
      <c r="L36" s="42" t="str">
        <f t="shared" si="14"/>
        <v/>
      </c>
      <c r="M36" s="115"/>
      <c r="N36" s="25" t="str">
        <f t="shared" si="17"/>
        <v/>
      </c>
      <c r="O36" s="17"/>
      <c r="P36" s="25" t="str">
        <f t="shared" si="18"/>
        <v/>
      </c>
      <c r="Q36" s="17"/>
      <c r="R36" s="25" t="str">
        <f t="shared" si="19"/>
        <v/>
      </c>
      <c r="S36" s="26" t="str">
        <f t="shared" si="15"/>
        <v/>
      </c>
      <c r="T36" s="182" t="str">
        <f t="shared" si="20"/>
        <v/>
      </c>
    </row>
    <row r="37" spans="1:20" x14ac:dyDescent="0.25">
      <c r="A37" s="30" t="str">
        <f t="shared" si="11"/>
        <v/>
      </c>
      <c r="B37" s="148" t="s">
        <v>157</v>
      </c>
      <c r="C37" s="21"/>
      <c r="D37" s="21"/>
      <c r="E37" s="22"/>
      <c r="F37" s="40" t="str">
        <f t="shared" si="16"/>
        <v/>
      </c>
      <c r="G37" s="23"/>
      <c r="H37" s="24"/>
      <c r="I37" s="16" t="str">
        <f t="shared" si="12"/>
        <v/>
      </c>
      <c r="J37" s="426">
        <f t="shared" si="13"/>
        <v>0</v>
      </c>
      <c r="K37" s="832"/>
      <c r="L37" s="42" t="str">
        <f t="shared" si="14"/>
        <v/>
      </c>
      <c r="M37" s="115"/>
      <c r="N37" s="25" t="str">
        <f t="shared" si="17"/>
        <v/>
      </c>
      <c r="O37" s="17"/>
      <c r="P37" s="25" t="str">
        <f t="shared" si="18"/>
        <v/>
      </c>
      <c r="Q37" s="17"/>
      <c r="R37" s="25" t="str">
        <f t="shared" si="19"/>
        <v/>
      </c>
      <c r="S37" s="26" t="str">
        <f t="shared" si="15"/>
        <v/>
      </c>
      <c r="T37" s="182" t="str">
        <f t="shared" si="20"/>
        <v/>
      </c>
    </row>
    <row r="38" spans="1:20" x14ac:dyDescent="0.25">
      <c r="A38" s="30" t="str">
        <f t="shared" si="11"/>
        <v/>
      </c>
      <c r="B38" s="148" t="s">
        <v>158</v>
      </c>
      <c r="C38" s="21"/>
      <c r="D38" s="21"/>
      <c r="E38" s="22"/>
      <c r="F38" s="40" t="str">
        <f t="shared" si="16"/>
        <v/>
      </c>
      <c r="G38" s="23"/>
      <c r="H38" s="24"/>
      <c r="I38" s="16" t="str">
        <f t="shared" si="12"/>
        <v/>
      </c>
      <c r="J38" s="426">
        <f t="shared" si="13"/>
        <v>0</v>
      </c>
      <c r="K38" s="832"/>
      <c r="L38" s="42" t="str">
        <f t="shared" si="14"/>
        <v/>
      </c>
      <c r="M38" s="115"/>
      <c r="N38" s="25" t="str">
        <f t="shared" si="17"/>
        <v/>
      </c>
      <c r="O38" s="17"/>
      <c r="P38" s="25" t="str">
        <f t="shared" si="18"/>
        <v/>
      </c>
      <c r="Q38" s="17"/>
      <c r="R38" s="25" t="str">
        <f t="shared" si="19"/>
        <v/>
      </c>
      <c r="S38" s="26" t="str">
        <f t="shared" si="15"/>
        <v/>
      </c>
      <c r="T38" s="182" t="str">
        <f t="shared" si="20"/>
        <v/>
      </c>
    </row>
    <row r="39" spans="1:20" x14ac:dyDescent="0.25">
      <c r="A39" s="30" t="str">
        <f t="shared" si="11"/>
        <v/>
      </c>
      <c r="B39" s="148" t="s">
        <v>159</v>
      </c>
      <c r="C39" s="21"/>
      <c r="D39" s="21"/>
      <c r="E39" s="22"/>
      <c r="F39" s="40" t="str">
        <f t="shared" si="16"/>
        <v/>
      </c>
      <c r="G39" s="23"/>
      <c r="H39" s="24"/>
      <c r="I39" s="16" t="str">
        <f t="shared" si="12"/>
        <v/>
      </c>
      <c r="J39" s="426">
        <f t="shared" si="13"/>
        <v>0</v>
      </c>
      <c r="K39" s="832"/>
      <c r="L39" s="42" t="str">
        <f t="shared" si="14"/>
        <v/>
      </c>
      <c r="M39" s="115"/>
      <c r="N39" s="25" t="str">
        <f t="shared" si="17"/>
        <v/>
      </c>
      <c r="O39" s="17"/>
      <c r="P39" s="25" t="str">
        <f t="shared" si="18"/>
        <v/>
      </c>
      <c r="Q39" s="17"/>
      <c r="R39" s="25" t="str">
        <f t="shared" si="19"/>
        <v/>
      </c>
      <c r="S39" s="26" t="str">
        <f t="shared" si="15"/>
        <v/>
      </c>
      <c r="T39" s="182" t="str">
        <f t="shared" si="20"/>
        <v/>
      </c>
    </row>
    <row r="40" spans="1:20" x14ac:dyDescent="0.25">
      <c r="A40" s="30" t="str">
        <f t="shared" si="11"/>
        <v/>
      </c>
      <c r="B40" s="148" t="s">
        <v>160</v>
      </c>
      <c r="C40" s="21"/>
      <c r="D40" s="21"/>
      <c r="E40" s="22"/>
      <c r="F40" s="40" t="str">
        <f t="shared" si="16"/>
        <v/>
      </c>
      <c r="G40" s="23"/>
      <c r="H40" s="24"/>
      <c r="I40" s="16" t="str">
        <f t="shared" si="12"/>
        <v/>
      </c>
      <c r="J40" s="426">
        <f t="shared" si="13"/>
        <v>0</v>
      </c>
      <c r="K40" s="832"/>
      <c r="L40" s="42" t="str">
        <f t="shared" si="14"/>
        <v/>
      </c>
      <c r="M40" s="115"/>
      <c r="N40" s="25" t="str">
        <f t="shared" si="17"/>
        <v/>
      </c>
      <c r="O40" s="17"/>
      <c r="P40" s="25" t="str">
        <f t="shared" si="18"/>
        <v/>
      </c>
      <c r="Q40" s="17"/>
      <c r="R40" s="25" t="str">
        <f t="shared" si="19"/>
        <v/>
      </c>
      <c r="S40" s="26" t="str">
        <f t="shared" si="15"/>
        <v/>
      </c>
      <c r="T40" s="182" t="str">
        <f t="shared" si="20"/>
        <v/>
      </c>
    </row>
    <row r="41" spans="1:20" x14ac:dyDescent="0.25">
      <c r="A41" s="30" t="str">
        <f t="shared" si="11"/>
        <v/>
      </c>
      <c r="B41" s="148" t="s">
        <v>161</v>
      </c>
      <c r="C41" s="21"/>
      <c r="D41" s="21"/>
      <c r="E41" s="22"/>
      <c r="F41" s="40" t="str">
        <f t="shared" si="16"/>
        <v/>
      </c>
      <c r="G41" s="23"/>
      <c r="H41" s="24"/>
      <c r="I41" s="16" t="str">
        <f t="shared" si="12"/>
        <v/>
      </c>
      <c r="J41" s="426">
        <f t="shared" si="13"/>
        <v>0</v>
      </c>
      <c r="K41" s="832"/>
      <c r="L41" s="42" t="str">
        <f t="shared" si="14"/>
        <v/>
      </c>
      <c r="M41" s="115"/>
      <c r="N41" s="25" t="str">
        <f t="shared" si="17"/>
        <v/>
      </c>
      <c r="O41" s="17"/>
      <c r="P41" s="25" t="str">
        <f t="shared" si="18"/>
        <v/>
      </c>
      <c r="Q41" s="17"/>
      <c r="R41" s="25" t="str">
        <f t="shared" si="19"/>
        <v/>
      </c>
      <c r="S41" s="26" t="str">
        <f t="shared" si="15"/>
        <v/>
      </c>
      <c r="T41" s="182" t="str">
        <f t="shared" si="20"/>
        <v/>
      </c>
    </row>
    <row r="42" spans="1:20" x14ac:dyDescent="0.25">
      <c r="A42" s="30"/>
      <c r="B42" s="148"/>
      <c r="C42" s="21"/>
      <c r="D42" s="21"/>
      <c r="E42" s="22"/>
      <c r="F42" s="40" t="str">
        <f t="shared" si="16"/>
        <v/>
      </c>
      <c r="G42" s="23"/>
      <c r="H42" s="24"/>
      <c r="I42" s="16" t="str">
        <f t="shared" si="12"/>
        <v/>
      </c>
      <c r="J42" s="426" t="str">
        <f>IF(OR(B42="",I$2=""),"",IF(L42&gt;$I$2,0,IF(F42&lt;=0,0,(PMT($I$8,D42,H42,0,0))*(-1))))</f>
        <v/>
      </c>
      <c r="K42" s="832"/>
      <c r="L42" s="42" t="str">
        <f t="shared" si="14"/>
        <v/>
      </c>
      <c r="M42" s="115"/>
      <c r="N42" s="25" t="str">
        <f t="shared" si="17"/>
        <v/>
      </c>
      <c r="O42" s="17"/>
      <c r="P42" s="25" t="str">
        <f t="shared" si="18"/>
        <v/>
      </c>
      <c r="Q42" s="17"/>
      <c r="R42" s="25" t="str">
        <f t="shared" si="19"/>
        <v/>
      </c>
      <c r="S42" s="26" t="str">
        <f t="shared" si="15"/>
        <v/>
      </c>
      <c r="T42" s="182" t="str">
        <f t="shared" si="20"/>
        <v/>
      </c>
    </row>
    <row r="43" spans="1:20" x14ac:dyDescent="0.25">
      <c r="A43" s="30"/>
      <c r="B43" s="148"/>
      <c r="C43" s="21"/>
      <c r="D43" s="21"/>
      <c r="E43" s="22"/>
      <c r="F43" s="40" t="str">
        <f t="shared" si="16"/>
        <v/>
      </c>
      <c r="G43" s="23"/>
      <c r="H43" s="24"/>
      <c r="I43" s="16" t="str">
        <f t="shared" si="12"/>
        <v/>
      </c>
      <c r="J43" s="426" t="str">
        <f t="shared" si="13"/>
        <v/>
      </c>
      <c r="K43" s="832"/>
      <c r="L43" s="42" t="str">
        <f t="shared" si="14"/>
        <v/>
      </c>
      <c r="M43" s="115"/>
      <c r="N43" s="25" t="str">
        <f t="shared" si="17"/>
        <v/>
      </c>
      <c r="O43" s="17"/>
      <c r="P43" s="25" t="str">
        <f t="shared" si="18"/>
        <v/>
      </c>
      <c r="Q43" s="17"/>
      <c r="R43" s="25" t="str">
        <f t="shared" si="19"/>
        <v/>
      </c>
      <c r="S43" s="26" t="str">
        <f t="shared" si="15"/>
        <v/>
      </c>
      <c r="T43" s="182" t="str">
        <f t="shared" si="20"/>
        <v/>
      </c>
    </row>
    <row r="44" spans="1:20" x14ac:dyDescent="0.25">
      <c r="A44" s="30"/>
      <c r="B44" s="148"/>
      <c r="C44" s="21"/>
      <c r="D44" s="21"/>
      <c r="E44" s="22"/>
      <c r="F44" s="40" t="str">
        <f t="shared" si="16"/>
        <v/>
      </c>
      <c r="G44" s="23"/>
      <c r="H44" s="24"/>
      <c r="I44" s="16" t="str">
        <f t="shared" si="12"/>
        <v/>
      </c>
      <c r="J44" s="426" t="str">
        <f t="shared" si="13"/>
        <v/>
      </c>
      <c r="K44" s="832"/>
      <c r="L44" s="42" t="str">
        <f t="shared" si="14"/>
        <v/>
      </c>
      <c r="M44" s="115"/>
      <c r="N44" s="25" t="str">
        <f t="shared" si="17"/>
        <v/>
      </c>
      <c r="O44" s="17"/>
      <c r="P44" s="25" t="str">
        <f t="shared" si="18"/>
        <v/>
      </c>
      <c r="Q44" s="17"/>
      <c r="R44" s="25" t="str">
        <f t="shared" si="19"/>
        <v/>
      </c>
      <c r="S44" s="26" t="str">
        <f t="shared" si="15"/>
        <v/>
      </c>
      <c r="T44" s="182" t="str">
        <f t="shared" si="20"/>
        <v/>
      </c>
    </row>
    <row r="45" spans="1:20" x14ac:dyDescent="0.25">
      <c r="A45" s="30"/>
      <c r="B45" s="148"/>
      <c r="C45" s="21"/>
      <c r="D45" s="21"/>
      <c r="E45" s="22"/>
      <c r="F45" s="40" t="str">
        <f t="shared" si="16"/>
        <v/>
      </c>
      <c r="G45" s="23"/>
      <c r="H45" s="24"/>
      <c r="I45" s="16" t="str">
        <f t="shared" si="12"/>
        <v/>
      </c>
      <c r="J45" s="426" t="str">
        <f t="shared" si="13"/>
        <v/>
      </c>
      <c r="K45" s="832"/>
      <c r="L45" s="42" t="str">
        <f t="shared" si="14"/>
        <v/>
      </c>
      <c r="M45" s="115"/>
      <c r="N45" s="25" t="str">
        <f t="shared" si="17"/>
        <v/>
      </c>
      <c r="O45" s="17"/>
      <c r="P45" s="25" t="str">
        <f t="shared" si="18"/>
        <v/>
      </c>
      <c r="Q45" s="17"/>
      <c r="R45" s="25" t="str">
        <f t="shared" si="19"/>
        <v/>
      </c>
      <c r="S45" s="26" t="str">
        <f t="shared" si="15"/>
        <v/>
      </c>
      <c r="T45" s="182" t="str">
        <f t="shared" si="20"/>
        <v/>
      </c>
    </row>
    <row r="46" spans="1:20" x14ac:dyDescent="0.25">
      <c r="A46" s="30"/>
      <c r="B46" s="148"/>
      <c r="C46" s="21"/>
      <c r="D46" s="21"/>
      <c r="E46" s="22"/>
      <c r="F46" s="40" t="str">
        <f t="shared" si="16"/>
        <v/>
      </c>
      <c r="G46" s="23"/>
      <c r="H46" s="24"/>
      <c r="I46" s="16" t="str">
        <f t="shared" si="12"/>
        <v/>
      </c>
      <c r="J46" s="426" t="str">
        <f t="shared" si="13"/>
        <v/>
      </c>
      <c r="K46" s="832"/>
      <c r="L46" s="42" t="str">
        <f t="shared" si="14"/>
        <v/>
      </c>
      <c r="M46" s="115"/>
      <c r="N46" s="25" t="str">
        <f t="shared" si="17"/>
        <v/>
      </c>
      <c r="O46" s="17"/>
      <c r="P46" s="25" t="str">
        <f t="shared" si="18"/>
        <v/>
      </c>
      <c r="Q46" s="17"/>
      <c r="R46" s="25" t="str">
        <f t="shared" si="19"/>
        <v/>
      </c>
      <c r="S46" s="26" t="str">
        <f t="shared" si="15"/>
        <v/>
      </c>
      <c r="T46" s="182" t="str">
        <f t="shared" si="20"/>
        <v/>
      </c>
    </row>
    <row r="47" spans="1:20" x14ac:dyDescent="0.25">
      <c r="A47" s="30"/>
      <c r="B47" s="148"/>
      <c r="C47" s="21"/>
      <c r="D47" s="21"/>
      <c r="E47" s="22"/>
      <c r="F47" s="40" t="str">
        <f t="shared" si="16"/>
        <v/>
      </c>
      <c r="G47" s="23"/>
      <c r="H47" s="24"/>
      <c r="I47" s="16" t="str">
        <f t="shared" si="12"/>
        <v/>
      </c>
      <c r="J47" s="426" t="str">
        <f t="shared" si="13"/>
        <v/>
      </c>
      <c r="K47" s="832"/>
      <c r="L47" s="42" t="str">
        <f t="shared" si="14"/>
        <v/>
      </c>
      <c r="M47" s="115"/>
      <c r="N47" s="25" t="str">
        <f t="shared" si="17"/>
        <v/>
      </c>
      <c r="O47" s="17"/>
      <c r="P47" s="25" t="str">
        <f t="shared" si="18"/>
        <v/>
      </c>
      <c r="Q47" s="17"/>
      <c r="R47" s="25" t="str">
        <f t="shared" si="19"/>
        <v/>
      </c>
      <c r="S47" s="26" t="str">
        <f t="shared" si="15"/>
        <v/>
      </c>
      <c r="T47" s="182" t="str">
        <f t="shared" si="20"/>
        <v/>
      </c>
    </row>
    <row r="48" spans="1:20" x14ac:dyDescent="0.25">
      <c r="A48" s="30"/>
      <c r="B48" s="148"/>
      <c r="C48" s="21"/>
      <c r="D48" s="21"/>
      <c r="E48" s="22"/>
      <c r="F48" s="40" t="str">
        <f t="shared" si="16"/>
        <v/>
      </c>
      <c r="G48" s="23"/>
      <c r="H48" s="24"/>
      <c r="I48" s="16" t="str">
        <f t="shared" si="12"/>
        <v/>
      </c>
      <c r="J48" s="426" t="str">
        <f t="shared" si="13"/>
        <v/>
      </c>
      <c r="K48" s="832"/>
      <c r="L48" s="42" t="str">
        <f t="shared" si="14"/>
        <v/>
      </c>
      <c r="M48" s="115"/>
      <c r="N48" s="25" t="str">
        <f t="shared" si="17"/>
        <v/>
      </c>
      <c r="O48" s="17"/>
      <c r="P48" s="25" t="str">
        <f t="shared" si="18"/>
        <v/>
      </c>
      <c r="Q48" s="17"/>
      <c r="R48" s="25" t="str">
        <f t="shared" si="19"/>
        <v/>
      </c>
      <c r="S48" s="26" t="str">
        <f t="shared" si="15"/>
        <v/>
      </c>
      <c r="T48" s="182" t="str">
        <f t="shared" si="20"/>
        <v/>
      </c>
    </row>
    <row r="49" spans="1:16384" x14ac:dyDescent="0.25">
      <c r="A49" s="30" t="str">
        <f t="shared" si="11"/>
        <v/>
      </c>
      <c r="B49" s="148"/>
      <c r="C49" s="21"/>
      <c r="D49" s="21"/>
      <c r="E49" s="22"/>
      <c r="F49" s="40" t="str">
        <f t="shared" si="16"/>
        <v/>
      </c>
      <c r="G49" s="23"/>
      <c r="H49" s="24"/>
      <c r="I49" s="16" t="str">
        <f t="shared" si="12"/>
        <v/>
      </c>
      <c r="J49" s="426" t="str">
        <f t="shared" si="13"/>
        <v/>
      </c>
      <c r="K49" s="832"/>
      <c r="L49" s="42" t="str">
        <f t="shared" si="14"/>
        <v/>
      </c>
      <c r="M49" s="115"/>
      <c r="N49" s="25" t="str">
        <f t="shared" si="17"/>
        <v/>
      </c>
      <c r="O49" s="17"/>
      <c r="P49" s="25" t="str">
        <f t="shared" si="18"/>
        <v/>
      </c>
      <c r="Q49" s="17"/>
      <c r="R49" s="25" t="str">
        <f t="shared" si="19"/>
        <v/>
      </c>
      <c r="S49" s="26" t="str">
        <f t="shared" si="15"/>
        <v/>
      </c>
      <c r="T49" s="182" t="str">
        <f t="shared" si="20"/>
        <v/>
      </c>
    </row>
    <row r="50" spans="1:16384" x14ac:dyDescent="0.25">
      <c r="A50" s="30" t="str">
        <f t="shared" si="11"/>
        <v/>
      </c>
      <c r="B50" s="148"/>
      <c r="C50" s="21"/>
      <c r="D50" s="21"/>
      <c r="E50" s="22"/>
      <c r="F50" s="40" t="str">
        <f t="shared" si="16"/>
        <v/>
      </c>
      <c r="G50" s="23"/>
      <c r="H50" s="24"/>
      <c r="I50" s="16" t="str">
        <f t="shared" si="12"/>
        <v/>
      </c>
      <c r="J50" s="426" t="str">
        <f t="shared" si="13"/>
        <v/>
      </c>
      <c r="K50" s="832"/>
      <c r="L50" s="42" t="str">
        <f t="shared" si="14"/>
        <v/>
      </c>
      <c r="M50" s="115"/>
      <c r="N50" s="25" t="str">
        <f t="shared" si="17"/>
        <v/>
      </c>
      <c r="O50" s="17"/>
      <c r="P50" s="25" t="str">
        <f t="shared" si="18"/>
        <v/>
      </c>
      <c r="Q50" s="17"/>
      <c r="R50" s="25" t="str">
        <f t="shared" si="19"/>
        <v/>
      </c>
      <c r="S50" s="26" t="str">
        <f t="shared" si="15"/>
        <v/>
      </c>
      <c r="T50" s="182" t="str">
        <f t="shared" si="20"/>
        <v/>
      </c>
    </row>
    <row r="51" spans="1:16384" ht="15.75" thickBot="1" x14ac:dyDescent="0.3">
      <c r="A51" s="30" t="str">
        <f t="shared" si="11"/>
        <v/>
      </c>
      <c r="B51" s="167"/>
      <c r="C51" s="168"/>
      <c r="D51" s="168"/>
      <c r="E51" s="169"/>
      <c r="F51" s="170" t="str">
        <f t="shared" si="6"/>
        <v/>
      </c>
      <c r="G51" s="171"/>
      <c r="H51" s="172"/>
      <c r="I51" s="16" t="str">
        <f t="shared" ref="I51" si="21">IF(B51="","",0)</f>
        <v/>
      </c>
      <c r="J51" s="426" t="str">
        <f t="shared" si="13"/>
        <v/>
      </c>
      <c r="K51" s="835"/>
      <c r="L51" s="42" t="str">
        <f t="shared" si="14"/>
        <v/>
      </c>
      <c r="M51" s="123"/>
      <c r="N51" s="28" t="str">
        <f t="shared" si="7"/>
        <v/>
      </c>
      <c r="O51" s="29"/>
      <c r="P51" s="28" t="str">
        <f t="shared" si="8"/>
        <v/>
      </c>
      <c r="Q51" s="29"/>
      <c r="R51" s="28" t="str">
        <f t="shared" si="9"/>
        <v/>
      </c>
      <c r="S51" s="210" t="str">
        <f t="shared" si="15"/>
        <v/>
      </c>
      <c r="T51" s="183" t="str">
        <f t="shared" si="10"/>
        <v/>
      </c>
    </row>
    <row r="52" spans="1:16384" ht="16.5" thickTop="1" thickBot="1" x14ac:dyDescent="0.3">
      <c r="A52" s="30"/>
      <c r="B52" s="153" t="s">
        <v>287</v>
      </c>
      <c r="C52" s="154"/>
      <c r="D52" s="154" t="s">
        <v>107</v>
      </c>
      <c r="E52" s="155"/>
      <c r="F52" s="156" t="s">
        <v>107</v>
      </c>
      <c r="G52" s="157">
        <f>SUM(G27:G51)</f>
        <v>91</v>
      </c>
      <c r="H52" s="158">
        <f>SUM(H27:H51)</f>
        <v>18040</v>
      </c>
      <c r="I52" s="157">
        <f>SUM(I27:I51)</f>
        <v>0</v>
      </c>
      <c r="J52" s="158">
        <f>SUM(J27:J51)</f>
        <v>2038.0193733057577</v>
      </c>
      <c r="K52" s="176">
        <f>SUM(K27:K51)</f>
        <v>18040</v>
      </c>
      <c r="L52" s="42" t="str">
        <f t="shared" si="14"/>
        <v/>
      </c>
      <c r="M52" s="184">
        <f>IF($J52=0,0,(N52/$J52)*100)</f>
        <v>0</v>
      </c>
      <c r="N52" s="185">
        <f>IF($R$24&lt;&gt;"",SUM(N27:N51),0)</f>
        <v>0</v>
      </c>
      <c r="O52" s="186">
        <f>IF($J52=0,0,(P52/$J52)*100)</f>
        <v>0</v>
      </c>
      <c r="P52" s="185">
        <f>IF($R$24&lt;&gt;"",SUM(P27:P51),0)</f>
        <v>0</v>
      </c>
      <c r="Q52" s="186">
        <f>IF($J52=0,0,(R52/$J52)*100)</f>
        <v>0</v>
      </c>
      <c r="R52" s="185">
        <f>IF($R$24&lt;&gt;"",SUM(R27:R51),0)</f>
        <v>0</v>
      </c>
      <c r="S52" s="186">
        <f>IF($J52=0,0,(T52/$J52)*100)</f>
        <v>0</v>
      </c>
      <c r="T52" s="187">
        <f>IF($R$24&lt;&gt;"",SUM(T27:T51),0)</f>
        <v>0</v>
      </c>
    </row>
    <row r="53" spans="1:16384" ht="16.5" thickTop="1" thickBot="1" x14ac:dyDescent="0.3">
      <c r="A53" s="30"/>
      <c r="B53" s="31"/>
      <c r="C53" s="42"/>
      <c r="D53" s="43"/>
      <c r="E53" s="43"/>
      <c r="F53" s="41"/>
      <c r="G53" s="41"/>
      <c r="H53" s="41"/>
      <c r="I53" s="41"/>
      <c r="J53" s="41"/>
      <c r="K53" s="41"/>
      <c r="L53" s="31"/>
      <c r="M53" s="1182"/>
      <c r="N53" s="1182"/>
      <c r="O53" s="1182"/>
      <c r="P53" s="1182"/>
      <c r="Q53" s="1182"/>
      <c r="R53" s="1182"/>
      <c r="S53" s="1182"/>
      <c r="T53" s="118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2"/>
      <c r="NI53" s="2"/>
      <c r="NJ53" s="2"/>
      <c r="NK53" s="2"/>
      <c r="NL53" s="2"/>
      <c r="NM53" s="2"/>
      <c r="NN53" s="2"/>
      <c r="NO53" s="2"/>
      <c r="NP53" s="2"/>
      <c r="NQ53" s="2"/>
      <c r="NR53" s="2"/>
      <c r="NS53" s="2"/>
      <c r="NT53" s="2"/>
      <c r="NU53" s="2"/>
      <c r="NV53" s="2"/>
      <c r="NW53" s="2"/>
      <c r="NX53" s="2"/>
      <c r="NY53" s="2"/>
      <c r="NZ53" s="2"/>
      <c r="OA53" s="2"/>
      <c r="OB53" s="2"/>
      <c r="OC53" s="2"/>
      <c r="OD53" s="2"/>
      <c r="OE53" s="2"/>
      <c r="OF53" s="2"/>
      <c r="OG53" s="2"/>
      <c r="OH53" s="2"/>
      <c r="OI53" s="2"/>
      <c r="OJ53" s="2"/>
      <c r="OK53" s="2"/>
      <c r="OL53" s="2"/>
      <c r="OM53" s="2"/>
      <c r="ON53" s="2"/>
      <c r="OO53" s="2"/>
      <c r="OP53" s="2"/>
      <c r="OQ53" s="2"/>
      <c r="OR53" s="2"/>
      <c r="OS53" s="2"/>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c r="VT53" s="2"/>
      <c r="VU53" s="2"/>
      <c r="VV53" s="2"/>
      <c r="VW53" s="2"/>
      <c r="VX53" s="2"/>
      <c r="VY53" s="2"/>
      <c r="VZ53" s="2"/>
      <c r="WA53" s="2"/>
      <c r="WB53" s="2"/>
      <c r="WC53" s="2"/>
      <c r="WD53" s="2"/>
      <c r="WE53" s="2"/>
      <c r="WF53" s="2"/>
      <c r="WG53" s="2"/>
      <c r="WH53" s="2"/>
      <c r="WI53" s="2"/>
      <c r="WJ53" s="2"/>
      <c r="WK53" s="2"/>
      <c r="WL53" s="2"/>
      <c r="WM53" s="2"/>
      <c r="WN53" s="2"/>
      <c r="WO53" s="2"/>
      <c r="WP53" s="2"/>
      <c r="WQ53" s="2"/>
      <c r="WR53" s="2"/>
      <c r="WS53" s="2"/>
      <c r="WT53" s="2"/>
      <c r="WU53" s="2"/>
      <c r="WV53" s="2"/>
      <c r="WW53" s="2"/>
      <c r="WX53" s="2"/>
      <c r="WY53" s="2"/>
      <c r="WZ53" s="2"/>
      <c r="XA53" s="2"/>
      <c r="XB53" s="2"/>
      <c r="XC53" s="2"/>
      <c r="XD53" s="2"/>
      <c r="XE53" s="2"/>
      <c r="XF53" s="2"/>
      <c r="XG53" s="2"/>
      <c r="XH53" s="2"/>
      <c r="XI53" s="2"/>
      <c r="XJ53" s="2"/>
      <c r="XK53" s="2"/>
      <c r="XL53" s="2"/>
      <c r="XM53" s="2"/>
      <c r="XN53" s="2"/>
      <c r="XO53" s="2"/>
      <c r="XP53" s="2"/>
      <c r="XQ53" s="2"/>
      <c r="XR53" s="2"/>
      <c r="XS53" s="2"/>
      <c r="XT53" s="2"/>
      <c r="XU53" s="2"/>
      <c r="XV53" s="2"/>
      <c r="XW53" s="2"/>
      <c r="XX53" s="2"/>
      <c r="XY53" s="2"/>
      <c r="XZ53" s="2"/>
      <c r="YA53" s="2"/>
      <c r="YB53" s="2"/>
      <c r="YC53" s="2"/>
      <c r="YD53" s="2"/>
      <c r="YE53" s="2"/>
      <c r="YF53" s="2"/>
      <c r="YG53" s="2"/>
      <c r="YH53" s="2"/>
      <c r="YI53" s="2"/>
      <c r="YJ53" s="2"/>
      <c r="YK53" s="2"/>
      <c r="YL53" s="2"/>
      <c r="YM53" s="2"/>
      <c r="YN53" s="2"/>
      <c r="YO53" s="2"/>
      <c r="YP53" s="2"/>
      <c r="YQ53" s="2"/>
      <c r="YR53" s="2"/>
      <c r="YS53" s="2"/>
      <c r="YT53" s="2"/>
      <c r="YU53" s="2"/>
      <c r="YV53" s="2"/>
      <c r="YW53" s="2"/>
      <c r="YX53" s="2"/>
      <c r="YY53" s="2"/>
      <c r="YZ53" s="2"/>
      <c r="ZA53" s="2"/>
      <c r="ZB53" s="2"/>
      <c r="ZC53" s="2"/>
      <c r="ZD53" s="2"/>
      <c r="ZE53" s="2"/>
      <c r="ZF53" s="2"/>
      <c r="ZG53" s="2"/>
      <c r="ZH53" s="2"/>
      <c r="ZI53" s="2"/>
      <c r="ZJ53" s="2"/>
      <c r="ZK53" s="2"/>
      <c r="ZL53" s="2"/>
      <c r="ZM53" s="2"/>
      <c r="ZN53" s="2"/>
      <c r="ZO53" s="2"/>
      <c r="ZP53" s="2"/>
      <c r="ZQ53" s="2"/>
      <c r="ZR53" s="2"/>
      <c r="ZS53" s="2"/>
      <c r="ZT53" s="2"/>
      <c r="ZU53" s="2"/>
      <c r="ZV53" s="2"/>
      <c r="ZW53" s="2"/>
      <c r="ZX53" s="2"/>
      <c r="ZY53" s="2"/>
      <c r="ZZ53" s="2"/>
      <c r="AAA53" s="2"/>
      <c r="AAB53" s="2"/>
      <c r="AAC53" s="2"/>
      <c r="AAD53" s="2"/>
      <c r="AAE53" s="2"/>
      <c r="AAF53" s="2"/>
      <c r="AAG53" s="2"/>
      <c r="AAH53" s="2"/>
      <c r="AAI53" s="2"/>
      <c r="AAJ53" s="2"/>
      <c r="AAK53" s="2"/>
      <c r="AAL53" s="2"/>
      <c r="AAM53" s="2"/>
      <c r="AAN53" s="2"/>
      <c r="AAO53" s="2"/>
      <c r="AAP53" s="2"/>
      <c r="AAQ53" s="2"/>
      <c r="AAR53" s="2"/>
      <c r="AAS53" s="2"/>
      <c r="AAT53" s="2"/>
      <c r="AAU53" s="2"/>
      <c r="AAV53" s="2"/>
      <c r="AAW53" s="2"/>
      <c r="AAX53" s="2"/>
      <c r="AAY53" s="2"/>
      <c r="AAZ53" s="2"/>
      <c r="ABA53" s="2"/>
      <c r="ABB53" s="2"/>
      <c r="ABC53" s="2"/>
      <c r="ABD53" s="2"/>
      <c r="ABE53" s="2"/>
      <c r="ABF53" s="2"/>
      <c r="ABG53" s="2"/>
      <c r="ABH53" s="2"/>
      <c r="ABI53" s="2"/>
      <c r="ABJ53" s="2"/>
      <c r="ABK53" s="2"/>
      <c r="ABL53" s="2"/>
      <c r="ABM53" s="2"/>
      <c r="ABN53" s="2"/>
      <c r="ABO53" s="2"/>
      <c r="ABP53" s="2"/>
      <c r="ABQ53" s="2"/>
      <c r="ABR53" s="2"/>
      <c r="ABS53" s="2"/>
      <c r="ABT53" s="2"/>
      <c r="ABU53" s="2"/>
      <c r="ABV53" s="2"/>
      <c r="ABW53" s="2"/>
      <c r="ABX53" s="2"/>
      <c r="ABY53" s="2"/>
      <c r="ABZ53" s="2"/>
      <c r="ACA53" s="2"/>
      <c r="ACB53" s="2"/>
      <c r="ACC53" s="2"/>
      <c r="ACD53" s="2"/>
      <c r="ACE53" s="2"/>
      <c r="ACF53" s="2"/>
      <c r="ACG53" s="2"/>
      <c r="ACH53" s="2"/>
      <c r="ACI53" s="2"/>
      <c r="ACJ53" s="2"/>
      <c r="ACK53" s="2"/>
      <c r="ACL53" s="2"/>
      <c r="ACM53" s="2"/>
      <c r="ACN53" s="2"/>
      <c r="ACO53" s="2"/>
      <c r="ACP53" s="2"/>
      <c r="ACQ53" s="2"/>
      <c r="ACR53" s="2"/>
      <c r="ACS53" s="2"/>
      <c r="ACT53" s="2"/>
      <c r="ACU53" s="2"/>
      <c r="ACV53" s="2"/>
      <c r="ACW53" s="2"/>
      <c r="ACX53" s="2"/>
      <c r="ACY53" s="2"/>
      <c r="ACZ53" s="2"/>
      <c r="ADA53" s="2"/>
      <c r="ADB53" s="2"/>
      <c r="ADC53" s="2"/>
      <c r="ADD53" s="2"/>
      <c r="ADE53" s="2"/>
      <c r="ADF53" s="2"/>
      <c r="ADG53" s="2"/>
      <c r="ADH53" s="2"/>
      <c r="ADI53" s="2"/>
      <c r="ADJ53" s="2"/>
      <c r="ADK53" s="2"/>
      <c r="ADL53" s="2"/>
      <c r="ADM53" s="2"/>
      <c r="ADN53" s="2"/>
      <c r="ADO53" s="2"/>
      <c r="ADP53" s="2"/>
      <c r="ADQ53" s="2"/>
      <c r="ADR53" s="2"/>
      <c r="ADS53" s="2"/>
      <c r="ADT53" s="2"/>
      <c r="ADU53" s="2"/>
      <c r="ADV53" s="2"/>
      <c r="ADW53" s="2"/>
      <c r="ADX53" s="2"/>
      <c r="ADY53" s="2"/>
      <c r="ADZ53" s="2"/>
      <c r="AEA53" s="2"/>
      <c r="AEB53" s="2"/>
      <c r="AEC53" s="2"/>
      <c r="AED53" s="2"/>
      <c r="AEE53" s="2"/>
      <c r="AEF53" s="2"/>
      <c r="AEG53" s="2"/>
      <c r="AEH53" s="2"/>
      <c r="AEI53" s="2"/>
      <c r="AEJ53" s="2"/>
      <c r="AEK53" s="2"/>
      <c r="AEL53" s="2"/>
      <c r="AEM53" s="2"/>
      <c r="AEN53" s="2"/>
      <c r="AEO53" s="2"/>
      <c r="AEP53" s="2"/>
      <c r="AEQ53" s="2"/>
      <c r="AER53" s="2"/>
      <c r="AES53" s="2"/>
      <c r="AET53" s="2"/>
      <c r="AEU53" s="2"/>
      <c r="AEV53" s="2"/>
      <c r="AEW53" s="2"/>
      <c r="AEX53" s="2"/>
      <c r="AEY53" s="2"/>
      <c r="AEZ53" s="2"/>
      <c r="AFA53" s="2"/>
      <c r="AFB53" s="2"/>
      <c r="AFC53" s="2"/>
      <c r="AFD53" s="2"/>
      <c r="AFE53" s="2"/>
      <c r="AFF53" s="2"/>
      <c r="AFG53" s="2"/>
      <c r="AFH53" s="2"/>
      <c r="AFI53" s="2"/>
      <c r="AFJ53" s="2"/>
      <c r="AFK53" s="2"/>
      <c r="AFL53" s="2"/>
      <c r="AFM53" s="2"/>
      <c r="AFN53" s="2"/>
      <c r="AFO53" s="2"/>
      <c r="AFP53" s="2"/>
      <c r="AFQ53" s="2"/>
      <c r="AFR53" s="2"/>
      <c r="AFS53" s="2"/>
      <c r="AFT53" s="2"/>
      <c r="AFU53" s="2"/>
      <c r="AFV53" s="2"/>
      <c r="AFW53" s="2"/>
      <c r="AFX53" s="2"/>
      <c r="AFY53" s="2"/>
      <c r="AFZ53" s="2"/>
      <c r="AGA53" s="2"/>
      <c r="AGB53" s="2"/>
      <c r="AGC53" s="2"/>
      <c r="AGD53" s="2"/>
      <c r="AGE53" s="2"/>
      <c r="AGF53" s="2"/>
      <c r="AGG53" s="2"/>
      <c r="AGH53" s="2"/>
      <c r="AGI53" s="2"/>
      <c r="AGJ53" s="2"/>
      <c r="AGK53" s="2"/>
      <c r="AGL53" s="2"/>
      <c r="AGM53" s="2"/>
      <c r="AGN53" s="2"/>
      <c r="AGO53" s="2"/>
      <c r="AGP53" s="2"/>
      <c r="AGQ53" s="2"/>
      <c r="AGR53" s="2"/>
      <c r="AGS53" s="2"/>
      <c r="AGT53" s="2"/>
      <c r="AGU53" s="2"/>
      <c r="AGV53" s="2"/>
      <c r="AGW53" s="2"/>
      <c r="AGX53" s="2"/>
      <c r="AGY53" s="2"/>
      <c r="AGZ53" s="2"/>
      <c r="AHA53" s="2"/>
      <c r="AHB53" s="2"/>
      <c r="AHC53" s="2"/>
      <c r="AHD53" s="2"/>
      <c r="AHE53" s="2"/>
      <c r="AHF53" s="2"/>
      <c r="AHG53" s="2"/>
      <c r="AHH53" s="2"/>
      <c r="AHI53" s="2"/>
      <c r="AHJ53" s="2"/>
      <c r="AHK53" s="2"/>
      <c r="AHL53" s="2"/>
      <c r="AHM53" s="2"/>
      <c r="AHN53" s="2"/>
      <c r="AHO53" s="2"/>
      <c r="AHP53" s="2"/>
      <c r="AHQ53" s="2"/>
      <c r="AHR53" s="2"/>
      <c r="AHS53" s="2"/>
      <c r="AHT53" s="2"/>
      <c r="AHU53" s="2"/>
      <c r="AHV53" s="2"/>
      <c r="AHW53" s="2"/>
      <c r="AHX53" s="2"/>
      <c r="AHY53" s="2"/>
      <c r="AHZ53" s="2"/>
      <c r="AIA53" s="2"/>
      <c r="AIB53" s="2"/>
      <c r="AIC53" s="2"/>
      <c r="AID53" s="2"/>
      <c r="AIE53" s="2"/>
      <c r="AIF53" s="2"/>
      <c r="AIG53" s="2"/>
      <c r="AIH53" s="2"/>
      <c r="AII53" s="2"/>
      <c r="AIJ53" s="2"/>
      <c r="AIK53" s="2"/>
      <c r="AIL53" s="2"/>
      <c r="AIM53" s="2"/>
      <c r="AIN53" s="2"/>
      <c r="AIO53" s="2"/>
      <c r="AIP53" s="2"/>
      <c r="AIQ53" s="2"/>
      <c r="AIR53" s="2"/>
      <c r="AIS53" s="2"/>
      <c r="AIT53" s="2"/>
      <c r="AIU53" s="2"/>
      <c r="AIV53" s="2"/>
      <c r="AIW53" s="2"/>
      <c r="AIX53" s="2"/>
      <c r="AIY53" s="2"/>
      <c r="AIZ53" s="2"/>
      <c r="AJA53" s="2"/>
      <c r="AJB53" s="2"/>
      <c r="AJC53" s="2"/>
      <c r="AJD53" s="2"/>
      <c r="AJE53" s="2"/>
      <c r="AJF53" s="2"/>
      <c r="AJG53" s="2"/>
      <c r="AJH53" s="2"/>
      <c r="AJI53" s="2"/>
      <c r="AJJ53" s="2"/>
      <c r="AJK53" s="2"/>
      <c r="AJL53" s="2"/>
      <c r="AJM53" s="2"/>
      <c r="AJN53" s="2"/>
      <c r="AJO53" s="2"/>
      <c r="AJP53" s="2"/>
      <c r="AJQ53" s="2"/>
      <c r="AJR53" s="2"/>
      <c r="AJS53" s="2"/>
      <c r="AJT53" s="2"/>
      <c r="AJU53" s="2"/>
      <c r="AJV53" s="2"/>
      <c r="AJW53" s="2"/>
      <c r="AJX53" s="2"/>
      <c r="AJY53" s="2"/>
      <c r="AJZ53" s="2"/>
      <c r="AKA53" s="2"/>
      <c r="AKB53" s="2"/>
      <c r="AKC53" s="2"/>
      <c r="AKD53" s="2"/>
      <c r="AKE53" s="2"/>
      <c r="AKF53" s="2"/>
      <c r="AKG53" s="2"/>
      <c r="AKH53" s="2"/>
      <c r="AKI53" s="2"/>
      <c r="AKJ53" s="2"/>
      <c r="AKK53" s="2"/>
      <c r="AKL53" s="2"/>
      <c r="AKM53" s="2"/>
      <c r="AKN53" s="2"/>
      <c r="AKO53" s="2"/>
      <c r="AKP53" s="2"/>
      <c r="AKQ53" s="2"/>
      <c r="AKR53" s="2"/>
      <c r="AKS53" s="2"/>
      <c r="AKT53" s="2"/>
      <c r="AKU53" s="2"/>
      <c r="AKV53" s="2"/>
      <c r="AKW53" s="2"/>
      <c r="AKX53" s="2"/>
      <c r="AKY53" s="2"/>
      <c r="AKZ53" s="2"/>
      <c r="ALA53" s="2"/>
      <c r="ALB53" s="2"/>
      <c r="ALC53" s="2"/>
      <c r="ALD53" s="2"/>
      <c r="ALE53" s="2"/>
      <c r="ALF53" s="2"/>
      <c r="ALG53" s="2"/>
      <c r="ALH53" s="2"/>
      <c r="ALI53" s="2"/>
      <c r="ALJ53" s="2"/>
      <c r="ALK53" s="2"/>
      <c r="ALL53" s="2"/>
      <c r="ALM53" s="2"/>
      <c r="ALN53" s="2"/>
      <c r="ALO53" s="2"/>
      <c r="ALP53" s="2"/>
      <c r="ALQ53" s="2"/>
      <c r="ALR53" s="2"/>
      <c r="ALS53" s="2"/>
      <c r="ALT53" s="2"/>
      <c r="ALU53" s="2"/>
      <c r="ALV53" s="2"/>
      <c r="ALW53" s="2"/>
      <c r="ALX53" s="2"/>
      <c r="ALY53" s="2"/>
      <c r="ALZ53" s="2"/>
      <c r="AMA53" s="2"/>
      <c r="AMB53" s="2"/>
      <c r="AMC53" s="2"/>
      <c r="AMD53" s="2"/>
      <c r="AME53" s="2"/>
      <c r="AMF53" s="2"/>
      <c r="AMG53" s="2"/>
      <c r="AMH53" s="2"/>
      <c r="AMI53" s="2"/>
      <c r="AMJ53" s="2"/>
      <c r="AMK53" s="2"/>
      <c r="AML53" s="2"/>
      <c r="AMM53" s="2"/>
      <c r="AMN53" s="2"/>
      <c r="AMO53" s="2"/>
      <c r="AMP53" s="2"/>
      <c r="AMQ53" s="2"/>
      <c r="AMR53" s="2"/>
      <c r="AMS53" s="2"/>
      <c r="AMT53" s="2"/>
      <c r="AMU53" s="2"/>
      <c r="AMV53" s="2"/>
      <c r="AMW53" s="2"/>
      <c r="AMX53" s="2"/>
      <c r="AMY53" s="2"/>
      <c r="AMZ53" s="2"/>
      <c r="ANA53" s="2"/>
      <c r="ANB53" s="2"/>
      <c r="ANC53" s="2"/>
      <c r="AND53" s="2"/>
      <c r="ANE53" s="2"/>
      <c r="ANF53" s="2"/>
      <c r="ANG53" s="2"/>
      <c r="ANH53" s="2"/>
      <c r="ANI53" s="2"/>
      <c r="ANJ53" s="2"/>
      <c r="ANK53" s="2"/>
      <c r="ANL53" s="2"/>
      <c r="ANM53" s="2"/>
      <c r="ANN53" s="2"/>
      <c r="ANO53" s="2"/>
      <c r="ANP53" s="2"/>
      <c r="ANQ53" s="2"/>
      <c r="ANR53" s="2"/>
      <c r="ANS53" s="2"/>
      <c r="ANT53" s="2"/>
      <c r="ANU53" s="2"/>
      <c r="ANV53" s="2"/>
      <c r="ANW53" s="2"/>
      <c r="ANX53" s="2"/>
      <c r="ANY53" s="2"/>
      <c r="ANZ53" s="2"/>
      <c r="AOA53" s="2"/>
      <c r="AOB53" s="2"/>
      <c r="AOC53" s="2"/>
      <c r="AOD53" s="2"/>
      <c r="AOE53" s="2"/>
      <c r="AOF53" s="2"/>
      <c r="AOG53" s="2"/>
      <c r="AOH53" s="2"/>
      <c r="AOI53" s="2"/>
      <c r="AOJ53" s="2"/>
      <c r="AOK53" s="2"/>
      <c r="AOL53" s="2"/>
      <c r="AOM53" s="2"/>
      <c r="AON53" s="2"/>
      <c r="AOO53" s="2"/>
      <c r="AOP53" s="2"/>
      <c r="AOQ53" s="2"/>
      <c r="AOR53" s="2"/>
      <c r="AOS53" s="2"/>
      <c r="AOT53" s="2"/>
      <c r="AOU53" s="2"/>
      <c r="AOV53" s="2"/>
      <c r="AOW53" s="2"/>
      <c r="AOX53" s="2"/>
      <c r="AOY53" s="2"/>
      <c r="AOZ53" s="2"/>
      <c r="APA53" s="2"/>
      <c r="APB53" s="2"/>
      <c r="APC53" s="2"/>
      <c r="APD53" s="2"/>
      <c r="APE53" s="2"/>
      <c r="APF53" s="2"/>
      <c r="APG53" s="2"/>
      <c r="APH53" s="2"/>
      <c r="API53" s="2"/>
      <c r="APJ53" s="2"/>
      <c r="APK53" s="2"/>
      <c r="APL53" s="2"/>
      <c r="APM53" s="2"/>
      <c r="APN53" s="2"/>
      <c r="APO53" s="2"/>
      <c r="APP53" s="2"/>
      <c r="APQ53" s="2"/>
      <c r="APR53" s="2"/>
      <c r="APS53" s="2"/>
      <c r="APT53" s="2"/>
      <c r="APU53" s="2"/>
      <c r="APV53" s="2"/>
      <c r="APW53" s="2"/>
      <c r="APX53" s="2"/>
      <c r="APY53" s="2"/>
      <c r="APZ53" s="2"/>
      <c r="AQA53" s="2"/>
      <c r="AQB53" s="2"/>
      <c r="AQC53" s="2"/>
      <c r="AQD53" s="2"/>
      <c r="AQE53" s="2"/>
      <c r="AQF53" s="2"/>
      <c r="AQG53" s="2"/>
      <c r="AQH53" s="2"/>
      <c r="AQI53" s="2"/>
      <c r="AQJ53" s="2"/>
      <c r="AQK53" s="2"/>
      <c r="AQL53" s="2"/>
      <c r="AQM53" s="2"/>
      <c r="AQN53" s="2"/>
      <c r="AQO53" s="2"/>
      <c r="AQP53" s="2"/>
      <c r="AQQ53" s="2"/>
      <c r="AQR53" s="2"/>
      <c r="AQS53" s="2"/>
      <c r="AQT53" s="2"/>
      <c r="AQU53" s="2"/>
      <c r="AQV53" s="2"/>
      <c r="AQW53" s="2"/>
      <c r="AQX53" s="2"/>
      <c r="AQY53" s="2"/>
      <c r="AQZ53" s="2"/>
      <c r="ARA53" s="2"/>
      <c r="ARB53" s="2"/>
      <c r="ARC53" s="2"/>
      <c r="ARD53" s="2"/>
      <c r="ARE53" s="2"/>
      <c r="ARF53" s="2"/>
      <c r="ARG53" s="2"/>
      <c r="ARH53" s="2"/>
      <c r="ARI53" s="2"/>
      <c r="ARJ53" s="2"/>
      <c r="ARK53" s="2"/>
      <c r="ARL53" s="2"/>
      <c r="ARM53" s="2"/>
      <c r="ARN53" s="2"/>
      <c r="ARO53" s="2"/>
      <c r="ARP53" s="2"/>
      <c r="ARQ53" s="2"/>
      <c r="ARR53" s="2"/>
      <c r="ARS53" s="2"/>
      <c r="ART53" s="2"/>
      <c r="ARU53" s="2"/>
      <c r="ARV53" s="2"/>
      <c r="ARW53" s="2"/>
      <c r="ARX53" s="2"/>
      <c r="ARY53" s="2"/>
      <c r="ARZ53" s="2"/>
      <c r="ASA53" s="2"/>
      <c r="ASB53" s="2"/>
      <c r="ASC53" s="2"/>
      <c r="ASD53" s="2"/>
      <c r="ASE53" s="2"/>
      <c r="ASF53" s="2"/>
      <c r="ASG53" s="2"/>
      <c r="ASH53" s="2"/>
      <c r="ASI53" s="2"/>
      <c r="ASJ53" s="2"/>
      <c r="ASK53" s="2"/>
      <c r="ASL53" s="2"/>
      <c r="ASM53" s="2"/>
      <c r="ASN53" s="2"/>
      <c r="ASO53" s="2"/>
      <c r="ASP53" s="2"/>
      <c r="ASQ53" s="2"/>
      <c r="ASR53" s="2"/>
      <c r="ASS53" s="2"/>
      <c r="AST53" s="2"/>
      <c r="ASU53" s="2"/>
      <c r="ASV53" s="2"/>
      <c r="ASW53" s="2"/>
      <c r="ASX53" s="2"/>
      <c r="ASY53" s="2"/>
      <c r="ASZ53" s="2"/>
      <c r="ATA53" s="2"/>
      <c r="ATB53" s="2"/>
      <c r="ATC53" s="2"/>
      <c r="ATD53" s="2"/>
      <c r="ATE53" s="2"/>
      <c r="ATF53" s="2"/>
      <c r="ATG53" s="2"/>
      <c r="ATH53" s="2"/>
      <c r="ATI53" s="2"/>
      <c r="ATJ53" s="2"/>
      <c r="ATK53" s="2"/>
      <c r="ATL53" s="2"/>
      <c r="ATM53" s="2"/>
      <c r="ATN53" s="2"/>
      <c r="ATO53" s="2"/>
      <c r="ATP53" s="2"/>
      <c r="ATQ53" s="2"/>
      <c r="ATR53" s="2"/>
      <c r="ATS53" s="2"/>
      <c r="ATT53" s="2"/>
      <c r="ATU53" s="2"/>
      <c r="ATV53" s="2"/>
      <c r="ATW53" s="2"/>
      <c r="ATX53" s="2"/>
      <c r="ATY53" s="2"/>
      <c r="ATZ53" s="2"/>
      <c r="AUA53" s="2"/>
      <c r="AUB53" s="2"/>
      <c r="AUC53" s="2"/>
      <c r="AUD53" s="2"/>
      <c r="AUE53" s="2"/>
      <c r="AUF53" s="2"/>
      <c r="AUG53" s="2"/>
      <c r="AUH53" s="2"/>
      <c r="AUI53" s="2"/>
      <c r="AUJ53" s="2"/>
      <c r="AUK53" s="2"/>
      <c r="AUL53" s="2"/>
      <c r="AUM53" s="2"/>
      <c r="AUN53" s="2"/>
      <c r="AUO53" s="2"/>
      <c r="AUP53" s="2"/>
      <c r="AUQ53" s="2"/>
      <c r="AUR53" s="2"/>
      <c r="AUS53" s="2"/>
      <c r="AUT53" s="2"/>
      <c r="AUU53" s="2"/>
      <c r="AUV53" s="2"/>
      <c r="AUW53" s="2"/>
      <c r="AUX53" s="2"/>
      <c r="AUY53" s="2"/>
      <c r="AUZ53" s="2"/>
      <c r="AVA53" s="2"/>
      <c r="AVB53" s="2"/>
      <c r="AVC53" s="2"/>
      <c r="AVD53" s="2"/>
      <c r="AVE53" s="2"/>
      <c r="AVF53" s="2"/>
      <c r="AVG53" s="2"/>
      <c r="AVH53" s="2"/>
      <c r="AVI53" s="2"/>
      <c r="AVJ53" s="2"/>
      <c r="AVK53" s="2"/>
      <c r="AVL53" s="2"/>
      <c r="AVM53" s="2"/>
      <c r="AVN53" s="2"/>
      <c r="AVO53" s="2"/>
      <c r="AVP53" s="2"/>
      <c r="AVQ53" s="2"/>
      <c r="AVR53" s="2"/>
      <c r="AVS53" s="2"/>
      <c r="AVT53" s="2"/>
      <c r="AVU53" s="2"/>
      <c r="AVV53" s="2"/>
      <c r="AVW53" s="2"/>
      <c r="AVX53" s="2"/>
      <c r="AVY53" s="2"/>
      <c r="AVZ53" s="2"/>
      <c r="AWA53" s="2"/>
      <c r="AWB53" s="2"/>
      <c r="AWC53" s="2"/>
      <c r="AWD53" s="2"/>
      <c r="AWE53" s="2"/>
      <c r="AWF53" s="2"/>
      <c r="AWG53" s="2"/>
      <c r="AWH53" s="2"/>
      <c r="AWI53" s="2"/>
      <c r="AWJ53" s="2"/>
      <c r="AWK53" s="2"/>
      <c r="AWL53" s="2"/>
      <c r="AWM53" s="2"/>
      <c r="AWN53" s="2"/>
      <c r="AWO53" s="2"/>
      <c r="AWP53" s="2"/>
      <c r="AWQ53" s="2"/>
      <c r="AWR53" s="2"/>
      <c r="AWS53" s="2"/>
      <c r="AWT53" s="2"/>
      <c r="AWU53" s="2"/>
      <c r="AWV53" s="2"/>
      <c r="AWW53" s="2"/>
      <c r="AWX53" s="2"/>
      <c r="AWY53" s="2"/>
      <c r="AWZ53" s="2"/>
      <c r="AXA53" s="2"/>
      <c r="AXB53" s="2"/>
      <c r="AXC53" s="2"/>
      <c r="AXD53" s="2"/>
      <c r="AXE53" s="2"/>
      <c r="AXF53" s="2"/>
      <c r="AXG53" s="2"/>
      <c r="AXH53" s="2"/>
      <c r="AXI53" s="2"/>
      <c r="AXJ53" s="2"/>
      <c r="AXK53" s="2"/>
      <c r="AXL53" s="2"/>
      <c r="AXM53" s="2"/>
      <c r="AXN53" s="2"/>
      <c r="AXO53" s="2"/>
      <c r="AXP53" s="2"/>
      <c r="AXQ53" s="2"/>
      <c r="AXR53" s="2"/>
      <c r="AXS53" s="2"/>
      <c r="AXT53" s="2"/>
      <c r="AXU53" s="2"/>
      <c r="AXV53" s="2"/>
      <c r="AXW53" s="2"/>
      <c r="AXX53" s="2"/>
      <c r="AXY53" s="2"/>
      <c r="AXZ53" s="2"/>
      <c r="AYA53" s="2"/>
      <c r="AYB53" s="2"/>
      <c r="AYC53" s="2"/>
      <c r="AYD53" s="2"/>
      <c r="AYE53" s="2"/>
      <c r="AYF53" s="2"/>
      <c r="AYG53" s="2"/>
      <c r="AYH53" s="2"/>
      <c r="AYI53" s="2"/>
      <c r="AYJ53" s="2"/>
      <c r="AYK53" s="2"/>
      <c r="AYL53" s="2"/>
      <c r="AYM53" s="2"/>
      <c r="AYN53" s="2"/>
      <c r="AYO53" s="2"/>
      <c r="AYP53" s="2"/>
      <c r="AYQ53" s="2"/>
      <c r="AYR53" s="2"/>
      <c r="AYS53" s="2"/>
      <c r="AYT53" s="2"/>
      <c r="AYU53" s="2"/>
      <c r="AYV53" s="2"/>
      <c r="AYW53" s="2"/>
      <c r="AYX53" s="2"/>
      <c r="AYY53" s="2"/>
      <c r="AYZ53" s="2"/>
      <c r="AZA53" s="2"/>
      <c r="AZB53" s="2"/>
      <c r="AZC53" s="2"/>
      <c r="AZD53" s="2"/>
      <c r="AZE53" s="2"/>
      <c r="AZF53" s="2"/>
      <c r="AZG53" s="2"/>
      <c r="AZH53" s="2"/>
      <c r="AZI53" s="2"/>
      <c r="AZJ53" s="2"/>
      <c r="AZK53" s="2"/>
      <c r="AZL53" s="2"/>
      <c r="AZM53" s="2"/>
      <c r="AZN53" s="2"/>
      <c r="AZO53" s="2"/>
      <c r="AZP53" s="2"/>
      <c r="AZQ53" s="2"/>
      <c r="AZR53" s="2"/>
      <c r="AZS53" s="2"/>
      <c r="AZT53" s="2"/>
      <c r="AZU53" s="2"/>
      <c r="AZV53" s="2"/>
      <c r="AZW53" s="2"/>
      <c r="AZX53" s="2"/>
      <c r="AZY53" s="2"/>
      <c r="AZZ53" s="2"/>
      <c r="BAA53" s="2"/>
      <c r="BAB53" s="2"/>
      <c r="BAC53" s="2"/>
      <c r="BAD53" s="2"/>
      <c r="BAE53" s="2"/>
      <c r="BAF53" s="2"/>
      <c r="BAG53" s="2"/>
      <c r="BAH53" s="2"/>
      <c r="BAI53" s="2"/>
      <c r="BAJ53" s="2"/>
      <c r="BAK53" s="2"/>
      <c r="BAL53" s="2"/>
      <c r="BAM53" s="2"/>
      <c r="BAN53" s="2"/>
      <c r="BAO53" s="2"/>
      <c r="BAP53" s="2"/>
      <c r="BAQ53" s="2"/>
      <c r="BAR53" s="2"/>
      <c r="BAS53" s="2"/>
      <c r="BAT53" s="2"/>
      <c r="BAU53" s="2"/>
      <c r="BAV53" s="2"/>
      <c r="BAW53" s="2"/>
      <c r="BAX53" s="2"/>
      <c r="BAY53" s="2"/>
      <c r="BAZ53" s="2"/>
      <c r="BBA53" s="2"/>
      <c r="BBB53" s="2"/>
      <c r="BBC53" s="2"/>
      <c r="BBD53" s="2"/>
      <c r="BBE53" s="2"/>
      <c r="BBF53" s="2"/>
      <c r="BBG53" s="2"/>
      <c r="BBH53" s="2"/>
      <c r="BBI53" s="2"/>
      <c r="BBJ53" s="2"/>
      <c r="BBK53" s="2"/>
      <c r="BBL53" s="2"/>
      <c r="BBM53" s="2"/>
      <c r="BBN53" s="2"/>
      <c r="BBO53" s="2"/>
      <c r="BBP53" s="2"/>
      <c r="BBQ53" s="2"/>
      <c r="BBR53" s="2"/>
      <c r="BBS53" s="2"/>
      <c r="BBT53" s="2"/>
      <c r="BBU53" s="2"/>
      <c r="BBV53" s="2"/>
      <c r="BBW53" s="2"/>
      <c r="BBX53" s="2"/>
      <c r="BBY53" s="2"/>
      <c r="BBZ53" s="2"/>
      <c r="BCA53" s="2"/>
      <c r="BCB53" s="2"/>
      <c r="BCC53" s="2"/>
      <c r="BCD53" s="2"/>
      <c r="BCE53" s="2"/>
      <c r="BCF53" s="2"/>
      <c r="BCG53" s="2"/>
      <c r="BCH53" s="2"/>
      <c r="BCI53" s="2"/>
      <c r="BCJ53" s="2"/>
      <c r="BCK53" s="2"/>
      <c r="BCL53" s="2"/>
      <c r="BCM53" s="2"/>
      <c r="BCN53" s="2"/>
      <c r="BCO53" s="2"/>
      <c r="BCP53" s="2"/>
      <c r="BCQ53" s="2"/>
      <c r="BCR53" s="2"/>
      <c r="BCS53" s="2"/>
      <c r="BCT53" s="2"/>
      <c r="BCU53" s="2"/>
      <c r="BCV53" s="2"/>
      <c r="BCW53" s="2"/>
      <c r="BCX53" s="2"/>
      <c r="BCY53" s="2"/>
      <c r="BCZ53" s="2"/>
      <c r="BDA53" s="2"/>
      <c r="BDB53" s="2"/>
      <c r="BDC53" s="2"/>
      <c r="BDD53" s="2"/>
      <c r="BDE53" s="2"/>
      <c r="BDF53" s="2"/>
      <c r="BDG53" s="2"/>
      <c r="BDH53" s="2"/>
      <c r="BDI53" s="2"/>
      <c r="BDJ53" s="2"/>
      <c r="BDK53" s="2"/>
      <c r="BDL53" s="2"/>
      <c r="BDM53" s="2"/>
      <c r="BDN53" s="2"/>
      <c r="BDO53" s="2"/>
      <c r="BDP53" s="2"/>
      <c r="BDQ53" s="2"/>
      <c r="BDR53" s="2"/>
      <c r="BDS53" s="2"/>
      <c r="BDT53" s="2"/>
      <c r="BDU53" s="2"/>
      <c r="BDV53" s="2"/>
      <c r="BDW53" s="2"/>
      <c r="BDX53" s="2"/>
      <c r="BDY53" s="2"/>
      <c r="BDZ53" s="2"/>
      <c r="BEA53" s="2"/>
      <c r="BEB53" s="2"/>
      <c r="BEC53" s="2"/>
      <c r="BED53" s="2"/>
      <c r="BEE53" s="2"/>
      <c r="BEF53" s="2"/>
      <c r="BEG53" s="2"/>
      <c r="BEH53" s="2"/>
      <c r="BEI53" s="2"/>
      <c r="BEJ53" s="2"/>
      <c r="BEK53" s="2"/>
      <c r="BEL53" s="2"/>
      <c r="BEM53" s="2"/>
      <c r="BEN53" s="2"/>
      <c r="BEO53" s="2"/>
      <c r="BEP53" s="2"/>
      <c r="BEQ53" s="2"/>
      <c r="BER53" s="2"/>
      <c r="BES53" s="2"/>
      <c r="BET53" s="2"/>
      <c r="BEU53" s="2"/>
      <c r="BEV53" s="2"/>
      <c r="BEW53" s="2"/>
      <c r="BEX53" s="2"/>
      <c r="BEY53" s="2"/>
      <c r="BEZ53" s="2"/>
      <c r="BFA53" s="2"/>
      <c r="BFB53" s="2"/>
      <c r="BFC53" s="2"/>
      <c r="BFD53" s="2"/>
      <c r="BFE53" s="2"/>
      <c r="BFF53" s="2"/>
      <c r="BFG53" s="2"/>
      <c r="BFH53" s="2"/>
      <c r="BFI53" s="2"/>
      <c r="BFJ53" s="2"/>
      <c r="BFK53" s="2"/>
      <c r="BFL53" s="2"/>
      <c r="BFM53" s="2"/>
      <c r="BFN53" s="2"/>
      <c r="BFO53" s="2"/>
      <c r="BFP53" s="2"/>
      <c r="BFQ53" s="2"/>
      <c r="BFR53" s="2"/>
      <c r="BFS53" s="2"/>
      <c r="BFT53" s="2"/>
      <c r="BFU53" s="2"/>
      <c r="BFV53" s="2"/>
      <c r="BFW53" s="2"/>
      <c r="BFX53" s="2"/>
      <c r="BFY53" s="2"/>
      <c r="BFZ53" s="2"/>
      <c r="BGA53" s="2"/>
      <c r="BGB53" s="2"/>
      <c r="BGC53" s="2"/>
      <c r="BGD53" s="2"/>
      <c r="BGE53" s="2"/>
      <c r="BGF53" s="2"/>
      <c r="BGG53" s="2"/>
      <c r="BGH53" s="2"/>
      <c r="BGI53" s="2"/>
      <c r="BGJ53" s="2"/>
      <c r="BGK53" s="2"/>
      <c r="BGL53" s="2"/>
      <c r="BGM53" s="2"/>
      <c r="BGN53" s="2"/>
      <c r="BGO53" s="2"/>
      <c r="BGP53" s="2"/>
      <c r="BGQ53" s="2"/>
      <c r="BGR53" s="2"/>
      <c r="BGS53" s="2"/>
      <c r="BGT53" s="2"/>
      <c r="BGU53" s="2"/>
      <c r="BGV53" s="2"/>
      <c r="BGW53" s="2"/>
      <c r="BGX53" s="2"/>
      <c r="BGY53" s="2"/>
      <c r="BGZ53" s="2"/>
      <c r="BHA53" s="2"/>
      <c r="BHB53" s="2"/>
      <c r="BHC53" s="2"/>
      <c r="BHD53" s="2"/>
      <c r="BHE53" s="2"/>
      <c r="BHF53" s="2"/>
      <c r="BHG53" s="2"/>
      <c r="BHH53" s="2"/>
      <c r="BHI53" s="2"/>
      <c r="BHJ53" s="2"/>
      <c r="BHK53" s="2"/>
      <c r="BHL53" s="2"/>
      <c r="BHM53" s="2"/>
      <c r="BHN53" s="2"/>
      <c r="BHO53" s="2"/>
      <c r="BHP53" s="2"/>
      <c r="BHQ53" s="2"/>
      <c r="BHR53" s="2"/>
      <c r="BHS53" s="2"/>
      <c r="BHT53" s="2"/>
      <c r="BHU53" s="2"/>
      <c r="BHV53" s="2"/>
      <c r="BHW53" s="2"/>
      <c r="BHX53" s="2"/>
      <c r="BHY53" s="2"/>
      <c r="BHZ53" s="2"/>
      <c r="BIA53" s="2"/>
      <c r="BIB53" s="2"/>
      <c r="BIC53" s="2"/>
      <c r="BID53" s="2"/>
      <c r="BIE53" s="2"/>
      <c r="BIF53" s="2"/>
      <c r="BIG53" s="2"/>
      <c r="BIH53" s="2"/>
      <c r="BII53" s="2"/>
      <c r="BIJ53" s="2"/>
      <c r="BIK53" s="2"/>
      <c r="BIL53" s="2"/>
      <c r="BIM53" s="2"/>
      <c r="BIN53" s="2"/>
      <c r="BIO53" s="2"/>
      <c r="BIP53" s="2"/>
      <c r="BIQ53" s="2"/>
      <c r="BIR53" s="2"/>
      <c r="BIS53" s="2"/>
      <c r="BIT53" s="2"/>
      <c r="BIU53" s="2"/>
      <c r="BIV53" s="2"/>
      <c r="BIW53" s="2"/>
      <c r="BIX53" s="2"/>
      <c r="BIY53" s="2"/>
      <c r="BIZ53" s="2"/>
      <c r="BJA53" s="2"/>
      <c r="BJB53" s="2"/>
      <c r="BJC53" s="2"/>
      <c r="BJD53" s="2"/>
      <c r="BJE53" s="2"/>
      <c r="BJF53" s="2"/>
      <c r="BJG53" s="2"/>
      <c r="BJH53" s="2"/>
      <c r="BJI53" s="2"/>
      <c r="BJJ53" s="2"/>
      <c r="BJK53" s="2"/>
      <c r="BJL53" s="2"/>
      <c r="BJM53" s="2"/>
      <c r="BJN53" s="2"/>
      <c r="BJO53" s="2"/>
      <c r="BJP53" s="2"/>
      <c r="BJQ53" s="2"/>
      <c r="BJR53" s="2"/>
      <c r="BJS53" s="2"/>
      <c r="BJT53" s="2"/>
      <c r="BJU53" s="2"/>
      <c r="BJV53" s="2"/>
      <c r="BJW53" s="2"/>
      <c r="BJX53" s="2"/>
      <c r="BJY53" s="2"/>
      <c r="BJZ53" s="2"/>
      <c r="BKA53" s="2"/>
      <c r="BKB53" s="2"/>
      <c r="BKC53" s="2"/>
      <c r="BKD53" s="2"/>
      <c r="BKE53" s="2"/>
      <c r="BKF53" s="2"/>
      <c r="BKG53" s="2"/>
      <c r="BKH53" s="2"/>
      <c r="BKI53" s="2"/>
      <c r="BKJ53" s="2"/>
      <c r="BKK53" s="2"/>
      <c r="BKL53" s="2"/>
      <c r="BKM53" s="2"/>
      <c r="BKN53" s="2"/>
      <c r="BKO53" s="2"/>
      <c r="BKP53" s="2"/>
      <c r="BKQ53" s="2"/>
      <c r="BKR53" s="2"/>
      <c r="BKS53" s="2"/>
      <c r="BKT53" s="2"/>
      <c r="BKU53" s="2"/>
      <c r="BKV53" s="2"/>
      <c r="BKW53" s="2"/>
      <c r="BKX53" s="2"/>
      <c r="BKY53" s="2"/>
      <c r="BKZ53" s="2"/>
      <c r="BLA53" s="2"/>
      <c r="BLB53" s="2"/>
      <c r="BLC53" s="2"/>
      <c r="BLD53" s="2"/>
      <c r="BLE53" s="2"/>
      <c r="BLF53" s="2"/>
      <c r="BLG53" s="2"/>
      <c r="BLH53" s="2"/>
      <c r="BLI53" s="2"/>
      <c r="BLJ53" s="2"/>
      <c r="BLK53" s="2"/>
      <c r="BLL53" s="2"/>
      <c r="BLM53" s="2"/>
      <c r="BLN53" s="2"/>
      <c r="BLO53" s="2"/>
      <c r="BLP53" s="2"/>
      <c r="BLQ53" s="2"/>
      <c r="BLR53" s="2"/>
      <c r="BLS53" s="2"/>
      <c r="BLT53" s="2"/>
      <c r="BLU53" s="2"/>
      <c r="BLV53" s="2"/>
      <c r="BLW53" s="2"/>
      <c r="BLX53" s="2"/>
      <c r="BLY53" s="2"/>
      <c r="BLZ53" s="2"/>
      <c r="BMA53" s="2"/>
      <c r="BMB53" s="2"/>
      <c r="BMC53" s="2"/>
      <c r="BMD53" s="2"/>
      <c r="BME53" s="2"/>
      <c r="BMF53" s="2"/>
      <c r="BMG53" s="2"/>
      <c r="BMH53" s="2"/>
      <c r="BMI53" s="2"/>
      <c r="BMJ53" s="2"/>
      <c r="BMK53" s="2"/>
      <c r="BML53" s="2"/>
      <c r="BMM53" s="2"/>
      <c r="BMN53" s="2"/>
      <c r="BMO53" s="2"/>
      <c r="BMP53" s="2"/>
      <c r="BMQ53" s="2"/>
      <c r="BMR53" s="2"/>
      <c r="BMS53" s="2"/>
      <c r="BMT53" s="2"/>
      <c r="BMU53" s="2"/>
      <c r="BMV53" s="2"/>
      <c r="BMW53" s="2"/>
      <c r="BMX53" s="2"/>
      <c r="BMY53" s="2"/>
      <c r="BMZ53" s="2"/>
      <c r="BNA53" s="2"/>
      <c r="BNB53" s="2"/>
      <c r="BNC53" s="2"/>
      <c r="BND53" s="2"/>
      <c r="BNE53" s="2"/>
      <c r="BNF53" s="2"/>
      <c r="BNG53" s="2"/>
      <c r="BNH53" s="2"/>
      <c r="BNI53" s="2"/>
      <c r="BNJ53" s="2"/>
      <c r="BNK53" s="2"/>
      <c r="BNL53" s="2"/>
      <c r="BNM53" s="2"/>
      <c r="BNN53" s="2"/>
      <c r="BNO53" s="2"/>
      <c r="BNP53" s="2"/>
      <c r="BNQ53" s="2"/>
      <c r="BNR53" s="2"/>
      <c r="BNS53" s="2"/>
      <c r="BNT53" s="2"/>
      <c r="BNU53" s="2"/>
      <c r="BNV53" s="2"/>
      <c r="BNW53" s="2"/>
      <c r="BNX53" s="2"/>
      <c r="BNY53" s="2"/>
      <c r="BNZ53" s="2"/>
      <c r="BOA53" s="2"/>
      <c r="BOB53" s="2"/>
      <c r="BOC53" s="2"/>
      <c r="BOD53" s="2"/>
      <c r="BOE53" s="2"/>
      <c r="BOF53" s="2"/>
      <c r="BOG53" s="2"/>
      <c r="BOH53" s="2"/>
      <c r="BOI53" s="2"/>
      <c r="BOJ53" s="2"/>
      <c r="BOK53" s="2"/>
      <c r="BOL53" s="2"/>
      <c r="BOM53" s="2"/>
      <c r="BON53" s="2"/>
      <c r="BOO53" s="2"/>
      <c r="BOP53" s="2"/>
      <c r="BOQ53" s="2"/>
      <c r="BOR53" s="2"/>
      <c r="BOS53" s="2"/>
      <c r="BOT53" s="2"/>
      <c r="BOU53" s="2"/>
      <c r="BOV53" s="2"/>
      <c r="BOW53" s="2"/>
      <c r="BOX53" s="2"/>
      <c r="BOY53" s="2"/>
      <c r="BOZ53" s="2"/>
      <c r="BPA53" s="2"/>
      <c r="BPB53" s="2"/>
      <c r="BPC53" s="2"/>
      <c r="BPD53" s="2"/>
      <c r="BPE53" s="2"/>
      <c r="BPF53" s="2"/>
      <c r="BPG53" s="2"/>
      <c r="BPH53" s="2"/>
      <c r="BPI53" s="2"/>
      <c r="BPJ53" s="2"/>
      <c r="BPK53" s="2"/>
      <c r="BPL53" s="2"/>
      <c r="BPM53" s="2"/>
      <c r="BPN53" s="2"/>
      <c r="BPO53" s="2"/>
      <c r="BPP53" s="2"/>
      <c r="BPQ53" s="2"/>
      <c r="BPR53" s="2"/>
      <c r="BPS53" s="2"/>
      <c r="BPT53" s="2"/>
      <c r="BPU53" s="2"/>
      <c r="BPV53" s="2"/>
      <c r="BPW53" s="2"/>
      <c r="BPX53" s="2"/>
      <c r="BPY53" s="2"/>
      <c r="BPZ53" s="2"/>
      <c r="BQA53" s="2"/>
      <c r="BQB53" s="2"/>
      <c r="BQC53" s="2"/>
      <c r="BQD53" s="2"/>
      <c r="BQE53" s="2"/>
      <c r="BQF53" s="2"/>
      <c r="BQG53" s="2"/>
      <c r="BQH53" s="2"/>
      <c r="BQI53" s="2"/>
      <c r="BQJ53" s="2"/>
      <c r="BQK53" s="2"/>
      <c r="BQL53" s="2"/>
      <c r="BQM53" s="2"/>
      <c r="BQN53" s="2"/>
      <c r="BQO53" s="2"/>
      <c r="BQP53" s="2"/>
      <c r="BQQ53" s="2"/>
      <c r="BQR53" s="2"/>
      <c r="BQS53" s="2"/>
      <c r="BQT53" s="2"/>
      <c r="BQU53" s="2"/>
      <c r="BQV53" s="2"/>
      <c r="BQW53" s="2"/>
      <c r="BQX53" s="2"/>
      <c r="BQY53" s="2"/>
      <c r="BQZ53" s="2"/>
      <c r="BRA53" s="2"/>
      <c r="BRB53" s="2"/>
      <c r="BRC53" s="2"/>
      <c r="BRD53" s="2"/>
      <c r="BRE53" s="2"/>
      <c r="BRF53" s="2"/>
      <c r="BRG53" s="2"/>
      <c r="BRH53" s="2"/>
      <c r="BRI53" s="2"/>
      <c r="BRJ53" s="2"/>
      <c r="BRK53" s="2"/>
      <c r="BRL53" s="2"/>
      <c r="BRM53" s="2"/>
      <c r="BRN53" s="2"/>
      <c r="BRO53" s="2"/>
      <c r="BRP53" s="2"/>
      <c r="BRQ53" s="2"/>
      <c r="BRR53" s="2"/>
      <c r="BRS53" s="2"/>
      <c r="BRT53" s="2"/>
      <c r="BRU53" s="2"/>
      <c r="BRV53" s="2"/>
      <c r="BRW53" s="2"/>
      <c r="BRX53" s="2"/>
      <c r="BRY53" s="2"/>
      <c r="BRZ53" s="2"/>
      <c r="BSA53" s="2"/>
      <c r="BSB53" s="2"/>
      <c r="BSC53" s="2"/>
      <c r="BSD53" s="2"/>
      <c r="BSE53" s="2"/>
      <c r="BSF53" s="2"/>
      <c r="BSG53" s="2"/>
      <c r="BSH53" s="2"/>
      <c r="BSI53" s="2"/>
      <c r="BSJ53" s="2"/>
      <c r="BSK53" s="2"/>
      <c r="BSL53" s="2"/>
      <c r="BSM53" s="2"/>
      <c r="BSN53" s="2"/>
      <c r="BSO53" s="2"/>
      <c r="BSP53" s="2"/>
      <c r="BSQ53" s="2"/>
      <c r="BSR53" s="2"/>
      <c r="BSS53" s="2"/>
      <c r="BST53" s="2"/>
      <c r="BSU53" s="2"/>
      <c r="BSV53" s="2"/>
      <c r="BSW53" s="2"/>
      <c r="BSX53" s="2"/>
      <c r="BSY53" s="2"/>
      <c r="BSZ53" s="2"/>
      <c r="BTA53" s="2"/>
      <c r="BTB53" s="2"/>
      <c r="BTC53" s="2"/>
      <c r="BTD53" s="2"/>
      <c r="BTE53" s="2"/>
      <c r="BTF53" s="2"/>
      <c r="BTG53" s="2"/>
      <c r="BTH53" s="2"/>
      <c r="BTI53" s="2"/>
      <c r="BTJ53" s="2"/>
      <c r="BTK53" s="2"/>
      <c r="BTL53" s="2"/>
      <c r="BTM53" s="2"/>
      <c r="BTN53" s="2"/>
      <c r="BTO53" s="2"/>
      <c r="BTP53" s="2"/>
      <c r="BTQ53" s="2"/>
      <c r="BTR53" s="2"/>
      <c r="BTS53" s="2"/>
      <c r="BTT53" s="2"/>
      <c r="BTU53" s="2"/>
      <c r="BTV53" s="2"/>
      <c r="BTW53" s="2"/>
      <c r="BTX53" s="2"/>
      <c r="BTY53" s="2"/>
      <c r="BTZ53" s="2"/>
      <c r="BUA53" s="2"/>
      <c r="BUB53" s="2"/>
      <c r="BUC53" s="2"/>
      <c r="BUD53" s="2"/>
      <c r="BUE53" s="2"/>
      <c r="BUF53" s="2"/>
      <c r="BUG53" s="2"/>
      <c r="BUH53" s="2"/>
      <c r="BUI53" s="2"/>
      <c r="BUJ53" s="2"/>
      <c r="BUK53" s="2"/>
      <c r="BUL53" s="2"/>
      <c r="BUM53" s="2"/>
      <c r="BUN53" s="2"/>
      <c r="BUO53" s="2"/>
      <c r="BUP53" s="2"/>
      <c r="BUQ53" s="2"/>
      <c r="BUR53" s="2"/>
      <c r="BUS53" s="2"/>
      <c r="BUT53" s="2"/>
      <c r="BUU53" s="2"/>
      <c r="BUV53" s="2"/>
      <c r="BUW53" s="2"/>
      <c r="BUX53" s="2"/>
      <c r="BUY53" s="2"/>
      <c r="BUZ53" s="2"/>
      <c r="BVA53" s="2"/>
      <c r="BVB53" s="2"/>
      <c r="BVC53" s="2"/>
      <c r="BVD53" s="2"/>
      <c r="BVE53" s="2"/>
      <c r="BVF53" s="2"/>
      <c r="BVG53" s="2"/>
      <c r="BVH53" s="2"/>
      <c r="BVI53" s="2"/>
      <c r="BVJ53" s="2"/>
      <c r="BVK53" s="2"/>
      <c r="BVL53" s="2"/>
      <c r="BVM53" s="2"/>
      <c r="BVN53" s="2"/>
      <c r="BVO53" s="2"/>
      <c r="BVP53" s="2"/>
      <c r="BVQ53" s="2"/>
      <c r="BVR53" s="2"/>
      <c r="BVS53" s="2"/>
      <c r="BVT53" s="2"/>
      <c r="BVU53" s="2"/>
      <c r="BVV53" s="2"/>
      <c r="BVW53" s="2"/>
      <c r="BVX53" s="2"/>
      <c r="BVY53" s="2"/>
      <c r="BVZ53" s="2"/>
      <c r="BWA53" s="2"/>
      <c r="BWB53" s="2"/>
      <c r="BWC53" s="2"/>
      <c r="BWD53" s="2"/>
      <c r="BWE53" s="2"/>
      <c r="BWF53" s="2"/>
      <c r="BWG53" s="2"/>
      <c r="BWH53" s="2"/>
      <c r="BWI53" s="2"/>
      <c r="BWJ53" s="2"/>
      <c r="BWK53" s="2"/>
      <c r="BWL53" s="2"/>
      <c r="BWM53" s="2"/>
      <c r="BWN53" s="2"/>
      <c r="BWO53" s="2"/>
      <c r="BWP53" s="2"/>
      <c r="BWQ53" s="2"/>
      <c r="BWR53" s="2"/>
      <c r="BWS53" s="2"/>
      <c r="BWT53" s="2"/>
      <c r="BWU53" s="2"/>
      <c r="BWV53" s="2"/>
      <c r="BWW53" s="2"/>
      <c r="BWX53" s="2"/>
      <c r="BWY53" s="2"/>
      <c r="BWZ53" s="2"/>
      <c r="BXA53" s="2"/>
      <c r="BXB53" s="2"/>
      <c r="BXC53" s="2"/>
      <c r="BXD53" s="2"/>
      <c r="BXE53" s="2"/>
      <c r="BXF53" s="2"/>
      <c r="BXG53" s="2"/>
      <c r="BXH53" s="2"/>
      <c r="BXI53" s="2"/>
      <c r="BXJ53" s="2"/>
      <c r="BXK53" s="2"/>
      <c r="BXL53" s="2"/>
      <c r="BXM53" s="2"/>
      <c r="BXN53" s="2"/>
      <c r="BXO53" s="2"/>
      <c r="BXP53" s="2"/>
      <c r="BXQ53" s="2"/>
      <c r="BXR53" s="2"/>
      <c r="BXS53" s="2"/>
      <c r="BXT53" s="2"/>
      <c r="BXU53" s="2"/>
      <c r="BXV53" s="2"/>
      <c r="BXW53" s="2"/>
      <c r="BXX53" s="2"/>
      <c r="BXY53" s="2"/>
      <c r="BXZ53" s="2"/>
      <c r="BYA53" s="2"/>
      <c r="BYB53" s="2"/>
      <c r="BYC53" s="2"/>
      <c r="BYD53" s="2"/>
      <c r="BYE53" s="2"/>
      <c r="BYF53" s="2"/>
      <c r="BYG53" s="2"/>
      <c r="BYH53" s="2"/>
      <c r="BYI53" s="2"/>
      <c r="BYJ53" s="2"/>
      <c r="BYK53" s="2"/>
      <c r="BYL53" s="2"/>
      <c r="BYM53" s="2"/>
      <c r="BYN53" s="2"/>
      <c r="BYO53" s="2"/>
      <c r="BYP53" s="2"/>
      <c r="BYQ53" s="2"/>
      <c r="BYR53" s="2"/>
      <c r="BYS53" s="2"/>
      <c r="BYT53" s="2"/>
      <c r="BYU53" s="2"/>
      <c r="BYV53" s="2"/>
      <c r="BYW53" s="2"/>
      <c r="BYX53" s="2"/>
      <c r="BYY53" s="2"/>
      <c r="BYZ53" s="2"/>
      <c r="BZA53" s="2"/>
      <c r="BZB53" s="2"/>
      <c r="BZC53" s="2"/>
      <c r="BZD53" s="2"/>
      <c r="BZE53" s="2"/>
      <c r="BZF53" s="2"/>
      <c r="BZG53" s="2"/>
      <c r="BZH53" s="2"/>
      <c r="BZI53" s="2"/>
      <c r="BZJ53" s="2"/>
      <c r="BZK53" s="2"/>
      <c r="BZL53" s="2"/>
      <c r="BZM53" s="2"/>
      <c r="BZN53" s="2"/>
      <c r="BZO53" s="2"/>
      <c r="BZP53" s="2"/>
      <c r="BZQ53" s="2"/>
      <c r="BZR53" s="2"/>
      <c r="BZS53" s="2"/>
      <c r="BZT53" s="2"/>
      <c r="BZU53" s="2"/>
      <c r="BZV53" s="2"/>
      <c r="BZW53" s="2"/>
      <c r="BZX53" s="2"/>
      <c r="BZY53" s="2"/>
      <c r="BZZ53" s="2"/>
      <c r="CAA53" s="2"/>
      <c r="CAB53" s="2"/>
      <c r="CAC53" s="2"/>
      <c r="CAD53" s="2"/>
      <c r="CAE53" s="2"/>
      <c r="CAF53" s="2"/>
      <c r="CAG53" s="2"/>
      <c r="CAH53" s="2"/>
      <c r="CAI53" s="2"/>
      <c r="CAJ53" s="2"/>
      <c r="CAK53" s="2"/>
      <c r="CAL53" s="2"/>
      <c r="CAM53" s="2"/>
      <c r="CAN53" s="2"/>
      <c r="CAO53" s="2"/>
      <c r="CAP53" s="2"/>
      <c r="CAQ53" s="2"/>
      <c r="CAR53" s="2"/>
      <c r="CAS53" s="2"/>
      <c r="CAT53" s="2"/>
      <c r="CAU53" s="2"/>
      <c r="CAV53" s="2"/>
      <c r="CAW53" s="2"/>
      <c r="CAX53" s="2"/>
      <c r="CAY53" s="2"/>
      <c r="CAZ53" s="2"/>
      <c r="CBA53" s="2"/>
      <c r="CBB53" s="2"/>
      <c r="CBC53" s="2"/>
      <c r="CBD53" s="2"/>
      <c r="CBE53" s="2"/>
      <c r="CBF53" s="2"/>
      <c r="CBG53" s="2"/>
      <c r="CBH53" s="2"/>
      <c r="CBI53" s="2"/>
      <c r="CBJ53" s="2"/>
      <c r="CBK53" s="2"/>
      <c r="CBL53" s="2"/>
      <c r="CBM53" s="2"/>
      <c r="CBN53" s="2"/>
      <c r="CBO53" s="2"/>
      <c r="CBP53" s="2"/>
      <c r="CBQ53" s="2"/>
      <c r="CBR53" s="2"/>
      <c r="CBS53" s="2"/>
      <c r="CBT53" s="2"/>
      <c r="CBU53" s="2"/>
      <c r="CBV53" s="2"/>
      <c r="CBW53" s="2"/>
      <c r="CBX53" s="2"/>
      <c r="CBY53" s="2"/>
      <c r="CBZ53" s="2"/>
      <c r="CCA53" s="2"/>
      <c r="CCB53" s="2"/>
      <c r="CCC53" s="2"/>
      <c r="CCD53" s="2"/>
      <c r="CCE53" s="2"/>
      <c r="CCF53" s="2"/>
      <c r="CCG53" s="2"/>
      <c r="CCH53" s="2"/>
      <c r="CCI53" s="2"/>
      <c r="CCJ53" s="2"/>
      <c r="CCK53" s="2"/>
      <c r="CCL53" s="2"/>
      <c r="CCM53" s="2"/>
      <c r="CCN53" s="2"/>
      <c r="CCO53" s="2"/>
      <c r="CCP53" s="2"/>
      <c r="CCQ53" s="2"/>
      <c r="CCR53" s="2"/>
      <c r="CCS53" s="2"/>
      <c r="CCT53" s="2"/>
      <c r="CCU53" s="2"/>
      <c r="CCV53" s="2"/>
      <c r="CCW53" s="2"/>
      <c r="CCX53" s="2"/>
      <c r="CCY53" s="2"/>
      <c r="CCZ53" s="2"/>
      <c r="CDA53" s="2"/>
      <c r="CDB53" s="2"/>
      <c r="CDC53" s="2"/>
      <c r="CDD53" s="2"/>
      <c r="CDE53" s="2"/>
      <c r="CDF53" s="2"/>
      <c r="CDG53" s="2"/>
      <c r="CDH53" s="2"/>
      <c r="CDI53" s="2"/>
      <c r="CDJ53" s="2"/>
      <c r="CDK53" s="2"/>
      <c r="CDL53" s="2"/>
      <c r="CDM53" s="2"/>
      <c r="CDN53" s="2"/>
      <c r="CDO53" s="2"/>
      <c r="CDP53" s="2"/>
      <c r="CDQ53" s="2"/>
      <c r="CDR53" s="2"/>
      <c r="CDS53" s="2"/>
      <c r="CDT53" s="2"/>
      <c r="CDU53" s="2"/>
      <c r="CDV53" s="2"/>
      <c r="CDW53" s="2"/>
      <c r="CDX53" s="2"/>
      <c r="CDY53" s="2"/>
      <c r="CDZ53" s="2"/>
      <c r="CEA53" s="2"/>
      <c r="CEB53" s="2"/>
      <c r="CEC53" s="2"/>
      <c r="CED53" s="2"/>
      <c r="CEE53" s="2"/>
      <c r="CEF53" s="2"/>
      <c r="CEG53" s="2"/>
      <c r="CEH53" s="2"/>
      <c r="CEI53" s="2"/>
      <c r="CEJ53" s="2"/>
      <c r="CEK53" s="2"/>
      <c r="CEL53" s="2"/>
      <c r="CEM53" s="2"/>
      <c r="CEN53" s="2"/>
      <c r="CEO53" s="2"/>
      <c r="CEP53" s="2"/>
      <c r="CEQ53" s="2"/>
      <c r="CER53" s="2"/>
      <c r="CES53" s="2"/>
      <c r="CET53" s="2"/>
      <c r="CEU53" s="2"/>
      <c r="CEV53" s="2"/>
      <c r="CEW53" s="2"/>
      <c r="CEX53" s="2"/>
      <c r="CEY53" s="2"/>
      <c r="CEZ53" s="2"/>
      <c r="CFA53" s="2"/>
      <c r="CFB53" s="2"/>
      <c r="CFC53" s="2"/>
      <c r="CFD53" s="2"/>
      <c r="CFE53" s="2"/>
      <c r="CFF53" s="2"/>
      <c r="CFG53" s="2"/>
      <c r="CFH53" s="2"/>
      <c r="CFI53" s="2"/>
      <c r="CFJ53" s="2"/>
      <c r="CFK53" s="2"/>
      <c r="CFL53" s="2"/>
      <c r="CFM53" s="2"/>
      <c r="CFN53" s="2"/>
      <c r="CFO53" s="2"/>
      <c r="CFP53" s="2"/>
      <c r="CFQ53" s="2"/>
      <c r="CFR53" s="2"/>
      <c r="CFS53" s="2"/>
      <c r="CFT53" s="2"/>
      <c r="CFU53" s="2"/>
      <c r="CFV53" s="2"/>
      <c r="CFW53" s="2"/>
      <c r="CFX53" s="2"/>
      <c r="CFY53" s="2"/>
      <c r="CFZ53" s="2"/>
      <c r="CGA53" s="2"/>
      <c r="CGB53" s="2"/>
      <c r="CGC53" s="2"/>
      <c r="CGD53" s="2"/>
      <c r="CGE53" s="2"/>
      <c r="CGF53" s="2"/>
      <c r="CGG53" s="2"/>
      <c r="CGH53" s="2"/>
      <c r="CGI53" s="2"/>
      <c r="CGJ53" s="2"/>
      <c r="CGK53" s="2"/>
      <c r="CGL53" s="2"/>
      <c r="CGM53" s="2"/>
      <c r="CGN53" s="2"/>
      <c r="CGO53" s="2"/>
      <c r="CGP53" s="2"/>
      <c r="CGQ53" s="2"/>
      <c r="CGR53" s="2"/>
      <c r="CGS53" s="2"/>
      <c r="CGT53" s="2"/>
      <c r="CGU53" s="2"/>
      <c r="CGV53" s="2"/>
      <c r="CGW53" s="2"/>
      <c r="CGX53" s="2"/>
      <c r="CGY53" s="2"/>
      <c r="CGZ53" s="2"/>
      <c r="CHA53" s="2"/>
      <c r="CHB53" s="2"/>
      <c r="CHC53" s="2"/>
      <c r="CHD53" s="2"/>
      <c r="CHE53" s="2"/>
      <c r="CHF53" s="2"/>
      <c r="CHG53" s="2"/>
      <c r="CHH53" s="2"/>
      <c r="CHI53" s="2"/>
      <c r="CHJ53" s="2"/>
      <c r="CHK53" s="2"/>
      <c r="CHL53" s="2"/>
      <c r="CHM53" s="2"/>
      <c r="CHN53" s="2"/>
      <c r="CHO53" s="2"/>
      <c r="CHP53" s="2"/>
      <c r="CHQ53" s="2"/>
      <c r="CHR53" s="2"/>
      <c r="CHS53" s="2"/>
      <c r="CHT53" s="2"/>
      <c r="CHU53" s="2"/>
      <c r="CHV53" s="2"/>
      <c r="CHW53" s="2"/>
      <c r="CHX53" s="2"/>
      <c r="CHY53" s="2"/>
      <c r="CHZ53" s="2"/>
      <c r="CIA53" s="2"/>
      <c r="CIB53" s="2"/>
      <c r="CIC53" s="2"/>
      <c r="CID53" s="2"/>
      <c r="CIE53" s="2"/>
      <c r="CIF53" s="2"/>
      <c r="CIG53" s="2"/>
      <c r="CIH53" s="2"/>
      <c r="CII53" s="2"/>
      <c r="CIJ53" s="2"/>
      <c r="CIK53" s="2"/>
      <c r="CIL53" s="2"/>
      <c r="CIM53" s="2"/>
      <c r="CIN53" s="2"/>
      <c r="CIO53" s="2"/>
      <c r="CIP53" s="2"/>
      <c r="CIQ53" s="2"/>
      <c r="CIR53" s="2"/>
      <c r="CIS53" s="2"/>
      <c r="CIT53" s="2"/>
      <c r="CIU53" s="2"/>
      <c r="CIV53" s="2"/>
      <c r="CIW53" s="2"/>
      <c r="CIX53" s="2"/>
      <c r="CIY53" s="2"/>
      <c r="CIZ53" s="2"/>
      <c r="CJA53" s="2"/>
      <c r="CJB53" s="2"/>
      <c r="CJC53" s="2"/>
      <c r="CJD53" s="2"/>
      <c r="CJE53" s="2"/>
      <c r="CJF53" s="2"/>
      <c r="CJG53" s="2"/>
      <c r="CJH53" s="2"/>
      <c r="CJI53" s="2"/>
      <c r="CJJ53" s="2"/>
      <c r="CJK53" s="2"/>
      <c r="CJL53" s="2"/>
      <c r="CJM53" s="2"/>
      <c r="CJN53" s="2"/>
      <c r="CJO53" s="2"/>
      <c r="CJP53" s="2"/>
      <c r="CJQ53" s="2"/>
      <c r="CJR53" s="2"/>
      <c r="CJS53" s="2"/>
      <c r="CJT53" s="2"/>
      <c r="CJU53" s="2"/>
      <c r="CJV53" s="2"/>
      <c r="CJW53" s="2"/>
      <c r="CJX53" s="2"/>
      <c r="CJY53" s="2"/>
      <c r="CJZ53" s="2"/>
      <c r="CKA53" s="2"/>
      <c r="CKB53" s="2"/>
      <c r="CKC53" s="2"/>
      <c r="CKD53" s="2"/>
      <c r="CKE53" s="2"/>
      <c r="CKF53" s="2"/>
      <c r="CKG53" s="2"/>
      <c r="CKH53" s="2"/>
      <c r="CKI53" s="2"/>
      <c r="CKJ53" s="2"/>
      <c r="CKK53" s="2"/>
      <c r="CKL53" s="2"/>
      <c r="CKM53" s="2"/>
      <c r="CKN53" s="2"/>
      <c r="CKO53" s="2"/>
      <c r="CKP53" s="2"/>
      <c r="CKQ53" s="2"/>
      <c r="CKR53" s="2"/>
      <c r="CKS53" s="2"/>
      <c r="CKT53" s="2"/>
      <c r="CKU53" s="2"/>
      <c r="CKV53" s="2"/>
      <c r="CKW53" s="2"/>
      <c r="CKX53" s="2"/>
      <c r="CKY53" s="2"/>
      <c r="CKZ53" s="2"/>
      <c r="CLA53" s="2"/>
      <c r="CLB53" s="2"/>
      <c r="CLC53" s="2"/>
      <c r="CLD53" s="2"/>
      <c r="CLE53" s="2"/>
      <c r="CLF53" s="2"/>
      <c r="CLG53" s="2"/>
      <c r="CLH53" s="2"/>
      <c r="CLI53" s="2"/>
      <c r="CLJ53" s="2"/>
      <c r="CLK53" s="2"/>
      <c r="CLL53" s="2"/>
      <c r="CLM53" s="2"/>
      <c r="CLN53" s="2"/>
      <c r="CLO53" s="2"/>
      <c r="CLP53" s="2"/>
      <c r="CLQ53" s="2"/>
      <c r="CLR53" s="2"/>
      <c r="CLS53" s="2"/>
      <c r="CLT53" s="2"/>
      <c r="CLU53" s="2"/>
      <c r="CLV53" s="2"/>
      <c r="CLW53" s="2"/>
      <c r="CLX53" s="2"/>
      <c r="CLY53" s="2"/>
      <c r="CLZ53" s="2"/>
      <c r="CMA53" s="2"/>
      <c r="CMB53" s="2"/>
      <c r="CMC53" s="2"/>
      <c r="CMD53" s="2"/>
      <c r="CME53" s="2"/>
      <c r="CMF53" s="2"/>
      <c r="CMG53" s="2"/>
      <c r="CMH53" s="2"/>
      <c r="CMI53" s="2"/>
      <c r="CMJ53" s="2"/>
      <c r="CMK53" s="2"/>
      <c r="CML53" s="2"/>
      <c r="CMM53" s="2"/>
      <c r="CMN53" s="2"/>
      <c r="CMO53" s="2"/>
      <c r="CMP53" s="2"/>
      <c r="CMQ53" s="2"/>
      <c r="CMR53" s="2"/>
      <c r="CMS53" s="2"/>
      <c r="CMT53" s="2"/>
      <c r="CMU53" s="2"/>
      <c r="CMV53" s="2"/>
      <c r="CMW53" s="2"/>
      <c r="CMX53" s="2"/>
      <c r="CMY53" s="2"/>
      <c r="CMZ53" s="2"/>
      <c r="CNA53" s="2"/>
      <c r="CNB53" s="2"/>
      <c r="CNC53" s="2"/>
      <c r="CND53" s="2"/>
      <c r="CNE53" s="2"/>
      <c r="CNF53" s="2"/>
      <c r="CNG53" s="2"/>
      <c r="CNH53" s="2"/>
      <c r="CNI53" s="2"/>
      <c r="CNJ53" s="2"/>
      <c r="CNK53" s="2"/>
      <c r="CNL53" s="2"/>
      <c r="CNM53" s="2"/>
      <c r="CNN53" s="2"/>
      <c r="CNO53" s="2"/>
      <c r="CNP53" s="2"/>
      <c r="CNQ53" s="2"/>
      <c r="CNR53" s="2"/>
      <c r="CNS53" s="2"/>
      <c r="CNT53" s="2"/>
      <c r="CNU53" s="2"/>
      <c r="CNV53" s="2"/>
      <c r="CNW53" s="2"/>
      <c r="CNX53" s="2"/>
      <c r="CNY53" s="2"/>
      <c r="CNZ53" s="2"/>
      <c r="COA53" s="2"/>
      <c r="COB53" s="2"/>
      <c r="COC53" s="2"/>
      <c r="COD53" s="2"/>
      <c r="COE53" s="2"/>
      <c r="COF53" s="2"/>
      <c r="COG53" s="2"/>
      <c r="COH53" s="2"/>
      <c r="COI53" s="2"/>
      <c r="COJ53" s="2"/>
      <c r="COK53" s="2"/>
      <c r="COL53" s="2"/>
      <c r="COM53" s="2"/>
      <c r="CON53" s="2"/>
      <c r="COO53" s="2"/>
      <c r="COP53" s="2"/>
      <c r="COQ53" s="2"/>
      <c r="COR53" s="2"/>
      <c r="COS53" s="2"/>
      <c r="COT53" s="2"/>
      <c r="COU53" s="2"/>
      <c r="COV53" s="2"/>
      <c r="COW53" s="2"/>
      <c r="COX53" s="2"/>
      <c r="COY53" s="2"/>
      <c r="COZ53" s="2"/>
      <c r="CPA53" s="2"/>
      <c r="CPB53" s="2"/>
      <c r="CPC53" s="2"/>
      <c r="CPD53" s="2"/>
      <c r="CPE53" s="2"/>
      <c r="CPF53" s="2"/>
      <c r="CPG53" s="2"/>
      <c r="CPH53" s="2"/>
      <c r="CPI53" s="2"/>
      <c r="CPJ53" s="2"/>
      <c r="CPK53" s="2"/>
      <c r="CPL53" s="2"/>
      <c r="CPM53" s="2"/>
      <c r="CPN53" s="2"/>
      <c r="CPO53" s="2"/>
      <c r="CPP53" s="2"/>
      <c r="CPQ53" s="2"/>
      <c r="CPR53" s="2"/>
      <c r="CPS53" s="2"/>
      <c r="CPT53" s="2"/>
      <c r="CPU53" s="2"/>
      <c r="CPV53" s="2"/>
      <c r="CPW53" s="2"/>
      <c r="CPX53" s="2"/>
      <c r="CPY53" s="2"/>
      <c r="CPZ53" s="2"/>
      <c r="CQA53" s="2"/>
      <c r="CQB53" s="2"/>
      <c r="CQC53" s="2"/>
      <c r="CQD53" s="2"/>
      <c r="CQE53" s="2"/>
      <c r="CQF53" s="2"/>
      <c r="CQG53" s="2"/>
      <c r="CQH53" s="2"/>
      <c r="CQI53" s="2"/>
      <c r="CQJ53" s="2"/>
      <c r="CQK53" s="2"/>
      <c r="CQL53" s="2"/>
      <c r="CQM53" s="2"/>
      <c r="CQN53" s="2"/>
      <c r="CQO53" s="2"/>
      <c r="CQP53" s="2"/>
      <c r="CQQ53" s="2"/>
      <c r="CQR53" s="2"/>
      <c r="CQS53" s="2"/>
      <c r="CQT53" s="2"/>
      <c r="CQU53" s="2"/>
      <c r="CQV53" s="2"/>
      <c r="CQW53" s="2"/>
      <c r="CQX53" s="2"/>
      <c r="CQY53" s="2"/>
      <c r="CQZ53" s="2"/>
      <c r="CRA53" s="2"/>
      <c r="CRB53" s="2"/>
      <c r="CRC53" s="2"/>
      <c r="CRD53" s="2"/>
      <c r="CRE53" s="2"/>
      <c r="CRF53" s="2"/>
      <c r="CRG53" s="2"/>
      <c r="CRH53" s="2"/>
      <c r="CRI53" s="2"/>
      <c r="CRJ53" s="2"/>
      <c r="CRK53" s="2"/>
      <c r="CRL53" s="2"/>
      <c r="CRM53" s="2"/>
      <c r="CRN53" s="2"/>
      <c r="CRO53" s="2"/>
      <c r="CRP53" s="2"/>
      <c r="CRQ53" s="2"/>
      <c r="CRR53" s="2"/>
      <c r="CRS53" s="2"/>
      <c r="CRT53" s="2"/>
      <c r="CRU53" s="2"/>
      <c r="CRV53" s="2"/>
      <c r="CRW53" s="2"/>
      <c r="CRX53" s="2"/>
      <c r="CRY53" s="2"/>
      <c r="CRZ53" s="2"/>
      <c r="CSA53" s="2"/>
      <c r="CSB53" s="2"/>
      <c r="CSC53" s="2"/>
      <c r="CSD53" s="2"/>
      <c r="CSE53" s="2"/>
      <c r="CSF53" s="2"/>
      <c r="CSG53" s="2"/>
      <c r="CSH53" s="2"/>
      <c r="CSI53" s="2"/>
      <c r="CSJ53" s="2"/>
      <c r="CSK53" s="2"/>
      <c r="CSL53" s="2"/>
      <c r="CSM53" s="2"/>
      <c r="CSN53" s="2"/>
      <c r="CSO53" s="2"/>
      <c r="CSP53" s="2"/>
      <c r="CSQ53" s="2"/>
      <c r="CSR53" s="2"/>
      <c r="CSS53" s="2"/>
      <c r="CST53" s="2"/>
      <c r="CSU53" s="2"/>
      <c r="CSV53" s="2"/>
      <c r="CSW53" s="2"/>
      <c r="CSX53" s="2"/>
      <c r="CSY53" s="2"/>
      <c r="CSZ53" s="2"/>
      <c r="CTA53" s="2"/>
      <c r="CTB53" s="2"/>
      <c r="CTC53" s="2"/>
      <c r="CTD53" s="2"/>
      <c r="CTE53" s="2"/>
      <c r="CTF53" s="2"/>
      <c r="CTG53" s="2"/>
      <c r="CTH53" s="2"/>
      <c r="CTI53" s="2"/>
      <c r="CTJ53" s="2"/>
      <c r="CTK53" s="2"/>
      <c r="CTL53" s="2"/>
      <c r="CTM53" s="2"/>
      <c r="CTN53" s="2"/>
      <c r="CTO53" s="2"/>
      <c r="CTP53" s="2"/>
      <c r="CTQ53" s="2"/>
      <c r="CTR53" s="2"/>
      <c r="CTS53" s="2"/>
      <c r="CTT53" s="2"/>
      <c r="CTU53" s="2"/>
      <c r="CTV53" s="2"/>
      <c r="CTW53" s="2"/>
      <c r="CTX53" s="2"/>
      <c r="CTY53" s="2"/>
      <c r="CTZ53" s="2"/>
      <c r="CUA53" s="2"/>
      <c r="CUB53" s="2"/>
      <c r="CUC53" s="2"/>
      <c r="CUD53" s="2"/>
      <c r="CUE53" s="2"/>
      <c r="CUF53" s="2"/>
      <c r="CUG53" s="2"/>
      <c r="CUH53" s="2"/>
      <c r="CUI53" s="2"/>
      <c r="CUJ53" s="2"/>
      <c r="CUK53" s="2"/>
      <c r="CUL53" s="2"/>
      <c r="CUM53" s="2"/>
      <c r="CUN53" s="2"/>
      <c r="CUO53" s="2"/>
      <c r="CUP53" s="2"/>
      <c r="CUQ53" s="2"/>
      <c r="CUR53" s="2"/>
      <c r="CUS53" s="2"/>
      <c r="CUT53" s="2"/>
      <c r="CUU53" s="2"/>
      <c r="CUV53" s="2"/>
      <c r="CUW53" s="2"/>
      <c r="CUX53" s="2"/>
      <c r="CUY53" s="2"/>
      <c r="CUZ53" s="2"/>
      <c r="CVA53" s="2"/>
      <c r="CVB53" s="2"/>
      <c r="CVC53" s="2"/>
      <c r="CVD53" s="2"/>
      <c r="CVE53" s="2"/>
      <c r="CVF53" s="2"/>
      <c r="CVG53" s="2"/>
      <c r="CVH53" s="2"/>
      <c r="CVI53" s="2"/>
      <c r="CVJ53" s="2"/>
      <c r="CVK53" s="2"/>
      <c r="CVL53" s="2"/>
      <c r="CVM53" s="2"/>
      <c r="CVN53" s="2"/>
      <c r="CVO53" s="2"/>
      <c r="CVP53" s="2"/>
      <c r="CVQ53" s="2"/>
      <c r="CVR53" s="2"/>
      <c r="CVS53" s="2"/>
      <c r="CVT53" s="2"/>
      <c r="CVU53" s="2"/>
      <c r="CVV53" s="2"/>
      <c r="CVW53" s="2"/>
      <c r="CVX53" s="2"/>
      <c r="CVY53" s="2"/>
      <c r="CVZ53" s="2"/>
      <c r="CWA53" s="2"/>
      <c r="CWB53" s="2"/>
      <c r="CWC53" s="2"/>
      <c r="CWD53" s="2"/>
      <c r="CWE53" s="2"/>
      <c r="CWF53" s="2"/>
      <c r="CWG53" s="2"/>
      <c r="CWH53" s="2"/>
      <c r="CWI53" s="2"/>
      <c r="CWJ53" s="2"/>
      <c r="CWK53" s="2"/>
      <c r="CWL53" s="2"/>
      <c r="CWM53" s="2"/>
      <c r="CWN53" s="2"/>
      <c r="CWO53" s="2"/>
      <c r="CWP53" s="2"/>
      <c r="CWQ53" s="2"/>
      <c r="CWR53" s="2"/>
      <c r="CWS53" s="2"/>
      <c r="CWT53" s="2"/>
      <c r="CWU53" s="2"/>
      <c r="CWV53" s="2"/>
      <c r="CWW53" s="2"/>
      <c r="CWX53" s="2"/>
      <c r="CWY53" s="2"/>
      <c r="CWZ53" s="2"/>
      <c r="CXA53" s="2"/>
      <c r="CXB53" s="2"/>
      <c r="CXC53" s="2"/>
      <c r="CXD53" s="2"/>
      <c r="CXE53" s="2"/>
      <c r="CXF53" s="2"/>
      <c r="CXG53" s="2"/>
      <c r="CXH53" s="2"/>
      <c r="CXI53" s="2"/>
      <c r="CXJ53" s="2"/>
      <c r="CXK53" s="2"/>
      <c r="CXL53" s="2"/>
      <c r="CXM53" s="2"/>
      <c r="CXN53" s="2"/>
      <c r="CXO53" s="2"/>
      <c r="CXP53" s="2"/>
      <c r="CXQ53" s="2"/>
      <c r="CXR53" s="2"/>
      <c r="CXS53" s="2"/>
      <c r="CXT53" s="2"/>
      <c r="CXU53" s="2"/>
      <c r="CXV53" s="2"/>
      <c r="CXW53" s="2"/>
      <c r="CXX53" s="2"/>
      <c r="CXY53" s="2"/>
      <c r="CXZ53" s="2"/>
      <c r="CYA53" s="2"/>
      <c r="CYB53" s="2"/>
      <c r="CYC53" s="2"/>
      <c r="CYD53" s="2"/>
      <c r="CYE53" s="2"/>
      <c r="CYF53" s="2"/>
      <c r="CYG53" s="2"/>
      <c r="CYH53" s="2"/>
      <c r="CYI53" s="2"/>
      <c r="CYJ53" s="2"/>
      <c r="CYK53" s="2"/>
      <c r="CYL53" s="2"/>
      <c r="CYM53" s="2"/>
      <c r="CYN53" s="2"/>
      <c r="CYO53" s="2"/>
      <c r="CYP53" s="2"/>
      <c r="CYQ53" s="2"/>
      <c r="CYR53" s="2"/>
      <c r="CYS53" s="2"/>
      <c r="CYT53" s="2"/>
      <c r="CYU53" s="2"/>
      <c r="CYV53" s="2"/>
      <c r="CYW53" s="2"/>
      <c r="CYX53" s="2"/>
      <c r="CYY53" s="2"/>
      <c r="CYZ53" s="2"/>
      <c r="CZA53" s="2"/>
      <c r="CZB53" s="2"/>
      <c r="CZC53" s="2"/>
      <c r="CZD53" s="2"/>
      <c r="CZE53" s="2"/>
      <c r="CZF53" s="2"/>
      <c r="CZG53" s="2"/>
      <c r="CZH53" s="2"/>
      <c r="CZI53" s="2"/>
      <c r="CZJ53" s="2"/>
      <c r="CZK53" s="2"/>
      <c r="CZL53" s="2"/>
      <c r="CZM53" s="2"/>
      <c r="CZN53" s="2"/>
      <c r="CZO53" s="2"/>
      <c r="CZP53" s="2"/>
      <c r="CZQ53" s="2"/>
      <c r="CZR53" s="2"/>
      <c r="CZS53" s="2"/>
      <c r="CZT53" s="2"/>
      <c r="CZU53" s="2"/>
      <c r="CZV53" s="2"/>
      <c r="CZW53" s="2"/>
      <c r="CZX53" s="2"/>
      <c r="CZY53" s="2"/>
      <c r="CZZ53" s="2"/>
      <c r="DAA53" s="2"/>
      <c r="DAB53" s="2"/>
      <c r="DAC53" s="2"/>
      <c r="DAD53" s="2"/>
      <c r="DAE53" s="2"/>
      <c r="DAF53" s="2"/>
      <c r="DAG53" s="2"/>
      <c r="DAH53" s="2"/>
      <c r="DAI53" s="2"/>
      <c r="DAJ53" s="2"/>
      <c r="DAK53" s="2"/>
      <c r="DAL53" s="2"/>
      <c r="DAM53" s="2"/>
      <c r="DAN53" s="2"/>
      <c r="DAO53" s="2"/>
      <c r="DAP53" s="2"/>
      <c r="DAQ53" s="2"/>
      <c r="DAR53" s="2"/>
      <c r="DAS53" s="2"/>
      <c r="DAT53" s="2"/>
      <c r="DAU53" s="2"/>
      <c r="DAV53" s="2"/>
      <c r="DAW53" s="2"/>
      <c r="DAX53" s="2"/>
      <c r="DAY53" s="2"/>
      <c r="DAZ53" s="2"/>
      <c r="DBA53" s="2"/>
      <c r="DBB53" s="2"/>
      <c r="DBC53" s="2"/>
      <c r="DBD53" s="2"/>
      <c r="DBE53" s="2"/>
      <c r="DBF53" s="2"/>
      <c r="DBG53" s="2"/>
      <c r="DBH53" s="2"/>
      <c r="DBI53" s="2"/>
      <c r="DBJ53" s="2"/>
      <c r="DBK53" s="2"/>
      <c r="DBL53" s="2"/>
      <c r="DBM53" s="2"/>
      <c r="DBN53" s="2"/>
      <c r="DBO53" s="2"/>
      <c r="DBP53" s="2"/>
      <c r="DBQ53" s="2"/>
      <c r="DBR53" s="2"/>
      <c r="DBS53" s="2"/>
      <c r="DBT53" s="2"/>
      <c r="DBU53" s="2"/>
      <c r="DBV53" s="2"/>
      <c r="DBW53" s="2"/>
      <c r="DBX53" s="2"/>
      <c r="DBY53" s="2"/>
      <c r="DBZ53" s="2"/>
      <c r="DCA53" s="2"/>
      <c r="DCB53" s="2"/>
      <c r="DCC53" s="2"/>
      <c r="DCD53" s="2"/>
      <c r="DCE53" s="2"/>
      <c r="DCF53" s="2"/>
      <c r="DCG53" s="2"/>
      <c r="DCH53" s="2"/>
      <c r="DCI53" s="2"/>
      <c r="DCJ53" s="2"/>
      <c r="DCK53" s="2"/>
      <c r="DCL53" s="2"/>
      <c r="DCM53" s="2"/>
      <c r="DCN53" s="2"/>
      <c r="DCO53" s="2"/>
      <c r="DCP53" s="2"/>
      <c r="DCQ53" s="2"/>
      <c r="DCR53" s="2"/>
      <c r="DCS53" s="2"/>
      <c r="DCT53" s="2"/>
      <c r="DCU53" s="2"/>
      <c r="DCV53" s="2"/>
      <c r="DCW53" s="2"/>
      <c r="DCX53" s="2"/>
      <c r="DCY53" s="2"/>
      <c r="DCZ53" s="2"/>
      <c r="DDA53" s="2"/>
      <c r="DDB53" s="2"/>
      <c r="DDC53" s="2"/>
      <c r="DDD53" s="2"/>
      <c r="DDE53" s="2"/>
      <c r="DDF53" s="2"/>
      <c r="DDG53" s="2"/>
      <c r="DDH53" s="2"/>
      <c r="DDI53" s="2"/>
      <c r="DDJ53" s="2"/>
      <c r="DDK53" s="2"/>
      <c r="DDL53" s="2"/>
      <c r="DDM53" s="2"/>
      <c r="DDN53" s="2"/>
      <c r="DDO53" s="2"/>
      <c r="DDP53" s="2"/>
      <c r="DDQ53" s="2"/>
      <c r="DDR53" s="2"/>
      <c r="DDS53" s="2"/>
      <c r="DDT53" s="2"/>
      <c r="DDU53" s="2"/>
      <c r="DDV53" s="2"/>
      <c r="DDW53" s="2"/>
      <c r="DDX53" s="2"/>
      <c r="DDY53" s="2"/>
      <c r="DDZ53" s="2"/>
      <c r="DEA53" s="2"/>
      <c r="DEB53" s="2"/>
      <c r="DEC53" s="2"/>
      <c r="DED53" s="2"/>
      <c r="DEE53" s="2"/>
      <c r="DEF53" s="2"/>
      <c r="DEG53" s="2"/>
      <c r="DEH53" s="2"/>
      <c r="DEI53" s="2"/>
      <c r="DEJ53" s="2"/>
      <c r="DEK53" s="2"/>
      <c r="DEL53" s="2"/>
      <c r="DEM53" s="2"/>
      <c r="DEN53" s="2"/>
      <c r="DEO53" s="2"/>
      <c r="DEP53" s="2"/>
      <c r="DEQ53" s="2"/>
      <c r="DER53" s="2"/>
      <c r="DES53" s="2"/>
      <c r="DET53" s="2"/>
      <c r="DEU53" s="2"/>
      <c r="DEV53" s="2"/>
      <c r="DEW53" s="2"/>
      <c r="DEX53" s="2"/>
      <c r="DEY53" s="2"/>
      <c r="DEZ53" s="2"/>
      <c r="DFA53" s="2"/>
      <c r="DFB53" s="2"/>
      <c r="DFC53" s="2"/>
      <c r="DFD53" s="2"/>
      <c r="DFE53" s="2"/>
      <c r="DFF53" s="2"/>
      <c r="DFG53" s="2"/>
      <c r="DFH53" s="2"/>
      <c r="DFI53" s="2"/>
      <c r="DFJ53" s="2"/>
      <c r="DFK53" s="2"/>
      <c r="DFL53" s="2"/>
      <c r="DFM53" s="2"/>
      <c r="DFN53" s="2"/>
      <c r="DFO53" s="2"/>
      <c r="DFP53" s="2"/>
      <c r="DFQ53" s="2"/>
      <c r="DFR53" s="2"/>
      <c r="DFS53" s="2"/>
      <c r="DFT53" s="2"/>
      <c r="DFU53" s="2"/>
      <c r="DFV53" s="2"/>
      <c r="DFW53" s="2"/>
      <c r="DFX53" s="2"/>
      <c r="DFY53" s="2"/>
      <c r="DFZ53" s="2"/>
      <c r="DGA53" s="2"/>
      <c r="DGB53" s="2"/>
      <c r="DGC53" s="2"/>
      <c r="DGD53" s="2"/>
      <c r="DGE53" s="2"/>
      <c r="DGF53" s="2"/>
      <c r="DGG53" s="2"/>
      <c r="DGH53" s="2"/>
      <c r="DGI53" s="2"/>
      <c r="DGJ53" s="2"/>
      <c r="DGK53" s="2"/>
      <c r="DGL53" s="2"/>
      <c r="DGM53" s="2"/>
      <c r="DGN53" s="2"/>
      <c r="DGO53" s="2"/>
      <c r="DGP53" s="2"/>
      <c r="DGQ53" s="2"/>
      <c r="DGR53" s="2"/>
      <c r="DGS53" s="2"/>
      <c r="DGT53" s="2"/>
      <c r="DGU53" s="2"/>
      <c r="DGV53" s="2"/>
      <c r="DGW53" s="2"/>
      <c r="DGX53" s="2"/>
      <c r="DGY53" s="2"/>
      <c r="DGZ53" s="2"/>
      <c r="DHA53" s="2"/>
      <c r="DHB53" s="2"/>
      <c r="DHC53" s="2"/>
      <c r="DHD53" s="2"/>
      <c r="DHE53" s="2"/>
      <c r="DHF53" s="2"/>
      <c r="DHG53" s="2"/>
      <c r="DHH53" s="2"/>
      <c r="DHI53" s="2"/>
      <c r="DHJ53" s="2"/>
      <c r="DHK53" s="2"/>
      <c r="DHL53" s="2"/>
      <c r="DHM53" s="2"/>
      <c r="DHN53" s="2"/>
      <c r="DHO53" s="2"/>
      <c r="DHP53" s="2"/>
      <c r="DHQ53" s="2"/>
      <c r="DHR53" s="2"/>
      <c r="DHS53" s="2"/>
      <c r="DHT53" s="2"/>
      <c r="DHU53" s="2"/>
      <c r="DHV53" s="2"/>
      <c r="DHW53" s="2"/>
      <c r="DHX53" s="2"/>
      <c r="DHY53" s="2"/>
      <c r="DHZ53" s="2"/>
      <c r="DIA53" s="2"/>
      <c r="DIB53" s="2"/>
      <c r="DIC53" s="2"/>
      <c r="DID53" s="2"/>
      <c r="DIE53" s="2"/>
      <c r="DIF53" s="2"/>
      <c r="DIG53" s="2"/>
      <c r="DIH53" s="2"/>
      <c r="DII53" s="2"/>
      <c r="DIJ53" s="2"/>
      <c r="DIK53" s="2"/>
      <c r="DIL53" s="2"/>
      <c r="DIM53" s="2"/>
      <c r="DIN53" s="2"/>
      <c r="DIO53" s="2"/>
      <c r="DIP53" s="2"/>
      <c r="DIQ53" s="2"/>
      <c r="DIR53" s="2"/>
      <c r="DIS53" s="2"/>
      <c r="DIT53" s="2"/>
      <c r="DIU53" s="2"/>
      <c r="DIV53" s="2"/>
      <c r="DIW53" s="2"/>
      <c r="DIX53" s="2"/>
      <c r="DIY53" s="2"/>
      <c r="DIZ53" s="2"/>
      <c r="DJA53" s="2"/>
      <c r="DJB53" s="2"/>
      <c r="DJC53" s="2"/>
      <c r="DJD53" s="2"/>
      <c r="DJE53" s="2"/>
      <c r="DJF53" s="2"/>
      <c r="DJG53" s="2"/>
      <c r="DJH53" s="2"/>
      <c r="DJI53" s="2"/>
      <c r="DJJ53" s="2"/>
      <c r="DJK53" s="2"/>
      <c r="DJL53" s="2"/>
      <c r="DJM53" s="2"/>
      <c r="DJN53" s="2"/>
      <c r="DJO53" s="2"/>
      <c r="DJP53" s="2"/>
      <c r="DJQ53" s="2"/>
      <c r="DJR53" s="2"/>
      <c r="DJS53" s="2"/>
      <c r="DJT53" s="2"/>
      <c r="DJU53" s="2"/>
      <c r="DJV53" s="2"/>
      <c r="DJW53" s="2"/>
      <c r="DJX53" s="2"/>
      <c r="DJY53" s="2"/>
      <c r="DJZ53" s="2"/>
      <c r="DKA53" s="2"/>
      <c r="DKB53" s="2"/>
      <c r="DKC53" s="2"/>
      <c r="DKD53" s="2"/>
      <c r="DKE53" s="2"/>
      <c r="DKF53" s="2"/>
      <c r="DKG53" s="2"/>
      <c r="DKH53" s="2"/>
      <c r="DKI53" s="2"/>
      <c r="DKJ53" s="2"/>
      <c r="DKK53" s="2"/>
      <c r="DKL53" s="2"/>
      <c r="DKM53" s="2"/>
      <c r="DKN53" s="2"/>
      <c r="DKO53" s="2"/>
      <c r="DKP53" s="2"/>
      <c r="DKQ53" s="2"/>
      <c r="DKR53" s="2"/>
      <c r="DKS53" s="2"/>
      <c r="DKT53" s="2"/>
      <c r="DKU53" s="2"/>
      <c r="DKV53" s="2"/>
      <c r="DKW53" s="2"/>
      <c r="DKX53" s="2"/>
      <c r="DKY53" s="2"/>
      <c r="DKZ53" s="2"/>
      <c r="DLA53" s="2"/>
      <c r="DLB53" s="2"/>
      <c r="DLC53" s="2"/>
      <c r="DLD53" s="2"/>
      <c r="DLE53" s="2"/>
      <c r="DLF53" s="2"/>
      <c r="DLG53" s="2"/>
      <c r="DLH53" s="2"/>
      <c r="DLI53" s="2"/>
      <c r="DLJ53" s="2"/>
      <c r="DLK53" s="2"/>
      <c r="DLL53" s="2"/>
      <c r="DLM53" s="2"/>
      <c r="DLN53" s="2"/>
      <c r="DLO53" s="2"/>
      <c r="DLP53" s="2"/>
      <c r="DLQ53" s="2"/>
      <c r="DLR53" s="2"/>
      <c r="DLS53" s="2"/>
      <c r="DLT53" s="2"/>
      <c r="DLU53" s="2"/>
      <c r="DLV53" s="2"/>
      <c r="DLW53" s="2"/>
      <c r="DLX53" s="2"/>
      <c r="DLY53" s="2"/>
      <c r="DLZ53" s="2"/>
      <c r="DMA53" s="2"/>
      <c r="DMB53" s="2"/>
      <c r="DMC53" s="2"/>
      <c r="DMD53" s="2"/>
      <c r="DME53" s="2"/>
      <c r="DMF53" s="2"/>
      <c r="DMG53" s="2"/>
      <c r="DMH53" s="2"/>
      <c r="DMI53" s="2"/>
      <c r="DMJ53" s="2"/>
      <c r="DMK53" s="2"/>
      <c r="DML53" s="2"/>
      <c r="DMM53" s="2"/>
      <c r="DMN53" s="2"/>
      <c r="DMO53" s="2"/>
      <c r="DMP53" s="2"/>
      <c r="DMQ53" s="2"/>
      <c r="DMR53" s="2"/>
      <c r="DMS53" s="2"/>
      <c r="DMT53" s="2"/>
      <c r="DMU53" s="2"/>
      <c r="DMV53" s="2"/>
      <c r="DMW53" s="2"/>
      <c r="DMX53" s="2"/>
      <c r="DMY53" s="2"/>
      <c r="DMZ53" s="2"/>
      <c r="DNA53" s="2"/>
      <c r="DNB53" s="2"/>
      <c r="DNC53" s="2"/>
      <c r="DND53" s="2"/>
      <c r="DNE53" s="2"/>
      <c r="DNF53" s="2"/>
      <c r="DNG53" s="2"/>
      <c r="DNH53" s="2"/>
      <c r="DNI53" s="2"/>
      <c r="DNJ53" s="2"/>
      <c r="DNK53" s="2"/>
      <c r="DNL53" s="2"/>
      <c r="DNM53" s="2"/>
      <c r="DNN53" s="2"/>
      <c r="DNO53" s="2"/>
      <c r="DNP53" s="2"/>
      <c r="DNQ53" s="2"/>
      <c r="DNR53" s="2"/>
      <c r="DNS53" s="2"/>
      <c r="DNT53" s="2"/>
      <c r="DNU53" s="2"/>
      <c r="DNV53" s="2"/>
      <c r="DNW53" s="2"/>
      <c r="DNX53" s="2"/>
      <c r="DNY53" s="2"/>
      <c r="DNZ53" s="2"/>
      <c r="DOA53" s="2"/>
      <c r="DOB53" s="2"/>
      <c r="DOC53" s="2"/>
      <c r="DOD53" s="2"/>
      <c r="DOE53" s="2"/>
      <c r="DOF53" s="2"/>
      <c r="DOG53" s="2"/>
      <c r="DOH53" s="2"/>
      <c r="DOI53" s="2"/>
      <c r="DOJ53" s="2"/>
      <c r="DOK53" s="2"/>
      <c r="DOL53" s="2"/>
      <c r="DOM53" s="2"/>
      <c r="DON53" s="2"/>
      <c r="DOO53" s="2"/>
      <c r="DOP53" s="2"/>
      <c r="DOQ53" s="2"/>
      <c r="DOR53" s="2"/>
      <c r="DOS53" s="2"/>
      <c r="DOT53" s="2"/>
      <c r="DOU53" s="2"/>
      <c r="DOV53" s="2"/>
      <c r="DOW53" s="2"/>
      <c r="DOX53" s="2"/>
      <c r="DOY53" s="2"/>
      <c r="DOZ53" s="2"/>
      <c r="DPA53" s="2"/>
      <c r="DPB53" s="2"/>
      <c r="DPC53" s="2"/>
      <c r="DPD53" s="2"/>
      <c r="DPE53" s="2"/>
      <c r="DPF53" s="2"/>
      <c r="DPG53" s="2"/>
      <c r="DPH53" s="2"/>
      <c r="DPI53" s="2"/>
      <c r="DPJ53" s="2"/>
      <c r="DPK53" s="2"/>
      <c r="DPL53" s="2"/>
      <c r="DPM53" s="2"/>
      <c r="DPN53" s="2"/>
      <c r="DPO53" s="2"/>
      <c r="DPP53" s="2"/>
      <c r="DPQ53" s="2"/>
      <c r="DPR53" s="2"/>
      <c r="DPS53" s="2"/>
      <c r="DPT53" s="2"/>
      <c r="DPU53" s="2"/>
      <c r="DPV53" s="2"/>
      <c r="DPW53" s="2"/>
      <c r="DPX53" s="2"/>
      <c r="DPY53" s="2"/>
      <c r="DPZ53" s="2"/>
      <c r="DQA53" s="2"/>
      <c r="DQB53" s="2"/>
      <c r="DQC53" s="2"/>
      <c r="DQD53" s="2"/>
      <c r="DQE53" s="2"/>
      <c r="DQF53" s="2"/>
      <c r="DQG53" s="2"/>
      <c r="DQH53" s="2"/>
      <c r="DQI53" s="2"/>
      <c r="DQJ53" s="2"/>
      <c r="DQK53" s="2"/>
      <c r="DQL53" s="2"/>
      <c r="DQM53" s="2"/>
      <c r="DQN53" s="2"/>
      <c r="DQO53" s="2"/>
      <c r="DQP53" s="2"/>
      <c r="DQQ53" s="2"/>
      <c r="DQR53" s="2"/>
      <c r="DQS53" s="2"/>
      <c r="DQT53" s="2"/>
      <c r="DQU53" s="2"/>
      <c r="DQV53" s="2"/>
      <c r="DQW53" s="2"/>
      <c r="DQX53" s="2"/>
      <c r="DQY53" s="2"/>
      <c r="DQZ53" s="2"/>
      <c r="DRA53" s="2"/>
      <c r="DRB53" s="2"/>
      <c r="DRC53" s="2"/>
      <c r="DRD53" s="2"/>
      <c r="DRE53" s="2"/>
      <c r="DRF53" s="2"/>
      <c r="DRG53" s="2"/>
      <c r="DRH53" s="2"/>
      <c r="DRI53" s="2"/>
      <c r="DRJ53" s="2"/>
      <c r="DRK53" s="2"/>
      <c r="DRL53" s="2"/>
      <c r="DRM53" s="2"/>
      <c r="DRN53" s="2"/>
      <c r="DRO53" s="2"/>
      <c r="DRP53" s="2"/>
      <c r="DRQ53" s="2"/>
      <c r="DRR53" s="2"/>
      <c r="DRS53" s="2"/>
      <c r="DRT53" s="2"/>
      <c r="DRU53" s="2"/>
      <c r="DRV53" s="2"/>
      <c r="DRW53" s="2"/>
      <c r="DRX53" s="2"/>
      <c r="DRY53" s="2"/>
      <c r="DRZ53" s="2"/>
      <c r="DSA53" s="2"/>
      <c r="DSB53" s="2"/>
      <c r="DSC53" s="2"/>
      <c r="DSD53" s="2"/>
      <c r="DSE53" s="2"/>
      <c r="DSF53" s="2"/>
      <c r="DSG53" s="2"/>
      <c r="DSH53" s="2"/>
      <c r="DSI53" s="2"/>
      <c r="DSJ53" s="2"/>
      <c r="DSK53" s="2"/>
      <c r="DSL53" s="2"/>
      <c r="DSM53" s="2"/>
      <c r="DSN53" s="2"/>
      <c r="DSO53" s="2"/>
      <c r="DSP53" s="2"/>
      <c r="DSQ53" s="2"/>
      <c r="DSR53" s="2"/>
      <c r="DSS53" s="2"/>
      <c r="DST53" s="2"/>
      <c r="DSU53" s="2"/>
      <c r="DSV53" s="2"/>
      <c r="DSW53" s="2"/>
      <c r="DSX53" s="2"/>
      <c r="DSY53" s="2"/>
      <c r="DSZ53" s="2"/>
      <c r="DTA53" s="2"/>
      <c r="DTB53" s="2"/>
      <c r="DTC53" s="2"/>
      <c r="DTD53" s="2"/>
      <c r="DTE53" s="2"/>
      <c r="DTF53" s="2"/>
      <c r="DTG53" s="2"/>
      <c r="DTH53" s="2"/>
      <c r="DTI53" s="2"/>
      <c r="DTJ53" s="2"/>
      <c r="DTK53" s="2"/>
      <c r="DTL53" s="2"/>
      <c r="DTM53" s="2"/>
      <c r="DTN53" s="2"/>
      <c r="DTO53" s="2"/>
      <c r="DTP53" s="2"/>
      <c r="DTQ53" s="2"/>
      <c r="DTR53" s="2"/>
      <c r="DTS53" s="2"/>
      <c r="DTT53" s="2"/>
      <c r="DTU53" s="2"/>
      <c r="DTV53" s="2"/>
      <c r="DTW53" s="2"/>
      <c r="DTX53" s="2"/>
      <c r="DTY53" s="2"/>
      <c r="DTZ53" s="2"/>
      <c r="DUA53" s="2"/>
      <c r="DUB53" s="2"/>
      <c r="DUC53" s="2"/>
      <c r="DUD53" s="2"/>
      <c r="DUE53" s="2"/>
      <c r="DUF53" s="2"/>
      <c r="DUG53" s="2"/>
      <c r="DUH53" s="2"/>
      <c r="DUI53" s="2"/>
      <c r="DUJ53" s="2"/>
      <c r="DUK53" s="2"/>
      <c r="DUL53" s="2"/>
      <c r="DUM53" s="2"/>
      <c r="DUN53" s="2"/>
      <c r="DUO53" s="2"/>
      <c r="DUP53" s="2"/>
      <c r="DUQ53" s="2"/>
      <c r="DUR53" s="2"/>
      <c r="DUS53" s="2"/>
      <c r="DUT53" s="2"/>
      <c r="DUU53" s="2"/>
      <c r="DUV53" s="2"/>
      <c r="DUW53" s="2"/>
      <c r="DUX53" s="2"/>
      <c r="DUY53" s="2"/>
      <c r="DUZ53" s="2"/>
      <c r="DVA53" s="2"/>
      <c r="DVB53" s="2"/>
      <c r="DVC53" s="2"/>
      <c r="DVD53" s="2"/>
      <c r="DVE53" s="2"/>
      <c r="DVF53" s="2"/>
      <c r="DVG53" s="2"/>
      <c r="DVH53" s="2"/>
      <c r="DVI53" s="2"/>
      <c r="DVJ53" s="2"/>
      <c r="DVK53" s="2"/>
      <c r="DVL53" s="2"/>
      <c r="DVM53" s="2"/>
      <c r="DVN53" s="2"/>
      <c r="DVO53" s="2"/>
      <c r="DVP53" s="2"/>
      <c r="DVQ53" s="2"/>
      <c r="DVR53" s="2"/>
      <c r="DVS53" s="2"/>
      <c r="DVT53" s="2"/>
      <c r="DVU53" s="2"/>
      <c r="DVV53" s="2"/>
      <c r="DVW53" s="2"/>
      <c r="DVX53" s="2"/>
      <c r="DVY53" s="2"/>
      <c r="DVZ53" s="2"/>
      <c r="DWA53" s="2"/>
      <c r="DWB53" s="2"/>
      <c r="DWC53" s="2"/>
      <c r="DWD53" s="2"/>
      <c r="DWE53" s="2"/>
      <c r="DWF53" s="2"/>
      <c r="DWG53" s="2"/>
      <c r="DWH53" s="2"/>
      <c r="DWI53" s="2"/>
      <c r="DWJ53" s="2"/>
      <c r="DWK53" s="2"/>
      <c r="DWL53" s="2"/>
      <c r="DWM53" s="2"/>
      <c r="DWN53" s="2"/>
      <c r="DWO53" s="2"/>
      <c r="DWP53" s="2"/>
      <c r="DWQ53" s="2"/>
      <c r="DWR53" s="2"/>
      <c r="DWS53" s="2"/>
      <c r="DWT53" s="2"/>
      <c r="DWU53" s="2"/>
      <c r="DWV53" s="2"/>
      <c r="DWW53" s="2"/>
      <c r="DWX53" s="2"/>
      <c r="DWY53" s="2"/>
      <c r="DWZ53" s="2"/>
      <c r="DXA53" s="2"/>
      <c r="DXB53" s="2"/>
      <c r="DXC53" s="2"/>
      <c r="DXD53" s="2"/>
      <c r="DXE53" s="2"/>
      <c r="DXF53" s="2"/>
      <c r="DXG53" s="2"/>
      <c r="DXH53" s="2"/>
      <c r="DXI53" s="2"/>
      <c r="DXJ53" s="2"/>
      <c r="DXK53" s="2"/>
      <c r="DXL53" s="2"/>
      <c r="DXM53" s="2"/>
      <c r="DXN53" s="2"/>
      <c r="DXO53" s="2"/>
      <c r="DXP53" s="2"/>
      <c r="DXQ53" s="2"/>
      <c r="DXR53" s="2"/>
      <c r="DXS53" s="2"/>
      <c r="DXT53" s="2"/>
      <c r="DXU53" s="2"/>
      <c r="DXV53" s="2"/>
      <c r="DXW53" s="2"/>
      <c r="DXX53" s="2"/>
      <c r="DXY53" s="2"/>
      <c r="DXZ53" s="2"/>
      <c r="DYA53" s="2"/>
      <c r="DYB53" s="2"/>
      <c r="DYC53" s="2"/>
      <c r="DYD53" s="2"/>
      <c r="DYE53" s="2"/>
      <c r="DYF53" s="2"/>
      <c r="DYG53" s="2"/>
      <c r="DYH53" s="2"/>
      <c r="DYI53" s="2"/>
      <c r="DYJ53" s="2"/>
      <c r="DYK53" s="2"/>
      <c r="DYL53" s="2"/>
      <c r="DYM53" s="2"/>
      <c r="DYN53" s="2"/>
      <c r="DYO53" s="2"/>
      <c r="DYP53" s="2"/>
      <c r="DYQ53" s="2"/>
      <c r="DYR53" s="2"/>
      <c r="DYS53" s="2"/>
      <c r="DYT53" s="2"/>
      <c r="DYU53" s="2"/>
      <c r="DYV53" s="2"/>
      <c r="DYW53" s="2"/>
      <c r="DYX53" s="2"/>
      <c r="DYY53" s="2"/>
      <c r="DYZ53" s="2"/>
      <c r="DZA53" s="2"/>
      <c r="DZB53" s="2"/>
      <c r="DZC53" s="2"/>
      <c r="DZD53" s="2"/>
      <c r="DZE53" s="2"/>
      <c r="DZF53" s="2"/>
      <c r="DZG53" s="2"/>
      <c r="DZH53" s="2"/>
      <c r="DZI53" s="2"/>
      <c r="DZJ53" s="2"/>
      <c r="DZK53" s="2"/>
      <c r="DZL53" s="2"/>
      <c r="DZM53" s="2"/>
      <c r="DZN53" s="2"/>
      <c r="DZO53" s="2"/>
      <c r="DZP53" s="2"/>
      <c r="DZQ53" s="2"/>
      <c r="DZR53" s="2"/>
      <c r="DZS53" s="2"/>
      <c r="DZT53" s="2"/>
      <c r="DZU53" s="2"/>
      <c r="DZV53" s="2"/>
      <c r="DZW53" s="2"/>
      <c r="DZX53" s="2"/>
      <c r="DZY53" s="2"/>
      <c r="DZZ53" s="2"/>
      <c r="EAA53" s="2"/>
      <c r="EAB53" s="2"/>
      <c r="EAC53" s="2"/>
      <c r="EAD53" s="2"/>
      <c r="EAE53" s="2"/>
      <c r="EAF53" s="2"/>
      <c r="EAG53" s="2"/>
      <c r="EAH53" s="2"/>
      <c r="EAI53" s="2"/>
      <c r="EAJ53" s="2"/>
      <c r="EAK53" s="2"/>
      <c r="EAL53" s="2"/>
      <c r="EAM53" s="2"/>
      <c r="EAN53" s="2"/>
      <c r="EAO53" s="2"/>
      <c r="EAP53" s="2"/>
      <c r="EAQ53" s="2"/>
      <c r="EAR53" s="2"/>
      <c r="EAS53" s="2"/>
      <c r="EAT53" s="2"/>
      <c r="EAU53" s="2"/>
      <c r="EAV53" s="2"/>
      <c r="EAW53" s="2"/>
      <c r="EAX53" s="2"/>
      <c r="EAY53" s="2"/>
      <c r="EAZ53" s="2"/>
      <c r="EBA53" s="2"/>
      <c r="EBB53" s="2"/>
      <c r="EBC53" s="2"/>
      <c r="EBD53" s="2"/>
      <c r="EBE53" s="2"/>
      <c r="EBF53" s="2"/>
      <c r="EBG53" s="2"/>
      <c r="EBH53" s="2"/>
      <c r="EBI53" s="2"/>
      <c r="EBJ53" s="2"/>
      <c r="EBK53" s="2"/>
      <c r="EBL53" s="2"/>
      <c r="EBM53" s="2"/>
      <c r="EBN53" s="2"/>
      <c r="EBO53" s="2"/>
      <c r="EBP53" s="2"/>
      <c r="EBQ53" s="2"/>
      <c r="EBR53" s="2"/>
      <c r="EBS53" s="2"/>
      <c r="EBT53" s="2"/>
      <c r="EBU53" s="2"/>
      <c r="EBV53" s="2"/>
      <c r="EBW53" s="2"/>
      <c r="EBX53" s="2"/>
      <c r="EBY53" s="2"/>
      <c r="EBZ53" s="2"/>
      <c r="ECA53" s="2"/>
      <c r="ECB53" s="2"/>
      <c r="ECC53" s="2"/>
      <c r="ECD53" s="2"/>
      <c r="ECE53" s="2"/>
      <c r="ECF53" s="2"/>
      <c r="ECG53" s="2"/>
      <c r="ECH53" s="2"/>
      <c r="ECI53" s="2"/>
      <c r="ECJ53" s="2"/>
      <c r="ECK53" s="2"/>
      <c r="ECL53" s="2"/>
      <c r="ECM53" s="2"/>
      <c r="ECN53" s="2"/>
      <c r="ECO53" s="2"/>
      <c r="ECP53" s="2"/>
      <c r="ECQ53" s="2"/>
      <c r="ECR53" s="2"/>
      <c r="ECS53" s="2"/>
      <c r="ECT53" s="2"/>
      <c r="ECU53" s="2"/>
      <c r="ECV53" s="2"/>
      <c r="ECW53" s="2"/>
      <c r="ECX53" s="2"/>
      <c r="ECY53" s="2"/>
      <c r="ECZ53" s="2"/>
      <c r="EDA53" s="2"/>
      <c r="EDB53" s="2"/>
      <c r="EDC53" s="2"/>
      <c r="EDD53" s="2"/>
      <c r="EDE53" s="2"/>
      <c r="EDF53" s="2"/>
      <c r="EDG53" s="2"/>
      <c r="EDH53" s="2"/>
      <c r="EDI53" s="2"/>
      <c r="EDJ53" s="2"/>
      <c r="EDK53" s="2"/>
      <c r="EDL53" s="2"/>
      <c r="EDM53" s="2"/>
      <c r="EDN53" s="2"/>
      <c r="EDO53" s="2"/>
      <c r="EDP53" s="2"/>
      <c r="EDQ53" s="2"/>
      <c r="EDR53" s="2"/>
      <c r="EDS53" s="2"/>
      <c r="EDT53" s="2"/>
      <c r="EDU53" s="2"/>
      <c r="EDV53" s="2"/>
      <c r="EDW53" s="2"/>
      <c r="EDX53" s="2"/>
      <c r="EDY53" s="2"/>
      <c r="EDZ53" s="2"/>
      <c r="EEA53" s="2"/>
      <c r="EEB53" s="2"/>
      <c r="EEC53" s="2"/>
      <c r="EED53" s="2"/>
      <c r="EEE53" s="2"/>
      <c r="EEF53" s="2"/>
      <c r="EEG53" s="2"/>
      <c r="EEH53" s="2"/>
      <c r="EEI53" s="2"/>
      <c r="EEJ53" s="2"/>
      <c r="EEK53" s="2"/>
      <c r="EEL53" s="2"/>
      <c r="EEM53" s="2"/>
      <c r="EEN53" s="2"/>
      <c r="EEO53" s="2"/>
      <c r="EEP53" s="2"/>
      <c r="EEQ53" s="2"/>
      <c r="EER53" s="2"/>
      <c r="EES53" s="2"/>
      <c r="EET53" s="2"/>
      <c r="EEU53" s="2"/>
      <c r="EEV53" s="2"/>
      <c r="EEW53" s="2"/>
      <c r="EEX53" s="2"/>
      <c r="EEY53" s="2"/>
      <c r="EEZ53" s="2"/>
      <c r="EFA53" s="2"/>
      <c r="EFB53" s="2"/>
      <c r="EFC53" s="2"/>
      <c r="EFD53" s="2"/>
      <c r="EFE53" s="2"/>
      <c r="EFF53" s="2"/>
      <c r="EFG53" s="2"/>
      <c r="EFH53" s="2"/>
      <c r="EFI53" s="2"/>
      <c r="EFJ53" s="2"/>
      <c r="EFK53" s="2"/>
      <c r="EFL53" s="2"/>
      <c r="EFM53" s="2"/>
      <c r="EFN53" s="2"/>
      <c r="EFO53" s="2"/>
      <c r="EFP53" s="2"/>
      <c r="EFQ53" s="2"/>
      <c r="EFR53" s="2"/>
      <c r="EFS53" s="2"/>
      <c r="EFT53" s="2"/>
      <c r="EFU53" s="2"/>
      <c r="EFV53" s="2"/>
      <c r="EFW53" s="2"/>
      <c r="EFX53" s="2"/>
      <c r="EFY53" s="2"/>
      <c r="EFZ53" s="2"/>
      <c r="EGA53" s="2"/>
      <c r="EGB53" s="2"/>
      <c r="EGC53" s="2"/>
      <c r="EGD53" s="2"/>
      <c r="EGE53" s="2"/>
      <c r="EGF53" s="2"/>
      <c r="EGG53" s="2"/>
      <c r="EGH53" s="2"/>
      <c r="EGI53" s="2"/>
      <c r="EGJ53" s="2"/>
      <c r="EGK53" s="2"/>
      <c r="EGL53" s="2"/>
      <c r="EGM53" s="2"/>
      <c r="EGN53" s="2"/>
      <c r="EGO53" s="2"/>
      <c r="EGP53" s="2"/>
      <c r="EGQ53" s="2"/>
      <c r="EGR53" s="2"/>
      <c r="EGS53" s="2"/>
      <c r="EGT53" s="2"/>
      <c r="EGU53" s="2"/>
      <c r="EGV53" s="2"/>
      <c r="EGW53" s="2"/>
      <c r="EGX53" s="2"/>
      <c r="EGY53" s="2"/>
      <c r="EGZ53" s="2"/>
      <c r="EHA53" s="2"/>
      <c r="EHB53" s="2"/>
      <c r="EHC53" s="2"/>
      <c r="EHD53" s="2"/>
      <c r="EHE53" s="2"/>
      <c r="EHF53" s="2"/>
      <c r="EHG53" s="2"/>
      <c r="EHH53" s="2"/>
      <c r="EHI53" s="2"/>
      <c r="EHJ53" s="2"/>
      <c r="EHK53" s="2"/>
      <c r="EHL53" s="2"/>
      <c r="EHM53" s="2"/>
      <c r="EHN53" s="2"/>
      <c r="EHO53" s="2"/>
      <c r="EHP53" s="2"/>
      <c r="EHQ53" s="2"/>
      <c r="EHR53" s="2"/>
      <c r="EHS53" s="2"/>
      <c r="EHT53" s="2"/>
      <c r="EHU53" s="2"/>
      <c r="EHV53" s="2"/>
      <c r="EHW53" s="2"/>
      <c r="EHX53" s="2"/>
      <c r="EHY53" s="2"/>
      <c r="EHZ53" s="2"/>
      <c r="EIA53" s="2"/>
      <c r="EIB53" s="2"/>
      <c r="EIC53" s="2"/>
      <c r="EID53" s="2"/>
      <c r="EIE53" s="2"/>
      <c r="EIF53" s="2"/>
      <c r="EIG53" s="2"/>
      <c r="EIH53" s="2"/>
      <c r="EII53" s="2"/>
      <c r="EIJ53" s="2"/>
      <c r="EIK53" s="2"/>
      <c r="EIL53" s="2"/>
      <c r="EIM53" s="2"/>
      <c r="EIN53" s="2"/>
      <c r="EIO53" s="2"/>
      <c r="EIP53" s="2"/>
      <c r="EIQ53" s="2"/>
      <c r="EIR53" s="2"/>
      <c r="EIS53" s="2"/>
      <c r="EIT53" s="2"/>
      <c r="EIU53" s="2"/>
      <c r="EIV53" s="2"/>
      <c r="EIW53" s="2"/>
      <c r="EIX53" s="2"/>
      <c r="EIY53" s="2"/>
      <c r="EIZ53" s="2"/>
      <c r="EJA53" s="2"/>
      <c r="EJB53" s="2"/>
      <c r="EJC53" s="2"/>
      <c r="EJD53" s="2"/>
      <c r="EJE53" s="2"/>
      <c r="EJF53" s="2"/>
      <c r="EJG53" s="2"/>
      <c r="EJH53" s="2"/>
      <c r="EJI53" s="2"/>
      <c r="EJJ53" s="2"/>
      <c r="EJK53" s="2"/>
      <c r="EJL53" s="2"/>
      <c r="EJM53" s="2"/>
      <c r="EJN53" s="2"/>
      <c r="EJO53" s="2"/>
      <c r="EJP53" s="2"/>
      <c r="EJQ53" s="2"/>
      <c r="EJR53" s="2"/>
      <c r="EJS53" s="2"/>
      <c r="EJT53" s="2"/>
      <c r="EJU53" s="2"/>
      <c r="EJV53" s="2"/>
      <c r="EJW53" s="2"/>
      <c r="EJX53" s="2"/>
      <c r="EJY53" s="2"/>
      <c r="EJZ53" s="2"/>
      <c r="EKA53" s="2"/>
      <c r="EKB53" s="2"/>
      <c r="EKC53" s="2"/>
      <c r="EKD53" s="2"/>
      <c r="EKE53" s="2"/>
      <c r="EKF53" s="2"/>
      <c r="EKG53" s="2"/>
      <c r="EKH53" s="2"/>
      <c r="EKI53" s="2"/>
      <c r="EKJ53" s="2"/>
      <c r="EKK53" s="2"/>
      <c r="EKL53" s="2"/>
      <c r="EKM53" s="2"/>
      <c r="EKN53" s="2"/>
      <c r="EKO53" s="2"/>
      <c r="EKP53" s="2"/>
      <c r="EKQ53" s="2"/>
      <c r="EKR53" s="2"/>
      <c r="EKS53" s="2"/>
      <c r="EKT53" s="2"/>
      <c r="EKU53" s="2"/>
      <c r="EKV53" s="2"/>
      <c r="EKW53" s="2"/>
      <c r="EKX53" s="2"/>
      <c r="EKY53" s="2"/>
      <c r="EKZ53" s="2"/>
      <c r="ELA53" s="2"/>
      <c r="ELB53" s="2"/>
      <c r="ELC53" s="2"/>
      <c r="ELD53" s="2"/>
      <c r="ELE53" s="2"/>
      <c r="ELF53" s="2"/>
      <c r="ELG53" s="2"/>
      <c r="ELH53" s="2"/>
      <c r="ELI53" s="2"/>
      <c r="ELJ53" s="2"/>
      <c r="ELK53" s="2"/>
      <c r="ELL53" s="2"/>
      <c r="ELM53" s="2"/>
      <c r="ELN53" s="2"/>
      <c r="ELO53" s="2"/>
      <c r="ELP53" s="2"/>
      <c r="ELQ53" s="2"/>
      <c r="ELR53" s="2"/>
      <c r="ELS53" s="2"/>
      <c r="ELT53" s="2"/>
      <c r="ELU53" s="2"/>
      <c r="ELV53" s="2"/>
      <c r="ELW53" s="2"/>
      <c r="ELX53" s="2"/>
      <c r="ELY53" s="2"/>
      <c r="ELZ53" s="2"/>
      <c r="EMA53" s="2"/>
      <c r="EMB53" s="2"/>
      <c r="EMC53" s="2"/>
      <c r="EMD53" s="2"/>
      <c r="EME53" s="2"/>
      <c r="EMF53" s="2"/>
      <c r="EMG53" s="2"/>
      <c r="EMH53" s="2"/>
      <c r="EMI53" s="2"/>
      <c r="EMJ53" s="2"/>
      <c r="EMK53" s="2"/>
      <c r="EML53" s="2"/>
      <c r="EMM53" s="2"/>
      <c r="EMN53" s="2"/>
      <c r="EMO53" s="2"/>
      <c r="EMP53" s="2"/>
      <c r="EMQ53" s="2"/>
      <c r="EMR53" s="2"/>
      <c r="EMS53" s="2"/>
      <c r="EMT53" s="2"/>
      <c r="EMU53" s="2"/>
      <c r="EMV53" s="2"/>
      <c r="EMW53" s="2"/>
      <c r="EMX53" s="2"/>
      <c r="EMY53" s="2"/>
      <c r="EMZ53" s="2"/>
      <c r="ENA53" s="2"/>
      <c r="ENB53" s="2"/>
      <c r="ENC53" s="2"/>
      <c r="END53" s="2"/>
      <c r="ENE53" s="2"/>
      <c r="ENF53" s="2"/>
      <c r="ENG53" s="2"/>
      <c r="ENH53" s="2"/>
      <c r="ENI53" s="2"/>
      <c r="ENJ53" s="2"/>
      <c r="ENK53" s="2"/>
      <c r="ENL53" s="2"/>
      <c r="ENM53" s="2"/>
      <c r="ENN53" s="2"/>
      <c r="ENO53" s="2"/>
      <c r="ENP53" s="2"/>
      <c r="ENQ53" s="2"/>
      <c r="ENR53" s="2"/>
      <c r="ENS53" s="2"/>
      <c r="ENT53" s="2"/>
      <c r="ENU53" s="2"/>
      <c r="ENV53" s="2"/>
      <c r="ENW53" s="2"/>
      <c r="ENX53" s="2"/>
      <c r="ENY53" s="2"/>
      <c r="ENZ53" s="2"/>
      <c r="EOA53" s="2"/>
      <c r="EOB53" s="2"/>
      <c r="EOC53" s="2"/>
      <c r="EOD53" s="2"/>
      <c r="EOE53" s="2"/>
      <c r="EOF53" s="2"/>
      <c r="EOG53" s="2"/>
      <c r="EOH53" s="2"/>
      <c r="EOI53" s="2"/>
      <c r="EOJ53" s="2"/>
      <c r="EOK53" s="2"/>
      <c r="EOL53" s="2"/>
      <c r="EOM53" s="2"/>
      <c r="EON53" s="2"/>
      <c r="EOO53" s="2"/>
      <c r="EOP53" s="2"/>
      <c r="EOQ53" s="2"/>
      <c r="EOR53" s="2"/>
      <c r="EOS53" s="2"/>
      <c r="EOT53" s="2"/>
      <c r="EOU53" s="2"/>
      <c r="EOV53" s="2"/>
      <c r="EOW53" s="2"/>
      <c r="EOX53" s="2"/>
      <c r="EOY53" s="2"/>
      <c r="EOZ53" s="2"/>
      <c r="EPA53" s="2"/>
      <c r="EPB53" s="2"/>
      <c r="EPC53" s="2"/>
      <c r="EPD53" s="2"/>
      <c r="EPE53" s="2"/>
      <c r="EPF53" s="2"/>
      <c r="EPG53" s="2"/>
      <c r="EPH53" s="2"/>
      <c r="EPI53" s="2"/>
      <c r="EPJ53" s="2"/>
      <c r="EPK53" s="2"/>
      <c r="EPL53" s="2"/>
      <c r="EPM53" s="2"/>
      <c r="EPN53" s="2"/>
      <c r="EPO53" s="2"/>
      <c r="EPP53" s="2"/>
      <c r="EPQ53" s="2"/>
      <c r="EPR53" s="2"/>
      <c r="EPS53" s="2"/>
      <c r="EPT53" s="2"/>
      <c r="EPU53" s="2"/>
      <c r="EPV53" s="2"/>
      <c r="EPW53" s="2"/>
      <c r="EPX53" s="2"/>
      <c r="EPY53" s="2"/>
      <c r="EPZ53" s="2"/>
      <c r="EQA53" s="2"/>
      <c r="EQB53" s="2"/>
      <c r="EQC53" s="2"/>
      <c r="EQD53" s="2"/>
      <c r="EQE53" s="2"/>
      <c r="EQF53" s="2"/>
      <c r="EQG53" s="2"/>
      <c r="EQH53" s="2"/>
      <c r="EQI53" s="2"/>
      <c r="EQJ53" s="2"/>
      <c r="EQK53" s="2"/>
      <c r="EQL53" s="2"/>
      <c r="EQM53" s="2"/>
      <c r="EQN53" s="2"/>
      <c r="EQO53" s="2"/>
      <c r="EQP53" s="2"/>
      <c r="EQQ53" s="2"/>
      <c r="EQR53" s="2"/>
      <c r="EQS53" s="2"/>
      <c r="EQT53" s="2"/>
      <c r="EQU53" s="2"/>
      <c r="EQV53" s="2"/>
      <c r="EQW53" s="2"/>
      <c r="EQX53" s="2"/>
      <c r="EQY53" s="2"/>
      <c r="EQZ53" s="2"/>
      <c r="ERA53" s="2"/>
      <c r="ERB53" s="2"/>
      <c r="ERC53" s="2"/>
      <c r="ERD53" s="2"/>
      <c r="ERE53" s="2"/>
      <c r="ERF53" s="2"/>
      <c r="ERG53" s="2"/>
      <c r="ERH53" s="2"/>
      <c r="ERI53" s="2"/>
      <c r="ERJ53" s="2"/>
      <c r="ERK53" s="2"/>
      <c r="ERL53" s="2"/>
      <c r="ERM53" s="2"/>
      <c r="ERN53" s="2"/>
      <c r="ERO53" s="2"/>
      <c r="ERP53" s="2"/>
      <c r="ERQ53" s="2"/>
      <c r="ERR53" s="2"/>
      <c r="ERS53" s="2"/>
      <c r="ERT53" s="2"/>
      <c r="ERU53" s="2"/>
      <c r="ERV53" s="2"/>
      <c r="ERW53" s="2"/>
      <c r="ERX53" s="2"/>
      <c r="ERY53" s="2"/>
      <c r="ERZ53" s="2"/>
      <c r="ESA53" s="2"/>
      <c r="ESB53" s="2"/>
      <c r="ESC53" s="2"/>
      <c r="ESD53" s="2"/>
      <c r="ESE53" s="2"/>
      <c r="ESF53" s="2"/>
      <c r="ESG53" s="2"/>
      <c r="ESH53" s="2"/>
      <c r="ESI53" s="2"/>
      <c r="ESJ53" s="2"/>
      <c r="ESK53" s="2"/>
      <c r="ESL53" s="2"/>
      <c r="ESM53" s="2"/>
      <c r="ESN53" s="2"/>
      <c r="ESO53" s="2"/>
      <c r="ESP53" s="2"/>
      <c r="ESQ53" s="2"/>
      <c r="ESR53" s="2"/>
      <c r="ESS53" s="2"/>
      <c r="EST53" s="2"/>
      <c r="ESU53" s="2"/>
      <c r="ESV53" s="2"/>
      <c r="ESW53" s="2"/>
      <c r="ESX53" s="2"/>
      <c r="ESY53" s="2"/>
      <c r="ESZ53" s="2"/>
      <c r="ETA53" s="2"/>
      <c r="ETB53" s="2"/>
      <c r="ETC53" s="2"/>
      <c r="ETD53" s="2"/>
      <c r="ETE53" s="2"/>
      <c r="ETF53" s="2"/>
      <c r="ETG53" s="2"/>
      <c r="ETH53" s="2"/>
      <c r="ETI53" s="2"/>
      <c r="ETJ53" s="2"/>
      <c r="ETK53" s="2"/>
      <c r="ETL53" s="2"/>
      <c r="ETM53" s="2"/>
      <c r="ETN53" s="2"/>
      <c r="ETO53" s="2"/>
      <c r="ETP53" s="2"/>
      <c r="ETQ53" s="2"/>
      <c r="ETR53" s="2"/>
      <c r="ETS53" s="2"/>
      <c r="ETT53" s="2"/>
      <c r="ETU53" s="2"/>
      <c r="ETV53" s="2"/>
      <c r="ETW53" s="2"/>
      <c r="ETX53" s="2"/>
      <c r="ETY53" s="2"/>
      <c r="ETZ53" s="2"/>
      <c r="EUA53" s="2"/>
      <c r="EUB53" s="2"/>
      <c r="EUC53" s="2"/>
      <c r="EUD53" s="2"/>
      <c r="EUE53" s="2"/>
      <c r="EUF53" s="2"/>
      <c r="EUG53" s="2"/>
      <c r="EUH53" s="2"/>
      <c r="EUI53" s="2"/>
      <c r="EUJ53" s="2"/>
      <c r="EUK53" s="2"/>
      <c r="EUL53" s="2"/>
      <c r="EUM53" s="2"/>
      <c r="EUN53" s="2"/>
      <c r="EUO53" s="2"/>
      <c r="EUP53" s="2"/>
      <c r="EUQ53" s="2"/>
      <c r="EUR53" s="2"/>
      <c r="EUS53" s="2"/>
      <c r="EUT53" s="2"/>
      <c r="EUU53" s="2"/>
      <c r="EUV53" s="2"/>
      <c r="EUW53" s="2"/>
      <c r="EUX53" s="2"/>
      <c r="EUY53" s="2"/>
      <c r="EUZ53" s="2"/>
      <c r="EVA53" s="2"/>
      <c r="EVB53" s="2"/>
      <c r="EVC53" s="2"/>
      <c r="EVD53" s="2"/>
      <c r="EVE53" s="2"/>
      <c r="EVF53" s="2"/>
      <c r="EVG53" s="2"/>
      <c r="EVH53" s="2"/>
      <c r="EVI53" s="2"/>
      <c r="EVJ53" s="2"/>
      <c r="EVK53" s="2"/>
      <c r="EVL53" s="2"/>
      <c r="EVM53" s="2"/>
      <c r="EVN53" s="2"/>
      <c r="EVO53" s="2"/>
      <c r="EVP53" s="2"/>
      <c r="EVQ53" s="2"/>
      <c r="EVR53" s="2"/>
      <c r="EVS53" s="2"/>
      <c r="EVT53" s="2"/>
      <c r="EVU53" s="2"/>
      <c r="EVV53" s="2"/>
      <c r="EVW53" s="2"/>
      <c r="EVX53" s="2"/>
      <c r="EVY53" s="2"/>
      <c r="EVZ53" s="2"/>
      <c r="EWA53" s="2"/>
      <c r="EWB53" s="2"/>
      <c r="EWC53" s="2"/>
      <c r="EWD53" s="2"/>
      <c r="EWE53" s="2"/>
      <c r="EWF53" s="2"/>
      <c r="EWG53" s="2"/>
      <c r="EWH53" s="2"/>
      <c r="EWI53" s="2"/>
      <c r="EWJ53" s="2"/>
      <c r="EWK53" s="2"/>
      <c r="EWL53" s="2"/>
      <c r="EWM53" s="2"/>
      <c r="EWN53" s="2"/>
      <c r="EWO53" s="2"/>
      <c r="EWP53" s="2"/>
      <c r="EWQ53" s="2"/>
      <c r="EWR53" s="2"/>
      <c r="EWS53" s="2"/>
      <c r="EWT53" s="2"/>
      <c r="EWU53" s="2"/>
      <c r="EWV53" s="2"/>
      <c r="EWW53" s="2"/>
      <c r="EWX53" s="2"/>
      <c r="EWY53" s="2"/>
      <c r="EWZ53" s="2"/>
      <c r="EXA53" s="2"/>
      <c r="EXB53" s="2"/>
      <c r="EXC53" s="2"/>
      <c r="EXD53" s="2"/>
      <c r="EXE53" s="2"/>
      <c r="EXF53" s="2"/>
      <c r="EXG53" s="2"/>
      <c r="EXH53" s="2"/>
      <c r="EXI53" s="2"/>
      <c r="EXJ53" s="2"/>
      <c r="EXK53" s="2"/>
      <c r="EXL53" s="2"/>
      <c r="EXM53" s="2"/>
      <c r="EXN53" s="2"/>
      <c r="EXO53" s="2"/>
      <c r="EXP53" s="2"/>
      <c r="EXQ53" s="2"/>
      <c r="EXR53" s="2"/>
      <c r="EXS53" s="2"/>
      <c r="EXT53" s="2"/>
      <c r="EXU53" s="2"/>
      <c r="EXV53" s="2"/>
      <c r="EXW53" s="2"/>
      <c r="EXX53" s="2"/>
      <c r="EXY53" s="2"/>
      <c r="EXZ53" s="2"/>
      <c r="EYA53" s="2"/>
      <c r="EYB53" s="2"/>
      <c r="EYC53" s="2"/>
      <c r="EYD53" s="2"/>
      <c r="EYE53" s="2"/>
      <c r="EYF53" s="2"/>
      <c r="EYG53" s="2"/>
      <c r="EYH53" s="2"/>
      <c r="EYI53" s="2"/>
      <c r="EYJ53" s="2"/>
      <c r="EYK53" s="2"/>
      <c r="EYL53" s="2"/>
      <c r="EYM53" s="2"/>
      <c r="EYN53" s="2"/>
      <c r="EYO53" s="2"/>
      <c r="EYP53" s="2"/>
      <c r="EYQ53" s="2"/>
      <c r="EYR53" s="2"/>
      <c r="EYS53" s="2"/>
      <c r="EYT53" s="2"/>
      <c r="EYU53" s="2"/>
      <c r="EYV53" s="2"/>
      <c r="EYW53" s="2"/>
      <c r="EYX53" s="2"/>
      <c r="EYY53" s="2"/>
      <c r="EYZ53" s="2"/>
      <c r="EZA53" s="2"/>
      <c r="EZB53" s="2"/>
      <c r="EZC53" s="2"/>
      <c r="EZD53" s="2"/>
      <c r="EZE53" s="2"/>
      <c r="EZF53" s="2"/>
      <c r="EZG53" s="2"/>
      <c r="EZH53" s="2"/>
      <c r="EZI53" s="2"/>
      <c r="EZJ53" s="2"/>
      <c r="EZK53" s="2"/>
      <c r="EZL53" s="2"/>
      <c r="EZM53" s="2"/>
      <c r="EZN53" s="2"/>
      <c r="EZO53" s="2"/>
      <c r="EZP53" s="2"/>
      <c r="EZQ53" s="2"/>
      <c r="EZR53" s="2"/>
      <c r="EZS53" s="2"/>
      <c r="EZT53" s="2"/>
      <c r="EZU53" s="2"/>
      <c r="EZV53" s="2"/>
      <c r="EZW53" s="2"/>
      <c r="EZX53" s="2"/>
      <c r="EZY53" s="2"/>
      <c r="EZZ53" s="2"/>
      <c r="FAA53" s="2"/>
      <c r="FAB53" s="2"/>
      <c r="FAC53" s="2"/>
      <c r="FAD53" s="2"/>
      <c r="FAE53" s="2"/>
      <c r="FAF53" s="2"/>
      <c r="FAG53" s="2"/>
      <c r="FAH53" s="2"/>
      <c r="FAI53" s="2"/>
      <c r="FAJ53" s="2"/>
      <c r="FAK53" s="2"/>
      <c r="FAL53" s="2"/>
      <c r="FAM53" s="2"/>
      <c r="FAN53" s="2"/>
      <c r="FAO53" s="2"/>
      <c r="FAP53" s="2"/>
      <c r="FAQ53" s="2"/>
      <c r="FAR53" s="2"/>
      <c r="FAS53" s="2"/>
      <c r="FAT53" s="2"/>
      <c r="FAU53" s="2"/>
      <c r="FAV53" s="2"/>
      <c r="FAW53" s="2"/>
      <c r="FAX53" s="2"/>
      <c r="FAY53" s="2"/>
      <c r="FAZ53" s="2"/>
      <c r="FBA53" s="2"/>
      <c r="FBB53" s="2"/>
      <c r="FBC53" s="2"/>
      <c r="FBD53" s="2"/>
      <c r="FBE53" s="2"/>
      <c r="FBF53" s="2"/>
      <c r="FBG53" s="2"/>
      <c r="FBH53" s="2"/>
      <c r="FBI53" s="2"/>
      <c r="FBJ53" s="2"/>
      <c r="FBK53" s="2"/>
      <c r="FBL53" s="2"/>
      <c r="FBM53" s="2"/>
      <c r="FBN53" s="2"/>
      <c r="FBO53" s="2"/>
      <c r="FBP53" s="2"/>
      <c r="FBQ53" s="2"/>
      <c r="FBR53" s="2"/>
      <c r="FBS53" s="2"/>
      <c r="FBT53" s="2"/>
      <c r="FBU53" s="2"/>
      <c r="FBV53" s="2"/>
      <c r="FBW53" s="2"/>
      <c r="FBX53" s="2"/>
      <c r="FBY53" s="2"/>
      <c r="FBZ53" s="2"/>
      <c r="FCA53" s="2"/>
      <c r="FCB53" s="2"/>
      <c r="FCC53" s="2"/>
      <c r="FCD53" s="2"/>
      <c r="FCE53" s="2"/>
      <c r="FCF53" s="2"/>
      <c r="FCG53" s="2"/>
      <c r="FCH53" s="2"/>
      <c r="FCI53" s="2"/>
      <c r="FCJ53" s="2"/>
      <c r="FCK53" s="2"/>
      <c r="FCL53" s="2"/>
      <c r="FCM53" s="2"/>
      <c r="FCN53" s="2"/>
      <c r="FCO53" s="2"/>
      <c r="FCP53" s="2"/>
      <c r="FCQ53" s="2"/>
      <c r="FCR53" s="2"/>
      <c r="FCS53" s="2"/>
      <c r="FCT53" s="2"/>
      <c r="FCU53" s="2"/>
      <c r="FCV53" s="2"/>
      <c r="FCW53" s="2"/>
      <c r="FCX53" s="2"/>
      <c r="FCY53" s="2"/>
      <c r="FCZ53" s="2"/>
      <c r="FDA53" s="2"/>
      <c r="FDB53" s="2"/>
      <c r="FDC53" s="2"/>
      <c r="FDD53" s="2"/>
      <c r="FDE53" s="2"/>
      <c r="FDF53" s="2"/>
      <c r="FDG53" s="2"/>
      <c r="FDH53" s="2"/>
      <c r="FDI53" s="2"/>
      <c r="FDJ53" s="2"/>
      <c r="FDK53" s="2"/>
      <c r="FDL53" s="2"/>
      <c r="FDM53" s="2"/>
      <c r="FDN53" s="2"/>
      <c r="FDO53" s="2"/>
      <c r="FDP53" s="2"/>
      <c r="FDQ53" s="2"/>
      <c r="FDR53" s="2"/>
      <c r="FDS53" s="2"/>
      <c r="FDT53" s="2"/>
      <c r="FDU53" s="2"/>
      <c r="FDV53" s="2"/>
      <c r="FDW53" s="2"/>
      <c r="FDX53" s="2"/>
      <c r="FDY53" s="2"/>
      <c r="FDZ53" s="2"/>
      <c r="FEA53" s="2"/>
      <c r="FEB53" s="2"/>
      <c r="FEC53" s="2"/>
      <c r="FED53" s="2"/>
      <c r="FEE53" s="2"/>
      <c r="FEF53" s="2"/>
      <c r="FEG53" s="2"/>
      <c r="FEH53" s="2"/>
      <c r="FEI53" s="2"/>
      <c r="FEJ53" s="2"/>
      <c r="FEK53" s="2"/>
      <c r="FEL53" s="2"/>
      <c r="FEM53" s="2"/>
      <c r="FEN53" s="2"/>
      <c r="FEO53" s="2"/>
      <c r="FEP53" s="2"/>
      <c r="FEQ53" s="2"/>
      <c r="FER53" s="2"/>
      <c r="FES53" s="2"/>
      <c r="FET53" s="2"/>
      <c r="FEU53" s="2"/>
      <c r="FEV53" s="2"/>
      <c r="FEW53" s="2"/>
      <c r="FEX53" s="2"/>
      <c r="FEY53" s="2"/>
      <c r="FEZ53" s="2"/>
      <c r="FFA53" s="2"/>
      <c r="FFB53" s="2"/>
      <c r="FFC53" s="2"/>
      <c r="FFD53" s="2"/>
      <c r="FFE53" s="2"/>
      <c r="FFF53" s="2"/>
      <c r="FFG53" s="2"/>
      <c r="FFH53" s="2"/>
      <c r="FFI53" s="2"/>
      <c r="FFJ53" s="2"/>
      <c r="FFK53" s="2"/>
      <c r="FFL53" s="2"/>
      <c r="FFM53" s="2"/>
      <c r="FFN53" s="2"/>
      <c r="FFO53" s="2"/>
      <c r="FFP53" s="2"/>
      <c r="FFQ53" s="2"/>
      <c r="FFR53" s="2"/>
      <c r="FFS53" s="2"/>
      <c r="FFT53" s="2"/>
      <c r="FFU53" s="2"/>
      <c r="FFV53" s="2"/>
      <c r="FFW53" s="2"/>
      <c r="FFX53" s="2"/>
      <c r="FFY53" s="2"/>
      <c r="FFZ53" s="2"/>
      <c r="FGA53" s="2"/>
      <c r="FGB53" s="2"/>
      <c r="FGC53" s="2"/>
      <c r="FGD53" s="2"/>
      <c r="FGE53" s="2"/>
      <c r="FGF53" s="2"/>
      <c r="FGG53" s="2"/>
      <c r="FGH53" s="2"/>
      <c r="FGI53" s="2"/>
      <c r="FGJ53" s="2"/>
      <c r="FGK53" s="2"/>
      <c r="FGL53" s="2"/>
      <c r="FGM53" s="2"/>
      <c r="FGN53" s="2"/>
      <c r="FGO53" s="2"/>
      <c r="FGP53" s="2"/>
      <c r="FGQ53" s="2"/>
      <c r="FGR53" s="2"/>
      <c r="FGS53" s="2"/>
      <c r="FGT53" s="2"/>
      <c r="FGU53" s="2"/>
      <c r="FGV53" s="2"/>
      <c r="FGW53" s="2"/>
      <c r="FGX53" s="2"/>
      <c r="FGY53" s="2"/>
      <c r="FGZ53" s="2"/>
      <c r="FHA53" s="2"/>
      <c r="FHB53" s="2"/>
      <c r="FHC53" s="2"/>
      <c r="FHD53" s="2"/>
      <c r="FHE53" s="2"/>
      <c r="FHF53" s="2"/>
      <c r="FHG53" s="2"/>
      <c r="FHH53" s="2"/>
      <c r="FHI53" s="2"/>
      <c r="FHJ53" s="2"/>
      <c r="FHK53" s="2"/>
      <c r="FHL53" s="2"/>
      <c r="FHM53" s="2"/>
      <c r="FHN53" s="2"/>
      <c r="FHO53" s="2"/>
      <c r="FHP53" s="2"/>
      <c r="FHQ53" s="2"/>
      <c r="FHR53" s="2"/>
      <c r="FHS53" s="2"/>
      <c r="FHT53" s="2"/>
      <c r="FHU53" s="2"/>
      <c r="FHV53" s="2"/>
      <c r="FHW53" s="2"/>
      <c r="FHX53" s="2"/>
      <c r="FHY53" s="2"/>
      <c r="FHZ53" s="2"/>
      <c r="FIA53" s="2"/>
      <c r="FIB53" s="2"/>
      <c r="FIC53" s="2"/>
      <c r="FID53" s="2"/>
      <c r="FIE53" s="2"/>
      <c r="FIF53" s="2"/>
      <c r="FIG53" s="2"/>
      <c r="FIH53" s="2"/>
      <c r="FII53" s="2"/>
      <c r="FIJ53" s="2"/>
      <c r="FIK53" s="2"/>
      <c r="FIL53" s="2"/>
      <c r="FIM53" s="2"/>
      <c r="FIN53" s="2"/>
      <c r="FIO53" s="2"/>
      <c r="FIP53" s="2"/>
      <c r="FIQ53" s="2"/>
      <c r="FIR53" s="2"/>
      <c r="FIS53" s="2"/>
      <c r="FIT53" s="2"/>
      <c r="FIU53" s="2"/>
      <c r="FIV53" s="2"/>
      <c r="FIW53" s="2"/>
      <c r="FIX53" s="2"/>
      <c r="FIY53" s="2"/>
      <c r="FIZ53" s="2"/>
      <c r="FJA53" s="2"/>
      <c r="FJB53" s="2"/>
      <c r="FJC53" s="2"/>
      <c r="FJD53" s="2"/>
      <c r="FJE53" s="2"/>
      <c r="FJF53" s="2"/>
      <c r="FJG53" s="2"/>
      <c r="FJH53" s="2"/>
      <c r="FJI53" s="2"/>
      <c r="FJJ53" s="2"/>
      <c r="FJK53" s="2"/>
      <c r="FJL53" s="2"/>
      <c r="FJM53" s="2"/>
      <c r="FJN53" s="2"/>
      <c r="FJO53" s="2"/>
      <c r="FJP53" s="2"/>
      <c r="FJQ53" s="2"/>
      <c r="FJR53" s="2"/>
      <c r="FJS53" s="2"/>
      <c r="FJT53" s="2"/>
      <c r="FJU53" s="2"/>
      <c r="FJV53" s="2"/>
      <c r="FJW53" s="2"/>
      <c r="FJX53" s="2"/>
      <c r="FJY53" s="2"/>
      <c r="FJZ53" s="2"/>
      <c r="FKA53" s="2"/>
      <c r="FKB53" s="2"/>
      <c r="FKC53" s="2"/>
      <c r="FKD53" s="2"/>
      <c r="FKE53" s="2"/>
      <c r="FKF53" s="2"/>
      <c r="FKG53" s="2"/>
      <c r="FKH53" s="2"/>
      <c r="FKI53" s="2"/>
      <c r="FKJ53" s="2"/>
      <c r="FKK53" s="2"/>
      <c r="FKL53" s="2"/>
      <c r="FKM53" s="2"/>
      <c r="FKN53" s="2"/>
      <c r="FKO53" s="2"/>
      <c r="FKP53" s="2"/>
      <c r="FKQ53" s="2"/>
      <c r="FKR53" s="2"/>
      <c r="FKS53" s="2"/>
      <c r="FKT53" s="2"/>
      <c r="FKU53" s="2"/>
      <c r="FKV53" s="2"/>
      <c r="FKW53" s="2"/>
      <c r="FKX53" s="2"/>
      <c r="FKY53" s="2"/>
      <c r="FKZ53" s="2"/>
      <c r="FLA53" s="2"/>
      <c r="FLB53" s="2"/>
      <c r="FLC53" s="2"/>
      <c r="FLD53" s="2"/>
      <c r="FLE53" s="2"/>
      <c r="FLF53" s="2"/>
      <c r="FLG53" s="2"/>
      <c r="FLH53" s="2"/>
      <c r="FLI53" s="2"/>
      <c r="FLJ53" s="2"/>
      <c r="FLK53" s="2"/>
      <c r="FLL53" s="2"/>
      <c r="FLM53" s="2"/>
      <c r="FLN53" s="2"/>
      <c r="FLO53" s="2"/>
      <c r="FLP53" s="2"/>
      <c r="FLQ53" s="2"/>
      <c r="FLR53" s="2"/>
      <c r="FLS53" s="2"/>
      <c r="FLT53" s="2"/>
      <c r="FLU53" s="2"/>
      <c r="FLV53" s="2"/>
      <c r="FLW53" s="2"/>
      <c r="FLX53" s="2"/>
      <c r="FLY53" s="2"/>
      <c r="FLZ53" s="2"/>
      <c r="FMA53" s="2"/>
      <c r="FMB53" s="2"/>
      <c r="FMC53" s="2"/>
      <c r="FMD53" s="2"/>
      <c r="FME53" s="2"/>
      <c r="FMF53" s="2"/>
      <c r="FMG53" s="2"/>
      <c r="FMH53" s="2"/>
      <c r="FMI53" s="2"/>
      <c r="FMJ53" s="2"/>
      <c r="FMK53" s="2"/>
      <c r="FML53" s="2"/>
      <c r="FMM53" s="2"/>
      <c r="FMN53" s="2"/>
      <c r="FMO53" s="2"/>
      <c r="FMP53" s="2"/>
      <c r="FMQ53" s="2"/>
      <c r="FMR53" s="2"/>
      <c r="FMS53" s="2"/>
      <c r="FMT53" s="2"/>
      <c r="FMU53" s="2"/>
      <c r="FMV53" s="2"/>
      <c r="FMW53" s="2"/>
      <c r="FMX53" s="2"/>
      <c r="FMY53" s="2"/>
      <c r="FMZ53" s="2"/>
      <c r="FNA53" s="2"/>
      <c r="FNB53" s="2"/>
      <c r="FNC53" s="2"/>
      <c r="FND53" s="2"/>
      <c r="FNE53" s="2"/>
      <c r="FNF53" s="2"/>
      <c r="FNG53" s="2"/>
      <c r="FNH53" s="2"/>
      <c r="FNI53" s="2"/>
      <c r="FNJ53" s="2"/>
      <c r="FNK53" s="2"/>
      <c r="FNL53" s="2"/>
      <c r="FNM53" s="2"/>
      <c r="FNN53" s="2"/>
      <c r="FNO53" s="2"/>
      <c r="FNP53" s="2"/>
      <c r="FNQ53" s="2"/>
      <c r="FNR53" s="2"/>
      <c r="FNS53" s="2"/>
      <c r="FNT53" s="2"/>
      <c r="FNU53" s="2"/>
      <c r="FNV53" s="2"/>
      <c r="FNW53" s="2"/>
      <c r="FNX53" s="2"/>
      <c r="FNY53" s="2"/>
      <c r="FNZ53" s="2"/>
      <c r="FOA53" s="2"/>
      <c r="FOB53" s="2"/>
      <c r="FOC53" s="2"/>
      <c r="FOD53" s="2"/>
      <c r="FOE53" s="2"/>
      <c r="FOF53" s="2"/>
      <c r="FOG53" s="2"/>
      <c r="FOH53" s="2"/>
      <c r="FOI53" s="2"/>
      <c r="FOJ53" s="2"/>
      <c r="FOK53" s="2"/>
      <c r="FOL53" s="2"/>
      <c r="FOM53" s="2"/>
      <c r="FON53" s="2"/>
      <c r="FOO53" s="2"/>
      <c r="FOP53" s="2"/>
      <c r="FOQ53" s="2"/>
      <c r="FOR53" s="2"/>
      <c r="FOS53" s="2"/>
      <c r="FOT53" s="2"/>
      <c r="FOU53" s="2"/>
      <c r="FOV53" s="2"/>
      <c r="FOW53" s="2"/>
      <c r="FOX53" s="2"/>
      <c r="FOY53" s="2"/>
      <c r="FOZ53" s="2"/>
      <c r="FPA53" s="2"/>
      <c r="FPB53" s="2"/>
      <c r="FPC53" s="2"/>
      <c r="FPD53" s="2"/>
      <c r="FPE53" s="2"/>
      <c r="FPF53" s="2"/>
      <c r="FPG53" s="2"/>
      <c r="FPH53" s="2"/>
      <c r="FPI53" s="2"/>
      <c r="FPJ53" s="2"/>
      <c r="FPK53" s="2"/>
      <c r="FPL53" s="2"/>
      <c r="FPM53" s="2"/>
      <c r="FPN53" s="2"/>
      <c r="FPO53" s="2"/>
      <c r="FPP53" s="2"/>
      <c r="FPQ53" s="2"/>
      <c r="FPR53" s="2"/>
      <c r="FPS53" s="2"/>
      <c r="FPT53" s="2"/>
      <c r="FPU53" s="2"/>
      <c r="FPV53" s="2"/>
      <c r="FPW53" s="2"/>
      <c r="FPX53" s="2"/>
      <c r="FPY53" s="2"/>
      <c r="FPZ53" s="2"/>
      <c r="FQA53" s="2"/>
      <c r="FQB53" s="2"/>
      <c r="FQC53" s="2"/>
      <c r="FQD53" s="2"/>
      <c r="FQE53" s="2"/>
      <c r="FQF53" s="2"/>
      <c r="FQG53" s="2"/>
      <c r="FQH53" s="2"/>
      <c r="FQI53" s="2"/>
      <c r="FQJ53" s="2"/>
      <c r="FQK53" s="2"/>
      <c r="FQL53" s="2"/>
      <c r="FQM53" s="2"/>
      <c r="FQN53" s="2"/>
      <c r="FQO53" s="2"/>
      <c r="FQP53" s="2"/>
      <c r="FQQ53" s="2"/>
      <c r="FQR53" s="2"/>
      <c r="FQS53" s="2"/>
      <c r="FQT53" s="2"/>
      <c r="FQU53" s="2"/>
      <c r="FQV53" s="2"/>
      <c r="FQW53" s="2"/>
      <c r="FQX53" s="2"/>
      <c r="FQY53" s="2"/>
      <c r="FQZ53" s="2"/>
      <c r="FRA53" s="2"/>
      <c r="FRB53" s="2"/>
      <c r="FRC53" s="2"/>
      <c r="FRD53" s="2"/>
      <c r="FRE53" s="2"/>
      <c r="FRF53" s="2"/>
      <c r="FRG53" s="2"/>
      <c r="FRH53" s="2"/>
      <c r="FRI53" s="2"/>
      <c r="FRJ53" s="2"/>
      <c r="FRK53" s="2"/>
      <c r="FRL53" s="2"/>
      <c r="FRM53" s="2"/>
      <c r="FRN53" s="2"/>
      <c r="FRO53" s="2"/>
      <c r="FRP53" s="2"/>
      <c r="FRQ53" s="2"/>
      <c r="FRR53" s="2"/>
      <c r="FRS53" s="2"/>
      <c r="FRT53" s="2"/>
      <c r="FRU53" s="2"/>
      <c r="FRV53" s="2"/>
      <c r="FRW53" s="2"/>
      <c r="FRX53" s="2"/>
      <c r="FRY53" s="2"/>
      <c r="FRZ53" s="2"/>
      <c r="FSA53" s="2"/>
      <c r="FSB53" s="2"/>
      <c r="FSC53" s="2"/>
      <c r="FSD53" s="2"/>
      <c r="FSE53" s="2"/>
      <c r="FSF53" s="2"/>
      <c r="FSG53" s="2"/>
      <c r="FSH53" s="2"/>
      <c r="FSI53" s="2"/>
      <c r="FSJ53" s="2"/>
      <c r="FSK53" s="2"/>
      <c r="FSL53" s="2"/>
      <c r="FSM53" s="2"/>
      <c r="FSN53" s="2"/>
      <c r="FSO53" s="2"/>
      <c r="FSP53" s="2"/>
      <c r="FSQ53" s="2"/>
      <c r="FSR53" s="2"/>
      <c r="FSS53" s="2"/>
      <c r="FST53" s="2"/>
      <c r="FSU53" s="2"/>
      <c r="FSV53" s="2"/>
      <c r="FSW53" s="2"/>
      <c r="FSX53" s="2"/>
      <c r="FSY53" s="2"/>
      <c r="FSZ53" s="2"/>
      <c r="FTA53" s="2"/>
      <c r="FTB53" s="2"/>
      <c r="FTC53" s="2"/>
      <c r="FTD53" s="2"/>
      <c r="FTE53" s="2"/>
      <c r="FTF53" s="2"/>
      <c r="FTG53" s="2"/>
      <c r="FTH53" s="2"/>
      <c r="FTI53" s="2"/>
      <c r="FTJ53" s="2"/>
      <c r="FTK53" s="2"/>
      <c r="FTL53" s="2"/>
      <c r="FTM53" s="2"/>
      <c r="FTN53" s="2"/>
      <c r="FTO53" s="2"/>
      <c r="FTP53" s="2"/>
      <c r="FTQ53" s="2"/>
      <c r="FTR53" s="2"/>
      <c r="FTS53" s="2"/>
      <c r="FTT53" s="2"/>
      <c r="FTU53" s="2"/>
      <c r="FTV53" s="2"/>
      <c r="FTW53" s="2"/>
      <c r="FTX53" s="2"/>
      <c r="FTY53" s="2"/>
      <c r="FTZ53" s="2"/>
      <c r="FUA53" s="2"/>
      <c r="FUB53" s="2"/>
      <c r="FUC53" s="2"/>
      <c r="FUD53" s="2"/>
      <c r="FUE53" s="2"/>
      <c r="FUF53" s="2"/>
      <c r="FUG53" s="2"/>
      <c r="FUH53" s="2"/>
      <c r="FUI53" s="2"/>
      <c r="FUJ53" s="2"/>
      <c r="FUK53" s="2"/>
      <c r="FUL53" s="2"/>
      <c r="FUM53" s="2"/>
      <c r="FUN53" s="2"/>
      <c r="FUO53" s="2"/>
      <c r="FUP53" s="2"/>
      <c r="FUQ53" s="2"/>
      <c r="FUR53" s="2"/>
      <c r="FUS53" s="2"/>
      <c r="FUT53" s="2"/>
      <c r="FUU53" s="2"/>
      <c r="FUV53" s="2"/>
      <c r="FUW53" s="2"/>
      <c r="FUX53" s="2"/>
      <c r="FUY53" s="2"/>
      <c r="FUZ53" s="2"/>
      <c r="FVA53" s="2"/>
      <c r="FVB53" s="2"/>
      <c r="FVC53" s="2"/>
      <c r="FVD53" s="2"/>
      <c r="FVE53" s="2"/>
      <c r="FVF53" s="2"/>
      <c r="FVG53" s="2"/>
      <c r="FVH53" s="2"/>
      <c r="FVI53" s="2"/>
      <c r="FVJ53" s="2"/>
      <c r="FVK53" s="2"/>
      <c r="FVL53" s="2"/>
      <c r="FVM53" s="2"/>
      <c r="FVN53" s="2"/>
      <c r="FVO53" s="2"/>
      <c r="FVP53" s="2"/>
      <c r="FVQ53" s="2"/>
      <c r="FVR53" s="2"/>
      <c r="FVS53" s="2"/>
      <c r="FVT53" s="2"/>
      <c r="FVU53" s="2"/>
      <c r="FVV53" s="2"/>
      <c r="FVW53" s="2"/>
      <c r="FVX53" s="2"/>
      <c r="FVY53" s="2"/>
      <c r="FVZ53" s="2"/>
      <c r="FWA53" s="2"/>
      <c r="FWB53" s="2"/>
      <c r="FWC53" s="2"/>
      <c r="FWD53" s="2"/>
      <c r="FWE53" s="2"/>
      <c r="FWF53" s="2"/>
      <c r="FWG53" s="2"/>
      <c r="FWH53" s="2"/>
      <c r="FWI53" s="2"/>
      <c r="FWJ53" s="2"/>
      <c r="FWK53" s="2"/>
      <c r="FWL53" s="2"/>
      <c r="FWM53" s="2"/>
      <c r="FWN53" s="2"/>
      <c r="FWO53" s="2"/>
      <c r="FWP53" s="2"/>
      <c r="FWQ53" s="2"/>
      <c r="FWR53" s="2"/>
      <c r="FWS53" s="2"/>
      <c r="FWT53" s="2"/>
      <c r="FWU53" s="2"/>
      <c r="FWV53" s="2"/>
      <c r="FWW53" s="2"/>
      <c r="FWX53" s="2"/>
      <c r="FWY53" s="2"/>
      <c r="FWZ53" s="2"/>
      <c r="FXA53" s="2"/>
      <c r="FXB53" s="2"/>
      <c r="FXC53" s="2"/>
      <c r="FXD53" s="2"/>
      <c r="FXE53" s="2"/>
      <c r="FXF53" s="2"/>
      <c r="FXG53" s="2"/>
      <c r="FXH53" s="2"/>
      <c r="FXI53" s="2"/>
      <c r="FXJ53" s="2"/>
      <c r="FXK53" s="2"/>
      <c r="FXL53" s="2"/>
      <c r="FXM53" s="2"/>
      <c r="FXN53" s="2"/>
      <c r="FXO53" s="2"/>
      <c r="FXP53" s="2"/>
      <c r="FXQ53" s="2"/>
      <c r="FXR53" s="2"/>
      <c r="FXS53" s="2"/>
      <c r="FXT53" s="2"/>
      <c r="FXU53" s="2"/>
      <c r="FXV53" s="2"/>
      <c r="FXW53" s="2"/>
      <c r="FXX53" s="2"/>
      <c r="FXY53" s="2"/>
      <c r="FXZ53" s="2"/>
      <c r="FYA53" s="2"/>
      <c r="FYB53" s="2"/>
      <c r="FYC53" s="2"/>
      <c r="FYD53" s="2"/>
      <c r="FYE53" s="2"/>
      <c r="FYF53" s="2"/>
      <c r="FYG53" s="2"/>
      <c r="FYH53" s="2"/>
      <c r="FYI53" s="2"/>
      <c r="FYJ53" s="2"/>
      <c r="FYK53" s="2"/>
      <c r="FYL53" s="2"/>
      <c r="FYM53" s="2"/>
      <c r="FYN53" s="2"/>
      <c r="FYO53" s="2"/>
      <c r="FYP53" s="2"/>
      <c r="FYQ53" s="2"/>
      <c r="FYR53" s="2"/>
      <c r="FYS53" s="2"/>
      <c r="FYT53" s="2"/>
      <c r="FYU53" s="2"/>
      <c r="FYV53" s="2"/>
      <c r="FYW53" s="2"/>
      <c r="FYX53" s="2"/>
      <c r="FYY53" s="2"/>
      <c r="FYZ53" s="2"/>
      <c r="FZA53" s="2"/>
      <c r="FZB53" s="2"/>
      <c r="FZC53" s="2"/>
      <c r="FZD53" s="2"/>
      <c r="FZE53" s="2"/>
      <c r="FZF53" s="2"/>
      <c r="FZG53" s="2"/>
      <c r="FZH53" s="2"/>
      <c r="FZI53" s="2"/>
      <c r="FZJ53" s="2"/>
      <c r="FZK53" s="2"/>
      <c r="FZL53" s="2"/>
      <c r="FZM53" s="2"/>
      <c r="FZN53" s="2"/>
      <c r="FZO53" s="2"/>
      <c r="FZP53" s="2"/>
      <c r="FZQ53" s="2"/>
      <c r="FZR53" s="2"/>
      <c r="FZS53" s="2"/>
      <c r="FZT53" s="2"/>
      <c r="FZU53" s="2"/>
      <c r="FZV53" s="2"/>
      <c r="FZW53" s="2"/>
      <c r="FZX53" s="2"/>
      <c r="FZY53" s="2"/>
      <c r="FZZ53" s="2"/>
      <c r="GAA53" s="2"/>
      <c r="GAB53" s="2"/>
      <c r="GAC53" s="2"/>
      <c r="GAD53" s="2"/>
      <c r="GAE53" s="2"/>
      <c r="GAF53" s="2"/>
      <c r="GAG53" s="2"/>
      <c r="GAH53" s="2"/>
      <c r="GAI53" s="2"/>
      <c r="GAJ53" s="2"/>
      <c r="GAK53" s="2"/>
      <c r="GAL53" s="2"/>
      <c r="GAM53" s="2"/>
      <c r="GAN53" s="2"/>
      <c r="GAO53" s="2"/>
      <c r="GAP53" s="2"/>
      <c r="GAQ53" s="2"/>
      <c r="GAR53" s="2"/>
      <c r="GAS53" s="2"/>
      <c r="GAT53" s="2"/>
      <c r="GAU53" s="2"/>
      <c r="GAV53" s="2"/>
      <c r="GAW53" s="2"/>
      <c r="GAX53" s="2"/>
      <c r="GAY53" s="2"/>
      <c r="GAZ53" s="2"/>
      <c r="GBA53" s="2"/>
      <c r="GBB53" s="2"/>
      <c r="GBC53" s="2"/>
      <c r="GBD53" s="2"/>
      <c r="GBE53" s="2"/>
      <c r="GBF53" s="2"/>
      <c r="GBG53" s="2"/>
      <c r="GBH53" s="2"/>
      <c r="GBI53" s="2"/>
      <c r="GBJ53" s="2"/>
      <c r="GBK53" s="2"/>
      <c r="GBL53" s="2"/>
      <c r="GBM53" s="2"/>
      <c r="GBN53" s="2"/>
      <c r="GBO53" s="2"/>
      <c r="GBP53" s="2"/>
      <c r="GBQ53" s="2"/>
      <c r="GBR53" s="2"/>
      <c r="GBS53" s="2"/>
      <c r="GBT53" s="2"/>
      <c r="GBU53" s="2"/>
      <c r="GBV53" s="2"/>
      <c r="GBW53" s="2"/>
      <c r="GBX53" s="2"/>
      <c r="GBY53" s="2"/>
      <c r="GBZ53" s="2"/>
      <c r="GCA53" s="2"/>
      <c r="GCB53" s="2"/>
      <c r="GCC53" s="2"/>
      <c r="GCD53" s="2"/>
      <c r="GCE53" s="2"/>
      <c r="GCF53" s="2"/>
      <c r="GCG53" s="2"/>
      <c r="GCH53" s="2"/>
      <c r="GCI53" s="2"/>
      <c r="GCJ53" s="2"/>
      <c r="GCK53" s="2"/>
      <c r="GCL53" s="2"/>
      <c r="GCM53" s="2"/>
      <c r="GCN53" s="2"/>
      <c r="GCO53" s="2"/>
      <c r="GCP53" s="2"/>
      <c r="GCQ53" s="2"/>
      <c r="GCR53" s="2"/>
      <c r="GCS53" s="2"/>
      <c r="GCT53" s="2"/>
      <c r="GCU53" s="2"/>
      <c r="GCV53" s="2"/>
      <c r="GCW53" s="2"/>
      <c r="GCX53" s="2"/>
      <c r="GCY53" s="2"/>
      <c r="GCZ53" s="2"/>
      <c r="GDA53" s="2"/>
      <c r="GDB53" s="2"/>
      <c r="GDC53" s="2"/>
      <c r="GDD53" s="2"/>
      <c r="GDE53" s="2"/>
      <c r="GDF53" s="2"/>
      <c r="GDG53" s="2"/>
      <c r="GDH53" s="2"/>
      <c r="GDI53" s="2"/>
      <c r="GDJ53" s="2"/>
      <c r="GDK53" s="2"/>
      <c r="GDL53" s="2"/>
      <c r="GDM53" s="2"/>
      <c r="GDN53" s="2"/>
      <c r="GDO53" s="2"/>
      <c r="GDP53" s="2"/>
      <c r="GDQ53" s="2"/>
      <c r="GDR53" s="2"/>
      <c r="GDS53" s="2"/>
      <c r="GDT53" s="2"/>
      <c r="GDU53" s="2"/>
      <c r="GDV53" s="2"/>
      <c r="GDW53" s="2"/>
      <c r="GDX53" s="2"/>
      <c r="GDY53" s="2"/>
      <c r="GDZ53" s="2"/>
      <c r="GEA53" s="2"/>
      <c r="GEB53" s="2"/>
      <c r="GEC53" s="2"/>
      <c r="GED53" s="2"/>
      <c r="GEE53" s="2"/>
      <c r="GEF53" s="2"/>
      <c r="GEG53" s="2"/>
      <c r="GEH53" s="2"/>
      <c r="GEI53" s="2"/>
      <c r="GEJ53" s="2"/>
      <c r="GEK53" s="2"/>
      <c r="GEL53" s="2"/>
      <c r="GEM53" s="2"/>
      <c r="GEN53" s="2"/>
      <c r="GEO53" s="2"/>
      <c r="GEP53" s="2"/>
      <c r="GEQ53" s="2"/>
      <c r="GER53" s="2"/>
      <c r="GES53" s="2"/>
      <c r="GET53" s="2"/>
      <c r="GEU53" s="2"/>
      <c r="GEV53" s="2"/>
      <c r="GEW53" s="2"/>
      <c r="GEX53" s="2"/>
      <c r="GEY53" s="2"/>
      <c r="GEZ53" s="2"/>
      <c r="GFA53" s="2"/>
      <c r="GFB53" s="2"/>
      <c r="GFC53" s="2"/>
      <c r="GFD53" s="2"/>
      <c r="GFE53" s="2"/>
      <c r="GFF53" s="2"/>
      <c r="GFG53" s="2"/>
      <c r="GFH53" s="2"/>
      <c r="GFI53" s="2"/>
      <c r="GFJ53" s="2"/>
      <c r="GFK53" s="2"/>
      <c r="GFL53" s="2"/>
      <c r="GFM53" s="2"/>
      <c r="GFN53" s="2"/>
      <c r="GFO53" s="2"/>
      <c r="GFP53" s="2"/>
      <c r="GFQ53" s="2"/>
      <c r="GFR53" s="2"/>
      <c r="GFS53" s="2"/>
      <c r="GFT53" s="2"/>
      <c r="GFU53" s="2"/>
      <c r="GFV53" s="2"/>
      <c r="GFW53" s="2"/>
      <c r="GFX53" s="2"/>
      <c r="GFY53" s="2"/>
      <c r="GFZ53" s="2"/>
      <c r="GGA53" s="2"/>
      <c r="GGB53" s="2"/>
      <c r="GGC53" s="2"/>
      <c r="GGD53" s="2"/>
      <c r="GGE53" s="2"/>
      <c r="GGF53" s="2"/>
      <c r="GGG53" s="2"/>
      <c r="GGH53" s="2"/>
      <c r="GGI53" s="2"/>
      <c r="GGJ53" s="2"/>
      <c r="GGK53" s="2"/>
      <c r="GGL53" s="2"/>
      <c r="GGM53" s="2"/>
      <c r="GGN53" s="2"/>
      <c r="GGO53" s="2"/>
      <c r="GGP53" s="2"/>
      <c r="GGQ53" s="2"/>
      <c r="GGR53" s="2"/>
      <c r="GGS53" s="2"/>
      <c r="GGT53" s="2"/>
      <c r="GGU53" s="2"/>
      <c r="GGV53" s="2"/>
      <c r="GGW53" s="2"/>
      <c r="GGX53" s="2"/>
      <c r="GGY53" s="2"/>
      <c r="GGZ53" s="2"/>
      <c r="GHA53" s="2"/>
      <c r="GHB53" s="2"/>
      <c r="GHC53" s="2"/>
      <c r="GHD53" s="2"/>
      <c r="GHE53" s="2"/>
      <c r="GHF53" s="2"/>
      <c r="GHG53" s="2"/>
      <c r="GHH53" s="2"/>
      <c r="GHI53" s="2"/>
      <c r="GHJ53" s="2"/>
      <c r="GHK53" s="2"/>
      <c r="GHL53" s="2"/>
      <c r="GHM53" s="2"/>
      <c r="GHN53" s="2"/>
      <c r="GHO53" s="2"/>
      <c r="GHP53" s="2"/>
      <c r="GHQ53" s="2"/>
      <c r="GHR53" s="2"/>
      <c r="GHS53" s="2"/>
      <c r="GHT53" s="2"/>
      <c r="GHU53" s="2"/>
      <c r="GHV53" s="2"/>
      <c r="GHW53" s="2"/>
      <c r="GHX53" s="2"/>
      <c r="GHY53" s="2"/>
      <c r="GHZ53" s="2"/>
      <c r="GIA53" s="2"/>
      <c r="GIB53" s="2"/>
      <c r="GIC53" s="2"/>
      <c r="GID53" s="2"/>
      <c r="GIE53" s="2"/>
      <c r="GIF53" s="2"/>
      <c r="GIG53" s="2"/>
      <c r="GIH53" s="2"/>
      <c r="GII53" s="2"/>
      <c r="GIJ53" s="2"/>
      <c r="GIK53" s="2"/>
      <c r="GIL53" s="2"/>
      <c r="GIM53" s="2"/>
      <c r="GIN53" s="2"/>
      <c r="GIO53" s="2"/>
      <c r="GIP53" s="2"/>
      <c r="GIQ53" s="2"/>
      <c r="GIR53" s="2"/>
      <c r="GIS53" s="2"/>
      <c r="GIT53" s="2"/>
      <c r="GIU53" s="2"/>
      <c r="GIV53" s="2"/>
      <c r="GIW53" s="2"/>
      <c r="GIX53" s="2"/>
      <c r="GIY53" s="2"/>
      <c r="GIZ53" s="2"/>
      <c r="GJA53" s="2"/>
      <c r="GJB53" s="2"/>
      <c r="GJC53" s="2"/>
      <c r="GJD53" s="2"/>
      <c r="GJE53" s="2"/>
      <c r="GJF53" s="2"/>
      <c r="GJG53" s="2"/>
      <c r="GJH53" s="2"/>
      <c r="GJI53" s="2"/>
      <c r="GJJ53" s="2"/>
      <c r="GJK53" s="2"/>
      <c r="GJL53" s="2"/>
      <c r="GJM53" s="2"/>
      <c r="GJN53" s="2"/>
      <c r="GJO53" s="2"/>
      <c r="GJP53" s="2"/>
      <c r="GJQ53" s="2"/>
      <c r="GJR53" s="2"/>
      <c r="GJS53" s="2"/>
      <c r="GJT53" s="2"/>
      <c r="GJU53" s="2"/>
      <c r="GJV53" s="2"/>
      <c r="GJW53" s="2"/>
      <c r="GJX53" s="2"/>
      <c r="GJY53" s="2"/>
      <c r="GJZ53" s="2"/>
      <c r="GKA53" s="2"/>
      <c r="GKB53" s="2"/>
      <c r="GKC53" s="2"/>
      <c r="GKD53" s="2"/>
      <c r="GKE53" s="2"/>
      <c r="GKF53" s="2"/>
      <c r="GKG53" s="2"/>
      <c r="GKH53" s="2"/>
      <c r="GKI53" s="2"/>
      <c r="GKJ53" s="2"/>
      <c r="GKK53" s="2"/>
      <c r="GKL53" s="2"/>
      <c r="GKM53" s="2"/>
      <c r="GKN53" s="2"/>
      <c r="GKO53" s="2"/>
      <c r="GKP53" s="2"/>
      <c r="GKQ53" s="2"/>
      <c r="GKR53" s="2"/>
      <c r="GKS53" s="2"/>
      <c r="GKT53" s="2"/>
      <c r="GKU53" s="2"/>
      <c r="GKV53" s="2"/>
      <c r="GKW53" s="2"/>
      <c r="GKX53" s="2"/>
      <c r="GKY53" s="2"/>
      <c r="GKZ53" s="2"/>
      <c r="GLA53" s="2"/>
      <c r="GLB53" s="2"/>
      <c r="GLC53" s="2"/>
      <c r="GLD53" s="2"/>
      <c r="GLE53" s="2"/>
      <c r="GLF53" s="2"/>
      <c r="GLG53" s="2"/>
      <c r="GLH53" s="2"/>
      <c r="GLI53" s="2"/>
      <c r="GLJ53" s="2"/>
      <c r="GLK53" s="2"/>
      <c r="GLL53" s="2"/>
      <c r="GLM53" s="2"/>
      <c r="GLN53" s="2"/>
      <c r="GLO53" s="2"/>
      <c r="GLP53" s="2"/>
      <c r="GLQ53" s="2"/>
      <c r="GLR53" s="2"/>
      <c r="GLS53" s="2"/>
      <c r="GLT53" s="2"/>
      <c r="GLU53" s="2"/>
      <c r="GLV53" s="2"/>
      <c r="GLW53" s="2"/>
      <c r="GLX53" s="2"/>
      <c r="GLY53" s="2"/>
      <c r="GLZ53" s="2"/>
      <c r="GMA53" s="2"/>
      <c r="GMB53" s="2"/>
      <c r="GMC53" s="2"/>
      <c r="GMD53" s="2"/>
      <c r="GME53" s="2"/>
      <c r="GMF53" s="2"/>
      <c r="GMG53" s="2"/>
      <c r="GMH53" s="2"/>
      <c r="GMI53" s="2"/>
      <c r="GMJ53" s="2"/>
      <c r="GMK53" s="2"/>
      <c r="GML53" s="2"/>
      <c r="GMM53" s="2"/>
      <c r="GMN53" s="2"/>
      <c r="GMO53" s="2"/>
      <c r="GMP53" s="2"/>
      <c r="GMQ53" s="2"/>
      <c r="GMR53" s="2"/>
      <c r="GMS53" s="2"/>
      <c r="GMT53" s="2"/>
      <c r="GMU53" s="2"/>
      <c r="GMV53" s="2"/>
      <c r="GMW53" s="2"/>
      <c r="GMX53" s="2"/>
      <c r="GMY53" s="2"/>
      <c r="GMZ53" s="2"/>
      <c r="GNA53" s="2"/>
      <c r="GNB53" s="2"/>
      <c r="GNC53" s="2"/>
      <c r="GND53" s="2"/>
      <c r="GNE53" s="2"/>
      <c r="GNF53" s="2"/>
      <c r="GNG53" s="2"/>
      <c r="GNH53" s="2"/>
      <c r="GNI53" s="2"/>
      <c r="GNJ53" s="2"/>
      <c r="GNK53" s="2"/>
      <c r="GNL53" s="2"/>
      <c r="GNM53" s="2"/>
      <c r="GNN53" s="2"/>
      <c r="GNO53" s="2"/>
      <c r="GNP53" s="2"/>
      <c r="GNQ53" s="2"/>
      <c r="GNR53" s="2"/>
      <c r="GNS53" s="2"/>
      <c r="GNT53" s="2"/>
      <c r="GNU53" s="2"/>
      <c r="GNV53" s="2"/>
      <c r="GNW53" s="2"/>
      <c r="GNX53" s="2"/>
      <c r="GNY53" s="2"/>
      <c r="GNZ53" s="2"/>
      <c r="GOA53" s="2"/>
      <c r="GOB53" s="2"/>
      <c r="GOC53" s="2"/>
      <c r="GOD53" s="2"/>
      <c r="GOE53" s="2"/>
      <c r="GOF53" s="2"/>
      <c r="GOG53" s="2"/>
      <c r="GOH53" s="2"/>
      <c r="GOI53" s="2"/>
      <c r="GOJ53" s="2"/>
      <c r="GOK53" s="2"/>
      <c r="GOL53" s="2"/>
      <c r="GOM53" s="2"/>
      <c r="GON53" s="2"/>
      <c r="GOO53" s="2"/>
      <c r="GOP53" s="2"/>
      <c r="GOQ53" s="2"/>
      <c r="GOR53" s="2"/>
      <c r="GOS53" s="2"/>
      <c r="GOT53" s="2"/>
      <c r="GOU53" s="2"/>
      <c r="GOV53" s="2"/>
      <c r="GOW53" s="2"/>
      <c r="GOX53" s="2"/>
      <c r="GOY53" s="2"/>
      <c r="GOZ53" s="2"/>
      <c r="GPA53" s="2"/>
      <c r="GPB53" s="2"/>
      <c r="GPC53" s="2"/>
      <c r="GPD53" s="2"/>
      <c r="GPE53" s="2"/>
      <c r="GPF53" s="2"/>
      <c r="GPG53" s="2"/>
      <c r="GPH53" s="2"/>
      <c r="GPI53" s="2"/>
      <c r="GPJ53" s="2"/>
      <c r="GPK53" s="2"/>
      <c r="GPL53" s="2"/>
      <c r="GPM53" s="2"/>
      <c r="GPN53" s="2"/>
      <c r="GPO53" s="2"/>
      <c r="GPP53" s="2"/>
      <c r="GPQ53" s="2"/>
      <c r="GPR53" s="2"/>
      <c r="GPS53" s="2"/>
      <c r="GPT53" s="2"/>
      <c r="GPU53" s="2"/>
      <c r="GPV53" s="2"/>
      <c r="GPW53" s="2"/>
      <c r="GPX53" s="2"/>
      <c r="GPY53" s="2"/>
      <c r="GPZ53" s="2"/>
      <c r="GQA53" s="2"/>
      <c r="GQB53" s="2"/>
      <c r="GQC53" s="2"/>
      <c r="GQD53" s="2"/>
      <c r="GQE53" s="2"/>
      <c r="GQF53" s="2"/>
      <c r="GQG53" s="2"/>
      <c r="GQH53" s="2"/>
      <c r="GQI53" s="2"/>
      <c r="GQJ53" s="2"/>
      <c r="GQK53" s="2"/>
      <c r="GQL53" s="2"/>
      <c r="GQM53" s="2"/>
      <c r="GQN53" s="2"/>
      <c r="GQO53" s="2"/>
      <c r="GQP53" s="2"/>
      <c r="GQQ53" s="2"/>
      <c r="GQR53" s="2"/>
      <c r="GQS53" s="2"/>
      <c r="GQT53" s="2"/>
      <c r="GQU53" s="2"/>
      <c r="GQV53" s="2"/>
      <c r="GQW53" s="2"/>
      <c r="GQX53" s="2"/>
      <c r="GQY53" s="2"/>
      <c r="GQZ53" s="2"/>
      <c r="GRA53" s="2"/>
      <c r="GRB53" s="2"/>
      <c r="GRC53" s="2"/>
      <c r="GRD53" s="2"/>
      <c r="GRE53" s="2"/>
      <c r="GRF53" s="2"/>
      <c r="GRG53" s="2"/>
      <c r="GRH53" s="2"/>
      <c r="GRI53" s="2"/>
      <c r="GRJ53" s="2"/>
      <c r="GRK53" s="2"/>
      <c r="GRL53" s="2"/>
      <c r="GRM53" s="2"/>
      <c r="GRN53" s="2"/>
      <c r="GRO53" s="2"/>
      <c r="GRP53" s="2"/>
      <c r="GRQ53" s="2"/>
      <c r="GRR53" s="2"/>
      <c r="GRS53" s="2"/>
      <c r="GRT53" s="2"/>
      <c r="GRU53" s="2"/>
      <c r="GRV53" s="2"/>
      <c r="GRW53" s="2"/>
      <c r="GRX53" s="2"/>
      <c r="GRY53" s="2"/>
      <c r="GRZ53" s="2"/>
      <c r="GSA53" s="2"/>
      <c r="GSB53" s="2"/>
      <c r="GSC53" s="2"/>
      <c r="GSD53" s="2"/>
      <c r="GSE53" s="2"/>
      <c r="GSF53" s="2"/>
      <c r="GSG53" s="2"/>
      <c r="GSH53" s="2"/>
      <c r="GSI53" s="2"/>
      <c r="GSJ53" s="2"/>
      <c r="GSK53" s="2"/>
      <c r="GSL53" s="2"/>
      <c r="GSM53" s="2"/>
      <c r="GSN53" s="2"/>
      <c r="GSO53" s="2"/>
      <c r="GSP53" s="2"/>
      <c r="GSQ53" s="2"/>
      <c r="GSR53" s="2"/>
      <c r="GSS53" s="2"/>
      <c r="GST53" s="2"/>
      <c r="GSU53" s="2"/>
      <c r="GSV53" s="2"/>
      <c r="GSW53" s="2"/>
      <c r="GSX53" s="2"/>
      <c r="GSY53" s="2"/>
      <c r="GSZ53" s="2"/>
      <c r="GTA53" s="2"/>
      <c r="GTB53" s="2"/>
      <c r="GTC53" s="2"/>
      <c r="GTD53" s="2"/>
      <c r="GTE53" s="2"/>
      <c r="GTF53" s="2"/>
      <c r="GTG53" s="2"/>
      <c r="GTH53" s="2"/>
      <c r="GTI53" s="2"/>
      <c r="GTJ53" s="2"/>
      <c r="GTK53" s="2"/>
      <c r="GTL53" s="2"/>
      <c r="GTM53" s="2"/>
      <c r="GTN53" s="2"/>
      <c r="GTO53" s="2"/>
      <c r="GTP53" s="2"/>
      <c r="GTQ53" s="2"/>
      <c r="GTR53" s="2"/>
      <c r="GTS53" s="2"/>
      <c r="GTT53" s="2"/>
      <c r="GTU53" s="2"/>
      <c r="GTV53" s="2"/>
      <c r="GTW53" s="2"/>
      <c r="GTX53" s="2"/>
      <c r="GTY53" s="2"/>
      <c r="GTZ53" s="2"/>
      <c r="GUA53" s="2"/>
      <c r="GUB53" s="2"/>
      <c r="GUC53" s="2"/>
      <c r="GUD53" s="2"/>
      <c r="GUE53" s="2"/>
      <c r="GUF53" s="2"/>
      <c r="GUG53" s="2"/>
      <c r="GUH53" s="2"/>
      <c r="GUI53" s="2"/>
      <c r="GUJ53" s="2"/>
      <c r="GUK53" s="2"/>
      <c r="GUL53" s="2"/>
      <c r="GUM53" s="2"/>
      <c r="GUN53" s="2"/>
      <c r="GUO53" s="2"/>
      <c r="GUP53" s="2"/>
      <c r="GUQ53" s="2"/>
      <c r="GUR53" s="2"/>
      <c r="GUS53" s="2"/>
      <c r="GUT53" s="2"/>
      <c r="GUU53" s="2"/>
      <c r="GUV53" s="2"/>
      <c r="GUW53" s="2"/>
      <c r="GUX53" s="2"/>
      <c r="GUY53" s="2"/>
      <c r="GUZ53" s="2"/>
      <c r="GVA53" s="2"/>
      <c r="GVB53" s="2"/>
      <c r="GVC53" s="2"/>
      <c r="GVD53" s="2"/>
      <c r="GVE53" s="2"/>
      <c r="GVF53" s="2"/>
      <c r="GVG53" s="2"/>
      <c r="GVH53" s="2"/>
      <c r="GVI53" s="2"/>
      <c r="GVJ53" s="2"/>
      <c r="GVK53" s="2"/>
      <c r="GVL53" s="2"/>
      <c r="GVM53" s="2"/>
      <c r="GVN53" s="2"/>
      <c r="GVO53" s="2"/>
      <c r="GVP53" s="2"/>
      <c r="GVQ53" s="2"/>
      <c r="GVR53" s="2"/>
      <c r="GVS53" s="2"/>
      <c r="GVT53" s="2"/>
      <c r="GVU53" s="2"/>
      <c r="GVV53" s="2"/>
      <c r="GVW53" s="2"/>
      <c r="GVX53" s="2"/>
      <c r="GVY53" s="2"/>
      <c r="GVZ53" s="2"/>
      <c r="GWA53" s="2"/>
      <c r="GWB53" s="2"/>
      <c r="GWC53" s="2"/>
      <c r="GWD53" s="2"/>
      <c r="GWE53" s="2"/>
      <c r="GWF53" s="2"/>
      <c r="GWG53" s="2"/>
      <c r="GWH53" s="2"/>
      <c r="GWI53" s="2"/>
      <c r="GWJ53" s="2"/>
      <c r="GWK53" s="2"/>
      <c r="GWL53" s="2"/>
      <c r="GWM53" s="2"/>
      <c r="GWN53" s="2"/>
      <c r="GWO53" s="2"/>
      <c r="GWP53" s="2"/>
      <c r="GWQ53" s="2"/>
      <c r="GWR53" s="2"/>
      <c r="GWS53" s="2"/>
      <c r="GWT53" s="2"/>
      <c r="GWU53" s="2"/>
      <c r="GWV53" s="2"/>
      <c r="GWW53" s="2"/>
      <c r="GWX53" s="2"/>
      <c r="GWY53" s="2"/>
      <c r="GWZ53" s="2"/>
      <c r="GXA53" s="2"/>
      <c r="GXB53" s="2"/>
      <c r="GXC53" s="2"/>
      <c r="GXD53" s="2"/>
      <c r="GXE53" s="2"/>
      <c r="GXF53" s="2"/>
      <c r="GXG53" s="2"/>
      <c r="GXH53" s="2"/>
      <c r="GXI53" s="2"/>
      <c r="GXJ53" s="2"/>
      <c r="GXK53" s="2"/>
      <c r="GXL53" s="2"/>
      <c r="GXM53" s="2"/>
      <c r="GXN53" s="2"/>
      <c r="GXO53" s="2"/>
      <c r="GXP53" s="2"/>
      <c r="GXQ53" s="2"/>
      <c r="GXR53" s="2"/>
      <c r="GXS53" s="2"/>
      <c r="GXT53" s="2"/>
      <c r="GXU53" s="2"/>
      <c r="GXV53" s="2"/>
      <c r="GXW53" s="2"/>
      <c r="GXX53" s="2"/>
      <c r="GXY53" s="2"/>
      <c r="GXZ53" s="2"/>
      <c r="GYA53" s="2"/>
      <c r="GYB53" s="2"/>
      <c r="GYC53" s="2"/>
      <c r="GYD53" s="2"/>
      <c r="GYE53" s="2"/>
      <c r="GYF53" s="2"/>
      <c r="GYG53" s="2"/>
      <c r="GYH53" s="2"/>
      <c r="GYI53" s="2"/>
      <c r="GYJ53" s="2"/>
      <c r="GYK53" s="2"/>
      <c r="GYL53" s="2"/>
      <c r="GYM53" s="2"/>
      <c r="GYN53" s="2"/>
      <c r="GYO53" s="2"/>
      <c r="GYP53" s="2"/>
      <c r="GYQ53" s="2"/>
      <c r="GYR53" s="2"/>
      <c r="GYS53" s="2"/>
      <c r="GYT53" s="2"/>
      <c r="GYU53" s="2"/>
      <c r="GYV53" s="2"/>
      <c r="GYW53" s="2"/>
      <c r="GYX53" s="2"/>
      <c r="GYY53" s="2"/>
      <c r="GYZ53" s="2"/>
      <c r="GZA53" s="2"/>
      <c r="GZB53" s="2"/>
      <c r="GZC53" s="2"/>
      <c r="GZD53" s="2"/>
      <c r="GZE53" s="2"/>
      <c r="GZF53" s="2"/>
      <c r="GZG53" s="2"/>
      <c r="GZH53" s="2"/>
      <c r="GZI53" s="2"/>
      <c r="GZJ53" s="2"/>
      <c r="GZK53" s="2"/>
      <c r="GZL53" s="2"/>
      <c r="GZM53" s="2"/>
      <c r="GZN53" s="2"/>
      <c r="GZO53" s="2"/>
      <c r="GZP53" s="2"/>
      <c r="GZQ53" s="2"/>
      <c r="GZR53" s="2"/>
      <c r="GZS53" s="2"/>
      <c r="GZT53" s="2"/>
      <c r="GZU53" s="2"/>
      <c r="GZV53" s="2"/>
      <c r="GZW53" s="2"/>
      <c r="GZX53" s="2"/>
      <c r="GZY53" s="2"/>
      <c r="GZZ53" s="2"/>
      <c r="HAA53" s="2"/>
      <c r="HAB53" s="2"/>
      <c r="HAC53" s="2"/>
      <c r="HAD53" s="2"/>
      <c r="HAE53" s="2"/>
      <c r="HAF53" s="2"/>
      <c r="HAG53" s="2"/>
      <c r="HAH53" s="2"/>
      <c r="HAI53" s="2"/>
      <c r="HAJ53" s="2"/>
      <c r="HAK53" s="2"/>
      <c r="HAL53" s="2"/>
      <c r="HAM53" s="2"/>
      <c r="HAN53" s="2"/>
      <c r="HAO53" s="2"/>
      <c r="HAP53" s="2"/>
      <c r="HAQ53" s="2"/>
      <c r="HAR53" s="2"/>
      <c r="HAS53" s="2"/>
      <c r="HAT53" s="2"/>
      <c r="HAU53" s="2"/>
      <c r="HAV53" s="2"/>
      <c r="HAW53" s="2"/>
      <c r="HAX53" s="2"/>
      <c r="HAY53" s="2"/>
      <c r="HAZ53" s="2"/>
      <c r="HBA53" s="2"/>
      <c r="HBB53" s="2"/>
      <c r="HBC53" s="2"/>
      <c r="HBD53" s="2"/>
      <c r="HBE53" s="2"/>
      <c r="HBF53" s="2"/>
      <c r="HBG53" s="2"/>
      <c r="HBH53" s="2"/>
      <c r="HBI53" s="2"/>
      <c r="HBJ53" s="2"/>
      <c r="HBK53" s="2"/>
      <c r="HBL53" s="2"/>
      <c r="HBM53" s="2"/>
      <c r="HBN53" s="2"/>
      <c r="HBO53" s="2"/>
      <c r="HBP53" s="2"/>
      <c r="HBQ53" s="2"/>
      <c r="HBR53" s="2"/>
      <c r="HBS53" s="2"/>
      <c r="HBT53" s="2"/>
      <c r="HBU53" s="2"/>
      <c r="HBV53" s="2"/>
      <c r="HBW53" s="2"/>
      <c r="HBX53" s="2"/>
      <c r="HBY53" s="2"/>
      <c r="HBZ53" s="2"/>
      <c r="HCA53" s="2"/>
      <c r="HCB53" s="2"/>
      <c r="HCC53" s="2"/>
      <c r="HCD53" s="2"/>
      <c r="HCE53" s="2"/>
      <c r="HCF53" s="2"/>
      <c r="HCG53" s="2"/>
      <c r="HCH53" s="2"/>
      <c r="HCI53" s="2"/>
      <c r="HCJ53" s="2"/>
      <c r="HCK53" s="2"/>
      <c r="HCL53" s="2"/>
      <c r="HCM53" s="2"/>
      <c r="HCN53" s="2"/>
      <c r="HCO53" s="2"/>
      <c r="HCP53" s="2"/>
      <c r="HCQ53" s="2"/>
      <c r="HCR53" s="2"/>
      <c r="HCS53" s="2"/>
      <c r="HCT53" s="2"/>
      <c r="HCU53" s="2"/>
      <c r="HCV53" s="2"/>
      <c r="HCW53" s="2"/>
      <c r="HCX53" s="2"/>
      <c r="HCY53" s="2"/>
      <c r="HCZ53" s="2"/>
      <c r="HDA53" s="2"/>
      <c r="HDB53" s="2"/>
      <c r="HDC53" s="2"/>
      <c r="HDD53" s="2"/>
      <c r="HDE53" s="2"/>
      <c r="HDF53" s="2"/>
      <c r="HDG53" s="2"/>
      <c r="HDH53" s="2"/>
      <c r="HDI53" s="2"/>
      <c r="HDJ53" s="2"/>
      <c r="HDK53" s="2"/>
      <c r="HDL53" s="2"/>
      <c r="HDM53" s="2"/>
      <c r="HDN53" s="2"/>
      <c r="HDO53" s="2"/>
      <c r="HDP53" s="2"/>
      <c r="HDQ53" s="2"/>
      <c r="HDR53" s="2"/>
      <c r="HDS53" s="2"/>
      <c r="HDT53" s="2"/>
      <c r="HDU53" s="2"/>
      <c r="HDV53" s="2"/>
      <c r="HDW53" s="2"/>
      <c r="HDX53" s="2"/>
      <c r="HDY53" s="2"/>
      <c r="HDZ53" s="2"/>
      <c r="HEA53" s="2"/>
      <c r="HEB53" s="2"/>
      <c r="HEC53" s="2"/>
      <c r="HED53" s="2"/>
      <c r="HEE53" s="2"/>
      <c r="HEF53" s="2"/>
      <c r="HEG53" s="2"/>
      <c r="HEH53" s="2"/>
      <c r="HEI53" s="2"/>
      <c r="HEJ53" s="2"/>
      <c r="HEK53" s="2"/>
      <c r="HEL53" s="2"/>
      <c r="HEM53" s="2"/>
      <c r="HEN53" s="2"/>
      <c r="HEO53" s="2"/>
      <c r="HEP53" s="2"/>
      <c r="HEQ53" s="2"/>
      <c r="HER53" s="2"/>
      <c r="HES53" s="2"/>
      <c r="HET53" s="2"/>
      <c r="HEU53" s="2"/>
      <c r="HEV53" s="2"/>
      <c r="HEW53" s="2"/>
      <c r="HEX53" s="2"/>
      <c r="HEY53" s="2"/>
      <c r="HEZ53" s="2"/>
      <c r="HFA53" s="2"/>
      <c r="HFB53" s="2"/>
      <c r="HFC53" s="2"/>
      <c r="HFD53" s="2"/>
      <c r="HFE53" s="2"/>
      <c r="HFF53" s="2"/>
      <c r="HFG53" s="2"/>
      <c r="HFH53" s="2"/>
      <c r="HFI53" s="2"/>
      <c r="HFJ53" s="2"/>
      <c r="HFK53" s="2"/>
      <c r="HFL53" s="2"/>
      <c r="HFM53" s="2"/>
      <c r="HFN53" s="2"/>
      <c r="HFO53" s="2"/>
      <c r="HFP53" s="2"/>
      <c r="HFQ53" s="2"/>
      <c r="HFR53" s="2"/>
      <c r="HFS53" s="2"/>
      <c r="HFT53" s="2"/>
      <c r="HFU53" s="2"/>
      <c r="HFV53" s="2"/>
      <c r="HFW53" s="2"/>
      <c r="HFX53" s="2"/>
      <c r="HFY53" s="2"/>
      <c r="HFZ53" s="2"/>
      <c r="HGA53" s="2"/>
      <c r="HGB53" s="2"/>
      <c r="HGC53" s="2"/>
      <c r="HGD53" s="2"/>
      <c r="HGE53" s="2"/>
      <c r="HGF53" s="2"/>
      <c r="HGG53" s="2"/>
      <c r="HGH53" s="2"/>
      <c r="HGI53" s="2"/>
      <c r="HGJ53" s="2"/>
      <c r="HGK53" s="2"/>
      <c r="HGL53" s="2"/>
      <c r="HGM53" s="2"/>
      <c r="HGN53" s="2"/>
      <c r="HGO53" s="2"/>
      <c r="HGP53" s="2"/>
      <c r="HGQ53" s="2"/>
      <c r="HGR53" s="2"/>
      <c r="HGS53" s="2"/>
      <c r="HGT53" s="2"/>
      <c r="HGU53" s="2"/>
      <c r="HGV53" s="2"/>
      <c r="HGW53" s="2"/>
      <c r="HGX53" s="2"/>
      <c r="HGY53" s="2"/>
      <c r="HGZ53" s="2"/>
      <c r="HHA53" s="2"/>
      <c r="HHB53" s="2"/>
      <c r="HHC53" s="2"/>
      <c r="HHD53" s="2"/>
      <c r="HHE53" s="2"/>
      <c r="HHF53" s="2"/>
      <c r="HHG53" s="2"/>
      <c r="HHH53" s="2"/>
      <c r="HHI53" s="2"/>
      <c r="HHJ53" s="2"/>
      <c r="HHK53" s="2"/>
      <c r="HHL53" s="2"/>
      <c r="HHM53" s="2"/>
      <c r="HHN53" s="2"/>
      <c r="HHO53" s="2"/>
      <c r="HHP53" s="2"/>
      <c r="HHQ53" s="2"/>
      <c r="HHR53" s="2"/>
      <c r="HHS53" s="2"/>
      <c r="HHT53" s="2"/>
      <c r="HHU53" s="2"/>
      <c r="HHV53" s="2"/>
      <c r="HHW53" s="2"/>
      <c r="HHX53" s="2"/>
      <c r="HHY53" s="2"/>
      <c r="HHZ53" s="2"/>
      <c r="HIA53" s="2"/>
      <c r="HIB53" s="2"/>
      <c r="HIC53" s="2"/>
      <c r="HID53" s="2"/>
      <c r="HIE53" s="2"/>
      <c r="HIF53" s="2"/>
      <c r="HIG53" s="2"/>
      <c r="HIH53" s="2"/>
      <c r="HII53" s="2"/>
      <c r="HIJ53" s="2"/>
      <c r="HIK53" s="2"/>
      <c r="HIL53" s="2"/>
      <c r="HIM53" s="2"/>
      <c r="HIN53" s="2"/>
      <c r="HIO53" s="2"/>
      <c r="HIP53" s="2"/>
      <c r="HIQ53" s="2"/>
      <c r="HIR53" s="2"/>
      <c r="HIS53" s="2"/>
      <c r="HIT53" s="2"/>
      <c r="HIU53" s="2"/>
      <c r="HIV53" s="2"/>
      <c r="HIW53" s="2"/>
      <c r="HIX53" s="2"/>
      <c r="HIY53" s="2"/>
      <c r="HIZ53" s="2"/>
      <c r="HJA53" s="2"/>
      <c r="HJB53" s="2"/>
      <c r="HJC53" s="2"/>
      <c r="HJD53" s="2"/>
      <c r="HJE53" s="2"/>
      <c r="HJF53" s="2"/>
      <c r="HJG53" s="2"/>
      <c r="HJH53" s="2"/>
      <c r="HJI53" s="2"/>
      <c r="HJJ53" s="2"/>
      <c r="HJK53" s="2"/>
      <c r="HJL53" s="2"/>
      <c r="HJM53" s="2"/>
      <c r="HJN53" s="2"/>
      <c r="HJO53" s="2"/>
      <c r="HJP53" s="2"/>
      <c r="HJQ53" s="2"/>
      <c r="HJR53" s="2"/>
      <c r="HJS53" s="2"/>
      <c r="HJT53" s="2"/>
      <c r="HJU53" s="2"/>
      <c r="HJV53" s="2"/>
      <c r="HJW53" s="2"/>
      <c r="HJX53" s="2"/>
      <c r="HJY53" s="2"/>
      <c r="HJZ53" s="2"/>
      <c r="HKA53" s="2"/>
      <c r="HKB53" s="2"/>
      <c r="HKC53" s="2"/>
      <c r="HKD53" s="2"/>
      <c r="HKE53" s="2"/>
      <c r="HKF53" s="2"/>
      <c r="HKG53" s="2"/>
      <c r="HKH53" s="2"/>
      <c r="HKI53" s="2"/>
      <c r="HKJ53" s="2"/>
      <c r="HKK53" s="2"/>
      <c r="HKL53" s="2"/>
      <c r="HKM53" s="2"/>
      <c r="HKN53" s="2"/>
      <c r="HKO53" s="2"/>
      <c r="HKP53" s="2"/>
      <c r="HKQ53" s="2"/>
      <c r="HKR53" s="2"/>
      <c r="HKS53" s="2"/>
      <c r="HKT53" s="2"/>
      <c r="HKU53" s="2"/>
      <c r="HKV53" s="2"/>
      <c r="HKW53" s="2"/>
      <c r="HKX53" s="2"/>
      <c r="HKY53" s="2"/>
      <c r="HKZ53" s="2"/>
      <c r="HLA53" s="2"/>
      <c r="HLB53" s="2"/>
      <c r="HLC53" s="2"/>
      <c r="HLD53" s="2"/>
      <c r="HLE53" s="2"/>
      <c r="HLF53" s="2"/>
      <c r="HLG53" s="2"/>
      <c r="HLH53" s="2"/>
      <c r="HLI53" s="2"/>
      <c r="HLJ53" s="2"/>
      <c r="HLK53" s="2"/>
      <c r="HLL53" s="2"/>
      <c r="HLM53" s="2"/>
      <c r="HLN53" s="2"/>
      <c r="HLO53" s="2"/>
      <c r="HLP53" s="2"/>
      <c r="HLQ53" s="2"/>
      <c r="HLR53" s="2"/>
      <c r="HLS53" s="2"/>
      <c r="HLT53" s="2"/>
      <c r="HLU53" s="2"/>
      <c r="HLV53" s="2"/>
      <c r="HLW53" s="2"/>
      <c r="HLX53" s="2"/>
      <c r="HLY53" s="2"/>
      <c r="HLZ53" s="2"/>
      <c r="HMA53" s="2"/>
      <c r="HMB53" s="2"/>
      <c r="HMC53" s="2"/>
      <c r="HMD53" s="2"/>
      <c r="HME53" s="2"/>
      <c r="HMF53" s="2"/>
      <c r="HMG53" s="2"/>
      <c r="HMH53" s="2"/>
      <c r="HMI53" s="2"/>
      <c r="HMJ53" s="2"/>
      <c r="HMK53" s="2"/>
      <c r="HML53" s="2"/>
      <c r="HMM53" s="2"/>
      <c r="HMN53" s="2"/>
      <c r="HMO53" s="2"/>
      <c r="HMP53" s="2"/>
      <c r="HMQ53" s="2"/>
      <c r="HMR53" s="2"/>
      <c r="HMS53" s="2"/>
      <c r="HMT53" s="2"/>
      <c r="HMU53" s="2"/>
      <c r="HMV53" s="2"/>
      <c r="HMW53" s="2"/>
      <c r="HMX53" s="2"/>
      <c r="HMY53" s="2"/>
      <c r="HMZ53" s="2"/>
      <c r="HNA53" s="2"/>
      <c r="HNB53" s="2"/>
      <c r="HNC53" s="2"/>
      <c r="HND53" s="2"/>
      <c r="HNE53" s="2"/>
      <c r="HNF53" s="2"/>
      <c r="HNG53" s="2"/>
      <c r="HNH53" s="2"/>
      <c r="HNI53" s="2"/>
      <c r="HNJ53" s="2"/>
      <c r="HNK53" s="2"/>
      <c r="HNL53" s="2"/>
      <c r="HNM53" s="2"/>
      <c r="HNN53" s="2"/>
      <c r="HNO53" s="2"/>
      <c r="HNP53" s="2"/>
      <c r="HNQ53" s="2"/>
      <c r="HNR53" s="2"/>
      <c r="HNS53" s="2"/>
      <c r="HNT53" s="2"/>
      <c r="HNU53" s="2"/>
      <c r="HNV53" s="2"/>
      <c r="HNW53" s="2"/>
      <c r="HNX53" s="2"/>
      <c r="HNY53" s="2"/>
      <c r="HNZ53" s="2"/>
      <c r="HOA53" s="2"/>
      <c r="HOB53" s="2"/>
      <c r="HOC53" s="2"/>
      <c r="HOD53" s="2"/>
      <c r="HOE53" s="2"/>
      <c r="HOF53" s="2"/>
      <c r="HOG53" s="2"/>
      <c r="HOH53" s="2"/>
      <c r="HOI53" s="2"/>
      <c r="HOJ53" s="2"/>
      <c r="HOK53" s="2"/>
      <c r="HOL53" s="2"/>
      <c r="HOM53" s="2"/>
      <c r="HON53" s="2"/>
      <c r="HOO53" s="2"/>
      <c r="HOP53" s="2"/>
      <c r="HOQ53" s="2"/>
      <c r="HOR53" s="2"/>
      <c r="HOS53" s="2"/>
      <c r="HOT53" s="2"/>
      <c r="HOU53" s="2"/>
      <c r="HOV53" s="2"/>
      <c r="HOW53" s="2"/>
      <c r="HOX53" s="2"/>
      <c r="HOY53" s="2"/>
      <c r="HOZ53" s="2"/>
      <c r="HPA53" s="2"/>
      <c r="HPB53" s="2"/>
      <c r="HPC53" s="2"/>
      <c r="HPD53" s="2"/>
      <c r="HPE53" s="2"/>
      <c r="HPF53" s="2"/>
      <c r="HPG53" s="2"/>
      <c r="HPH53" s="2"/>
      <c r="HPI53" s="2"/>
      <c r="HPJ53" s="2"/>
      <c r="HPK53" s="2"/>
      <c r="HPL53" s="2"/>
      <c r="HPM53" s="2"/>
      <c r="HPN53" s="2"/>
      <c r="HPO53" s="2"/>
      <c r="HPP53" s="2"/>
      <c r="HPQ53" s="2"/>
      <c r="HPR53" s="2"/>
      <c r="HPS53" s="2"/>
      <c r="HPT53" s="2"/>
      <c r="HPU53" s="2"/>
      <c r="HPV53" s="2"/>
      <c r="HPW53" s="2"/>
      <c r="HPX53" s="2"/>
      <c r="HPY53" s="2"/>
      <c r="HPZ53" s="2"/>
      <c r="HQA53" s="2"/>
      <c r="HQB53" s="2"/>
      <c r="HQC53" s="2"/>
      <c r="HQD53" s="2"/>
      <c r="HQE53" s="2"/>
      <c r="HQF53" s="2"/>
      <c r="HQG53" s="2"/>
      <c r="HQH53" s="2"/>
      <c r="HQI53" s="2"/>
      <c r="HQJ53" s="2"/>
      <c r="HQK53" s="2"/>
      <c r="HQL53" s="2"/>
      <c r="HQM53" s="2"/>
      <c r="HQN53" s="2"/>
      <c r="HQO53" s="2"/>
      <c r="HQP53" s="2"/>
      <c r="HQQ53" s="2"/>
      <c r="HQR53" s="2"/>
      <c r="HQS53" s="2"/>
      <c r="HQT53" s="2"/>
      <c r="HQU53" s="2"/>
      <c r="HQV53" s="2"/>
      <c r="HQW53" s="2"/>
      <c r="HQX53" s="2"/>
      <c r="HQY53" s="2"/>
      <c r="HQZ53" s="2"/>
      <c r="HRA53" s="2"/>
      <c r="HRB53" s="2"/>
      <c r="HRC53" s="2"/>
      <c r="HRD53" s="2"/>
      <c r="HRE53" s="2"/>
      <c r="HRF53" s="2"/>
      <c r="HRG53" s="2"/>
      <c r="HRH53" s="2"/>
      <c r="HRI53" s="2"/>
      <c r="HRJ53" s="2"/>
      <c r="HRK53" s="2"/>
      <c r="HRL53" s="2"/>
      <c r="HRM53" s="2"/>
      <c r="HRN53" s="2"/>
      <c r="HRO53" s="2"/>
      <c r="HRP53" s="2"/>
      <c r="HRQ53" s="2"/>
      <c r="HRR53" s="2"/>
      <c r="HRS53" s="2"/>
      <c r="HRT53" s="2"/>
      <c r="HRU53" s="2"/>
      <c r="HRV53" s="2"/>
      <c r="HRW53" s="2"/>
      <c r="HRX53" s="2"/>
      <c r="HRY53" s="2"/>
      <c r="HRZ53" s="2"/>
      <c r="HSA53" s="2"/>
      <c r="HSB53" s="2"/>
      <c r="HSC53" s="2"/>
      <c r="HSD53" s="2"/>
      <c r="HSE53" s="2"/>
      <c r="HSF53" s="2"/>
      <c r="HSG53" s="2"/>
      <c r="HSH53" s="2"/>
      <c r="HSI53" s="2"/>
      <c r="HSJ53" s="2"/>
      <c r="HSK53" s="2"/>
      <c r="HSL53" s="2"/>
      <c r="HSM53" s="2"/>
      <c r="HSN53" s="2"/>
      <c r="HSO53" s="2"/>
      <c r="HSP53" s="2"/>
      <c r="HSQ53" s="2"/>
      <c r="HSR53" s="2"/>
      <c r="HSS53" s="2"/>
      <c r="HST53" s="2"/>
      <c r="HSU53" s="2"/>
      <c r="HSV53" s="2"/>
      <c r="HSW53" s="2"/>
      <c r="HSX53" s="2"/>
      <c r="HSY53" s="2"/>
      <c r="HSZ53" s="2"/>
      <c r="HTA53" s="2"/>
      <c r="HTB53" s="2"/>
      <c r="HTC53" s="2"/>
      <c r="HTD53" s="2"/>
      <c r="HTE53" s="2"/>
      <c r="HTF53" s="2"/>
      <c r="HTG53" s="2"/>
      <c r="HTH53" s="2"/>
      <c r="HTI53" s="2"/>
      <c r="HTJ53" s="2"/>
      <c r="HTK53" s="2"/>
      <c r="HTL53" s="2"/>
      <c r="HTM53" s="2"/>
      <c r="HTN53" s="2"/>
      <c r="HTO53" s="2"/>
      <c r="HTP53" s="2"/>
      <c r="HTQ53" s="2"/>
      <c r="HTR53" s="2"/>
      <c r="HTS53" s="2"/>
      <c r="HTT53" s="2"/>
      <c r="HTU53" s="2"/>
      <c r="HTV53" s="2"/>
      <c r="HTW53" s="2"/>
      <c r="HTX53" s="2"/>
      <c r="HTY53" s="2"/>
      <c r="HTZ53" s="2"/>
      <c r="HUA53" s="2"/>
      <c r="HUB53" s="2"/>
      <c r="HUC53" s="2"/>
      <c r="HUD53" s="2"/>
      <c r="HUE53" s="2"/>
      <c r="HUF53" s="2"/>
      <c r="HUG53" s="2"/>
      <c r="HUH53" s="2"/>
      <c r="HUI53" s="2"/>
      <c r="HUJ53" s="2"/>
      <c r="HUK53" s="2"/>
      <c r="HUL53" s="2"/>
      <c r="HUM53" s="2"/>
      <c r="HUN53" s="2"/>
      <c r="HUO53" s="2"/>
      <c r="HUP53" s="2"/>
      <c r="HUQ53" s="2"/>
      <c r="HUR53" s="2"/>
      <c r="HUS53" s="2"/>
      <c r="HUT53" s="2"/>
      <c r="HUU53" s="2"/>
      <c r="HUV53" s="2"/>
      <c r="HUW53" s="2"/>
      <c r="HUX53" s="2"/>
      <c r="HUY53" s="2"/>
      <c r="HUZ53" s="2"/>
      <c r="HVA53" s="2"/>
      <c r="HVB53" s="2"/>
      <c r="HVC53" s="2"/>
      <c r="HVD53" s="2"/>
      <c r="HVE53" s="2"/>
      <c r="HVF53" s="2"/>
      <c r="HVG53" s="2"/>
      <c r="HVH53" s="2"/>
      <c r="HVI53" s="2"/>
      <c r="HVJ53" s="2"/>
      <c r="HVK53" s="2"/>
      <c r="HVL53" s="2"/>
      <c r="HVM53" s="2"/>
      <c r="HVN53" s="2"/>
      <c r="HVO53" s="2"/>
      <c r="HVP53" s="2"/>
      <c r="HVQ53" s="2"/>
      <c r="HVR53" s="2"/>
      <c r="HVS53" s="2"/>
      <c r="HVT53" s="2"/>
      <c r="HVU53" s="2"/>
      <c r="HVV53" s="2"/>
      <c r="HVW53" s="2"/>
      <c r="HVX53" s="2"/>
      <c r="HVY53" s="2"/>
      <c r="HVZ53" s="2"/>
      <c r="HWA53" s="2"/>
      <c r="HWB53" s="2"/>
      <c r="HWC53" s="2"/>
      <c r="HWD53" s="2"/>
      <c r="HWE53" s="2"/>
      <c r="HWF53" s="2"/>
      <c r="HWG53" s="2"/>
      <c r="HWH53" s="2"/>
      <c r="HWI53" s="2"/>
      <c r="HWJ53" s="2"/>
      <c r="HWK53" s="2"/>
      <c r="HWL53" s="2"/>
      <c r="HWM53" s="2"/>
      <c r="HWN53" s="2"/>
      <c r="HWO53" s="2"/>
      <c r="HWP53" s="2"/>
      <c r="HWQ53" s="2"/>
      <c r="HWR53" s="2"/>
      <c r="HWS53" s="2"/>
      <c r="HWT53" s="2"/>
      <c r="HWU53" s="2"/>
      <c r="HWV53" s="2"/>
      <c r="HWW53" s="2"/>
      <c r="HWX53" s="2"/>
      <c r="HWY53" s="2"/>
      <c r="HWZ53" s="2"/>
      <c r="HXA53" s="2"/>
      <c r="HXB53" s="2"/>
      <c r="HXC53" s="2"/>
      <c r="HXD53" s="2"/>
      <c r="HXE53" s="2"/>
      <c r="HXF53" s="2"/>
      <c r="HXG53" s="2"/>
      <c r="HXH53" s="2"/>
      <c r="HXI53" s="2"/>
      <c r="HXJ53" s="2"/>
      <c r="HXK53" s="2"/>
      <c r="HXL53" s="2"/>
      <c r="HXM53" s="2"/>
      <c r="HXN53" s="2"/>
      <c r="HXO53" s="2"/>
      <c r="HXP53" s="2"/>
      <c r="HXQ53" s="2"/>
      <c r="HXR53" s="2"/>
      <c r="HXS53" s="2"/>
      <c r="HXT53" s="2"/>
      <c r="HXU53" s="2"/>
      <c r="HXV53" s="2"/>
      <c r="HXW53" s="2"/>
      <c r="HXX53" s="2"/>
      <c r="HXY53" s="2"/>
      <c r="HXZ53" s="2"/>
      <c r="HYA53" s="2"/>
      <c r="HYB53" s="2"/>
      <c r="HYC53" s="2"/>
      <c r="HYD53" s="2"/>
      <c r="HYE53" s="2"/>
      <c r="HYF53" s="2"/>
      <c r="HYG53" s="2"/>
      <c r="HYH53" s="2"/>
      <c r="HYI53" s="2"/>
      <c r="HYJ53" s="2"/>
      <c r="HYK53" s="2"/>
      <c r="HYL53" s="2"/>
      <c r="HYM53" s="2"/>
      <c r="HYN53" s="2"/>
      <c r="HYO53" s="2"/>
      <c r="HYP53" s="2"/>
      <c r="HYQ53" s="2"/>
      <c r="HYR53" s="2"/>
      <c r="HYS53" s="2"/>
      <c r="HYT53" s="2"/>
      <c r="HYU53" s="2"/>
      <c r="HYV53" s="2"/>
      <c r="HYW53" s="2"/>
      <c r="HYX53" s="2"/>
      <c r="HYY53" s="2"/>
      <c r="HYZ53" s="2"/>
      <c r="HZA53" s="2"/>
      <c r="HZB53" s="2"/>
      <c r="HZC53" s="2"/>
      <c r="HZD53" s="2"/>
      <c r="HZE53" s="2"/>
      <c r="HZF53" s="2"/>
      <c r="HZG53" s="2"/>
      <c r="HZH53" s="2"/>
      <c r="HZI53" s="2"/>
      <c r="HZJ53" s="2"/>
      <c r="HZK53" s="2"/>
      <c r="HZL53" s="2"/>
      <c r="HZM53" s="2"/>
      <c r="HZN53" s="2"/>
      <c r="HZO53" s="2"/>
      <c r="HZP53" s="2"/>
      <c r="HZQ53" s="2"/>
      <c r="HZR53" s="2"/>
      <c r="HZS53" s="2"/>
      <c r="HZT53" s="2"/>
      <c r="HZU53" s="2"/>
      <c r="HZV53" s="2"/>
      <c r="HZW53" s="2"/>
      <c r="HZX53" s="2"/>
      <c r="HZY53" s="2"/>
      <c r="HZZ53" s="2"/>
      <c r="IAA53" s="2"/>
      <c r="IAB53" s="2"/>
      <c r="IAC53" s="2"/>
      <c r="IAD53" s="2"/>
      <c r="IAE53" s="2"/>
      <c r="IAF53" s="2"/>
      <c r="IAG53" s="2"/>
      <c r="IAH53" s="2"/>
      <c r="IAI53" s="2"/>
      <c r="IAJ53" s="2"/>
      <c r="IAK53" s="2"/>
      <c r="IAL53" s="2"/>
      <c r="IAM53" s="2"/>
      <c r="IAN53" s="2"/>
      <c r="IAO53" s="2"/>
      <c r="IAP53" s="2"/>
      <c r="IAQ53" s="2"/>
      <c r="IAR53" s="2"/>
      <c r="IAS53" s="2"/>
      <c r="IAT53" s="2"/>
      <c r="IAU53" s="2"/>
      <c r="IAV53" s="2"/>
      <c r="IAW53" s="2"/>
      <c r="IAX53" s="2"/>
      <c r="IAY53" s="2"/>
      <c r="IAZ53" s="2"/>
      <c r="IBA53" s="2"/>
      <c r="IBB53" s="2"/>
      <c r="IBC53" s="2"/>
      <c r="IBD53" s="2"/>
      <c r="IBE53" s="2"/>
      <c r="IBF53" s="2"/>
      <c r="IBG53" s="2"/>
      <c r="IBH53" s="2"/>
      <c r="IBI53" s="2"/>
      <c r="IBJ53" s="2"/>
      <c r="IBK53" s="2"/>
      <c r="IBL53" s="2"/>
      <c r="IBM53" s="2"/>
      <c r="IBN53" s="2"/>
      <c r="IBO53" s="2"/>
      <c r="IBP53" s="2"/>
      <c r="IBQ53" s="2"/>
      <c r="IBR53" s="2"/>
      <c r="IBS53" s="2"/>
      <c r="IBT53" s="2"/>
      <c r="IBU53" s="2"/>
      <c r="IBV53" s="2"/>
      <c r="IBW53" s="2"/>
      <c r="IBX53" s="2"/>
      <c r="IBY53" s="2"/>
      <c r="IBZ53" s="2"/>
      <c r="ICA53" s="2"/>
      <c r="ICB53" s="2"/>
      <c r="ICC53" s="2"/>
      <c r="ICD53" s="2"/>
      <c r="ICE53" s="2"/>
      <c r="ICF53" s="2"/>
      <c r="ICG53" s="2"/>
      <c r="ICH53" s="2"/>
      <c r="ICI53" s="2"/>
      <c r="ICJ53" s="2"/>
      <c r="ICK53" s="2"/>
      <c r="ICL53" s="2"/>
      <c r="ICM53" s="2"/>
      <c r="ICN53" s="2"/>
      <c r="ICO53" s="2"/>
      <c r="ICP53" s="2"/>
      <c r="ICQ53" s="2"/>
      <c r="ICR53" s="2"/>
      <c r="ICS53" s="2"/>
      <c r="ICT53" s="2"/>
      <c r="ICU53" s="2"/>
      <c r="ICV53" s="2"/>
      <c r="ICW53" s="2"/>
      <c r="ICX53" s="2"/>
      <c r="ICY53" s="2"/>
      <c r="ICZ53" s="2"/>
      <c r="IDA53" s="2"/>
      <c r="IDB53" s="2"/>
      <c r="IDC53" s="2"/>
      <c r="IDD53" s="2"/>
      <c r="IDE53" s="2"/>
      <c r="IDF53" s="2"/>
      <c r="IDG53" s="2"/>
      <c r="IDH53" s="2"/>
      <c r="IDI53" s="2"/>
      <c r="IDJ53" s="2"/>
      <c r="IDK53" s="2"/>
      <c r="IDL53" s="2"/>
      <c r="IDM53" s="2"/>
      <c r="IDN53" s="2"/>
      <c r="IDO53" s="2"/>
      <c r="IDP53" s="2"/>
      <c r="IDQ53" s="2"/>
      <c r="IDR53" s="2"/>
      <c r="IDS53" s="2"/>
      <c r="IDT53" s="2"/>
      <c r="IDU53" s="2"/>
      <c r="IDV53" s="2"/>
      <c r="IDW53" s="2"/>
      <c r="IDX53" s="2"/>
      <c r="IDY53" s="2"/>
      <c r="IDZ53" s="2"/>
      <c r="IEA53" s="2"/>
      <c r="IEB53" s="2"/>
      <c r="IEC53" s="2"/>
      <c r="IED53" s="2"/>
      <c r="IEE53" s="2"/>
      <c r="IEF53" s="2"/>
      <c r="IEG53" s="2"/>
      <c r="IEH53" s="2"/>
      <c r="IEI53" s="2"/>
      <c r="IEJ53" s="2"/>
      <c r="IEK53" s="2"/>
      <c r="IEL53" s="2"/>
      <c r="IEM53" s="2"/>
      <c r="IEN53" s="2"/>
      <c r="IEO53" s="2"/>
      <c r="IEP53" s="2"/>
      <c r="IEQ53" s="2"/>
      <c r="IER53" s="2"/>
      <c r="IES53" s="2"/>
      <c r="IET53" s="2"/>
      <c r="IEU53" s="2"/>
      <c r="IEV53" s="2"/>
      <c r="IEW53" s="2"/>
      <c r="IEX53" s="2"/>
      <c r="IEY53" s="2"/>
      <c r="IEZ53" s="2"/>
      <c r="IFA53" s="2"/>
      <c r="IFB53" s="2"/>
      <c r="IFC53" s="2"/>
      <c r="IFD53" s="2"/>
      <c r="IFE53" s="2"/>
      <c r="IFF53" s="2"/>
      <c r="IFG53" s="2"/>
      <c r="IFH53" s="2"/>
      <c r="IFI53" s="2"/>
      <c r="IFJ53" s="2"/>
      <c r="IFK53" s="2"/>
      <c r="IFL53" s="2"/>
      <c r="IFM53" s="2"/>
      <c r="IFN53" s="2"/>
      <c r="IFO53" s="2"/>
      <c r="IFP53" s="2"/>
      <c r="IFQ53" s="2"/>
      <c r="IFR53" s="2"/>
      <c r="IFS53" s="2"/>
      <c r="IFT53" s="2"/>
      <c r="IFU53" s="2"/>
      <c r="IFV53" s="2"/>
      <c r="IFW53" s="2"/>
      <c r="IFX53" s="2"/>
      <c r="IFY53" s="2"/>
      <c r="IFZ53" s="2"/>
      <c r="IGA53" s="2"/>
      <c r="IGB53" s="2"/>
      <c r="IGC53" s="2"/>
      <c r="IGD53" s="2"/>
      <c r="IGE53" s="2"/>
      <c r="IGF53" s="2"/>
      <c r="IGG53" s="2"/>
      <c r="IGH53" s="2"/>
      <c r="IGI53" s="2"/>
      <c r="IGJ53" s="2"/>
      <c r="IGK53" s="2"/>
      <c r="IGL53" s="2"/>
      <c r="IGM53" s="2"/>
      <c r="IGN53" s="2"/>
      <c r="IGO53" s="2"/>
      <c r="IGP53" s="2"/>
      <c r="IGQ53" s="2"/>
      <c r="IGR53" s="2"/>
      <c r="IGS53" s="2"/>
      <c r="IGT53" s="2"/>
      <c r="IGU53" s="2"/>
      <c r="IGV53" s="2"/>
      <c r="IGW53" s="2"/>
      <c r="IGX53" s="2"/>
      <c r="IGY53" s="2"/>
      <c r="IGZ53" s="2"/>
      <c r="IHA53" s="2"/>
      <c r="IHB53" s="2"/>
      <c r="IHC53" s="2"/>
      <c r="IHD53" s="2"/>
      <c r="IHE53" s="2"/>
      <c r="IHF53" s="2"/>
      <c r="IHG53" s="2"/>
      <c r="IHH53" s="2"/>
      <c r="IHI53" s="2"/>
      <c r="IHJ53" s="2"/>
      <c r="IHK53" s="2"/>
      <c r="IHL53" s="2"/>
      <c r="IHM53" s="2"/>
      <c r="IHN53" s="2"/>
      <c r="IHO53" s="2"/>
      <c r="IHP53" s="2"/>
      <c r="IHQ53" s="2"/>
      <c r="IHR53" s="2"/>
      <c r="IHS53" s="2"/>
      <c r="IHT53" s="2"/>
      <c r="IHU53" s="2"/>
      <c r="IHV53" s="2"/>
      <c r="IHW53" s="2"/>
      <c r="IHX53" s="2"/>
      <c r="IHY53" s="2"/>
      <c r="IHZ53" s="2"/>
      <c r="IIA53" s="2"/>
      <c r="IIB53" s="2"/>
      <c r="IIC53" s="2"/>
      <c r="IID53" s="2"/>
      <c r="IIE53" s="2"/>
      <c r="IIF53" s="2"/>
      <c r="IIG53" s="2"/>
      <c r="IIH53" s="2"/>
      <c r="III53" s="2"/>
      <c r="IIJ53" s="2"/>
      <c r="IIK53" s="2"/>
      <c r="IIL53" s="2"/>
      <c r="IIM53" s="2"/>
      <c r="IIN53" s="2"/>
      <c r="IIO53" s="2"/>
      <c r="IIP53" s="2"/>
      <c r="IIQ53" s="2"/>
      <c r="IIR53" s="2"/>
      <c r="IIS53" s="2"/>
      <c r="IIT53" s="2"/>
      <c r="IIU53" s="2"/>
      <c r="IIV53" s="2"/>
      <c r="IIW53" s="2"/>
      <c r="IIX53" s="2"/>
      <c r="IIY53" s="2"/>
      <c r="IIZ53" s="2"/>
      <c r="IJA53" s="2"/>
      <c r="IJB53" s="2"/>
      <c r="IJC53" s="2"/>
      <c r="IJD53" s="2"/>
      <c r="IJE53" s="2"/>
      <c r="IJF53" s="2"/>
      <c r="IJG53" s="2"/>
      <c r="IJH53" s="2"/>
      <c r="IJI53" s="2"/>
      <c r="IJJ53" s="2"/>
      <c r="IJK53" s="2"/>
      <c r="IJL53" s="2"/>
      <c r="IJM53" s="2"/>
      <c r="IJN53" s="2"/>
      <c r="IJO53" s="2"/>
      <c r="IJP53" s="2"/>
      <c r="IJQ53" s="2"/>
      <c r="IJR53" s="2"/>
      <c r="IJS53" s="2"/>
      <c r="IJT53" s="2"/>
      <c r="IJU53" s="2"/>
      <c r="IJV53" s="2"/>
      <c r="IJW53" s="2"/>
      <c r="IJX53" s="2"/>
      <c r="IJY53" s="2"/>
      <c r="IJZ53" s="2"/>
      <c r="IKA53" s="2"/>
      <c r="IKB53" s="2"/>
      <c r="IKC53" s="2"/>
      <c r="IKD53" s="2"/>
      <c r="IKE53" s="2"/>
      <c r="IKF53" s="2"/>
      <c r="IKG53" s="2"/>
      <c r="IKH53" s="2"/>
      <c r="IKI53" s="2"/>
      <c r="IKJ53" s="2"/>
      <c r="IKK53" s="2"/>
      <c r="IKL53" s="2"/>
      <c r="IKM53" s="2"/>
      <c r="IKN53" s="2"/>
      <c r="IKO53" s="2"/>
      <c r="IKP53" s="2"/>
      <c r="IKQ53" s="2"/>
      <c r="IKR53" s="2"/>
      <c r="IKS53" s="2"/>
      <c r="IKT53" s="2"/>
      <c r="IKU53" s="2"/>
      <c r="IKV53" s="2"/>
      <c r="IKW53" s="2"/>
      <c r="IKX53" s="2"/>
      <c r="IKY53" s="2"/>
      <c r="IKZ53" s="2"/>
      <c r="ILA53" s="2"/>
      <c r="ILB53" s="2"/>
      <c r="ILC53" s="2"/>
      <c r="ILD53" s="2"/>
      <c r="ILE53" s="2"/>
      <c r="ILF53" s="2"/>
      <c r="ILG53" s="2"/>
      <c r="ILH53" s="2"/>
      <c r="ILI53" s="2"/>
      <c r="ILJ53" s="2"/>
      <c r="ILK53" s="2"/>
      <c r="ILL53" s="2"/>
      <c r="ILM53" s="2"/>
      <c r="ILN53" s="2"/>
      <c r="ILO53" s="2"/>
      <c r="ILP53" s="2"/>
      <c r="ILQ53" s="2"/>
      <c r="ILR53" s="2"/>
      <c r="ILS53" s="2"/>
      <c r="ILT53" s="2"/>
      <c r="ILU53" s="2"/>
      <c r="ILV53" s="2"/>
      <c r="ILW53" s="2"/>
      <c r="ILX53" s="2"/>
      <c r="ILY53" s="2"/>
      <c r="ILZ53" s="2"/>
      <c r="IMA53" s="2"/>
      <c r="IMB53" s="2"/>
      <c r="IMC53" s="2"/>
      <c r="IMD53" s="2"/>
      <c r="IME53" s="2"/>
      <c r="IMF53" s="2"/>
      <c r="IMG53" s="2"/>
      <c r="IMH53" s="2"/>
      <c r="IMI53" s="2"/>
      <c r="IMJ53" s="2"/>
      <c r="IMK53" s="2"/>
      <c r="IML53" s="2"/>
      <c r="IMM53" s="2"/>
      <c r="IMN53" s="2"/>
      <c r="IMO53" s="2"/>
      <c r="IMP53" s="2"/>
      <c r="IMQ53" s="2"/>
      <c r="IMR53" s="2"/>
      <c r="IMS53" s="2"/>
      <c r="IMT53" s="2"/>
      <c r="IMU53" s="2"/>
      <c r="IMV53" s="2"/>
      <c r="IMW53" s="2"/>
      <c r="IMX53" s="2"/>
      <c r="IMY53" s="2"/>
      <c r="IMZ53" s="2"/>
      <c r="INA53" s="2"/>
      <c r="INB53" s="2"/>
      <c r="INC53" s="2"/>
      <c r="IND53" s="2"/>
      <c r="INE53" s="2"/>
      <c r="INF53" s="2"/>
      <c r="ING53" s="2"/>
      <c r="INH53" s="2"/>
      <c r="INI53" s="2"/>
      <c r="INJ53" s="2"/>
      <c r="INK53" s="2"/>
      <c r="INL53" s="2"/>
      <c r="INM53" s="2"/>
      <c r="INN53" s="2"/>
      <c r="INO53" s="2"/>
      <c r="INP53" s="2"/>
      <c r="INQ53" s="2"/>
      <c r="INR53" s="2"/>
      <c r="INS53" s="2"/>
      <c r="INT53" s="2"/>
      <c r="INU53" s="2"/>
      <c r="INV53" s="2"/>
      <c r="INW53" s="2"/>
      <c r="INX53" s="2"/>
      <c r="INY53" s="2"/>
      <c r="INZ53" s="2"/>
      <c r="IOA53" s="2"/>
      <c r="IOB53" s="2"/>
      <c r="IOC53" s="2"/>
      <c r="IOD53" s="2"/>
      <c r="IOE53" s="2"/>
      <c r="IOF53" s="2"/>
      <c r="IOG53" s="2"/>
      <c r="IOH53" s="2"/>
      <c r="IOI53" s="2"/>
      <c r="IOJ53" s="2"/>
      <c r="IOK53" s="2"/>
      <c r="IOL53" s="2"/>
      <c r="IOM53" s="2"/>
      <c r="ION53" s="2"/>
      <c r="IOO53" s="2"/>
      <c r="IOP53" s="2"/>
      <c r="IOQ53" s="2"/>
      <c r="IOR53" s="2"/>
      <c r="IOS53" s="2"/>
      <c r="IOT53" s="2"/>
      <c r="IOU53" s="2"/>
      <c r="IOV53" s="2"/>
      <c r="IOW53" s="2"/>
      <c r="IOX53" s="2"/>
      <c r="IOY53" s="2"/>
      <c r="IOZ53" s="2"/>
      <c r="IPA53" s="2"/>
      <c r="IPB53" s="2"/>
      <c r="IPC53" s="2"/>
      <c r="IPD53" s="2"/>
      <c r="IPE53" s="2"/>
      <c r="IPF53" s="2"/>
      <c r="IPG53" s="2"/>
      <c r="IPH53" s="2"/>
      <c r="IPI53" s="2"/>
      <c r="IPJ53" s="2"/>
      <c r="IPK53" s="2"/>
      <c r="IPL53" s="2"/>
      <c r="IPM53" s="2"/>
      <c r="IPN53" s="2"/>
      <c r="IPO53" s="2"/>
      <c r="IPP53" s="2"/>
      <c r="IPQ53" s="2"/>
      <c r="IPR53" s="2"/>
      <c r="IPS53" s="2"/>
      <c r="IPT53" s="2"/>
      <c r="IPU53" s="2"/>
      <c r="IPV53" s="2"/>
      <c r="IPW53" s="2"/>
      <c r="IPX53" s="2"/>
      <c r="IPY53" s="2"/>
      <c r="IPZ53" s="2"/>
      <c r="IQA53" s="2"/>
      <c r="IQB53" s="2"/>
      <c r="IQC53" s="2"/>
      <c r="IQD53" s="2"/>
      <c r="IQE53" s="2"/>
      <c r="IQF53" s="2"/>
      <c r="IQG53" s="2"/>
      <c r="IQH53" s="2"/>
      <c r="IQI53" s="2"/>
      <c r="IQJ53" s="2"/>
      <c r="IQK53" s="2"/>
      <c r="IQL53" s="2"/>
      <c r="IQM53" s="2"/>
      <c r="IQN53" s="2"/>
      <c r="IQO53" s="2"/>
      <c r="IQP53" s="2"/>
      <c r="IQQ53" s="2"/>
      <c r="IQR53" s="2"/>
      <c r="IQS53" s="2"/>
      <c r="IQT53" s="2"/>
      <c r="IQU53" s="2"/>
      <c r="IQV53" s="2"/>
      <c r="IQW53" s="2"/>
      <c r="IQX53" s="2"/>
      <c r="IQY53" s="2"/>
      <c r="IQZ53" s="2"/>
      <c r="IRA53" s="2"/>
      <c r="IRB53" s="2"/>
      <c r="IRC53" s="2"/>
      <c r="IRD53" s="2"/>
      <c r="IRE53" s="2"/>
      <c r="IRF53" s="2"/>
      <c r="IRG53" s="2"/>
      <c r="IRH53" s="2"/>
      <c r="IRI53" s="2"/>
      <c r="IRJ53" s="2"/>
      <c r="IRK53" s="2"/>
      <c r="IRL53" s="2"/>
      <c r="IRM53" s="2"/>
      <c r="IRN53" s="2"/>
      <c r="IRO53" s="2"/>
      <c r="IRP53" s="2"/>
      <c r="IRQ53" s="2"/>
      <c r="IRR53" s="2"/>
      <c r="IRS53" s="2"/>
      <c r="IRT53" s="2"/>
      <c r="IRU53" s="2"/>
      <c r="IRV53" s="2"/>
      <c r="IRW53" s="2"/>
      <c r="IRX53" s="2"/>
      <c r="IRY53" s="2"/>
      <c r="IRZ53" s="2"/>
      <c r="ISA53" s="2"/>
      <c r="ISB53" s="2"/>
      <c r="ISC53" s="2"/>
      <c r="ISD53" s="2"/>
      <c r="ISE53" s="2"/>
      <c r="ISF53" s="2"/>
      <c r="ISG53" s="2"/>
      <c r="ISH53" s="2"/>
      <c r="ISI53" s="2"/>
      <c r="ISJ53" s="2"/>
      <c r="ISK53" s="2"/>
      <c r="ISL53" s="2"/>
      <c r="ISM53" s="2"/>
      <c r="ISN53" s="2"/>
      <c r="ISO53" s="2"/>
      <c r="ISP53" s="2"/>
      <c r="ISQ53" s="2"/>
      <c r="ISR53" s="2"/>
      <c r="ISS53" s="2"/>
      <c r="IST53" s="2"/>
      <c r="ISU53" s="2"/>
      <c r="ISV53" s="2"/>
      <c r="ISW53" s="2"/>
      <c r="ISX53" s="2"/>
      <c r="ISY53" s="2"/>
      <c r="ISZ53" s="2"/>
      <c r="ITA53" s="2"/>
      <c r="ITB53" s="2"/>
      <c r="ITC53" s="2"/>
      <c r="ITD53" s="2"/>
      <c r="ITE53" s="2"/>
      <c r="ITF53" s="2"/>
      <c r="ITG53" s="2"/>
      <c r="ITH53" s="2"/>
      <c r="ITI53" s="2"/>
      <c r="ITJ53" s="2"/>
      <c r="ITK53" s="2"/>
      <c r="ITL53" s="2"/>
      <c r="ITM53" s="2"/>
      <c r="ITN53" s="2"/>
      <c r="ITO53" s="2"/>
      <c r="ITP53" s="2"/>
      <c r="ITQ53" s="2"/>
      <c r="ITR53" s="2"/>
      <c r="ITS53" s="2"/>
      <c r="ITT53" s="2"/>
      <c r="ITU53" s="2"/>
      <c r="ITV53" s="2"/>
      <c r="ITW53" s="2"/>
      <c r="ITX53" s="2"/>
      <c r="ITY53" s="2"/>
      <c r="ITZ53" s="2"/>
      <c r="IUA53" s="2"/>
      <c r="IUB53" s="2"/>
      <c r="IUC53" s="2"/>
      <c r="IUD53" s="2"/>
      <c r="IUE53" s="2"/>
      <c r="IUF53" s="2"/>
      <c r="IUG53" s="2"/>
      <c r="IUH53" s="2"/>
      <c r="IUI53" s="2"/>
      <c r="IUJ53" s="2"/>
      <c r="IUK53" s="2"/>
      <c r="IUL53" s="2"/>
      <c r="IUM53" s="2"/>
      <c r="IUN53" s="2"/>
      <c r="IUO53" s="2"/>
      <c r="IUP53" s="2"/>
      <c r="IUQ53" s="2"/>
      <c r="IUR53" s="2"/>
      <c r="IUS53" s="2"/>
      <c r="IUT53" s="2"/>
      <c r="IUU53" s="2"/>
      <c r="IUV53" s="2"/>
      <c r="IUW53" s="2"/>
      <c r="IUX53" s="2"/>
      <c r="IUY53" s="2"/>
      <c r="IUZ53" s="2"/>
      <c r="IVA53" s="2"/>
      <c r="IVB53" s="2"/>
      <c r="IVC53" s="2"/>
      <c r="IVD53" s="2"/>
      <c r="IVE53" s="2"/>
      <c r="IVF53" s="2"/>
      <c r="IVG53" s="2"/>
      <c r="IVH53" s="2"/>
      <c r="IVI53" s="2"/>
      <c r="IVJ53" s="2"/>
      <c r="IVK53" s="2"/>
      <c r="IVL53" s="2"/>
      <c r="IVM53" s="2"/>
      <c r="IVN53" s="2"/>
      <c r="IVO53" s="2"/>
      <c r="IVP53" s="2"/>
      <c r="IVQ53" s="2"/>
      <c r="IVR53" s="2"/>
      <c r="IVS53" s="2"/>
      <c r="IVT53" s="2"/>
      <c r="IVU53" s="2"/>
      <c r="IVV53" s="2"/>
      <c r="IVW53" s="2"/>
      <c r="IVX53" s="2"/>
      <c r="IVY53" s="2"/>
      <c r="IVZ53" s="2"/>
      <c r="IWA53" s="2"/>
      <c r="IWB53" s="2"/>
      <c r="IWC53" s="2"/>
      <c r="IWD53" s="2"/>
      <c r="IWE53" s="2"/>
      <c r="IWF53" s="2"/>
      <c r="IWG53" s="2"/>
      <c r="IWH53" s="2"/>
      <c r="IWI53" s="2"/>
      <c r="IWJ53" s="2"/>
      <c r="IWK53" s="2"/>
      <c r="IWL53" s="2"/>
      <c r="IWM53" s="2"/>
      <c r="IWN53" s="2"/>
      <c r="IWO53" s="2"/>
      <c r="IWP53" s="2"/>
      <c r="IWQ53" s="2"/>
      <c r="IWR53" s="2"/>
      <c r="IWS53" s="2"/>
      <c r="IWT53" s="2"/>
      <c r="IWU53" s="2"/>
      <c r="IWV53" s="2"/>
      <c r="IWW53" s="2"/>
      <c r="IWX53" s="2"/>
      <c r="IWY53" s="2"/>
      <c r="IWZ53" s="2"/>
      <c r="IXA53" s="2"/>
      <c r="IXB53" s="2"/>
      <c r="IXC53" s="2"/>
      <c r="IXD53" s="2"/>
      <c r="IXE53" s="2"/>
      <c r="IXF53" s="2"/>
      <c r="IXG53" s="2"/>
      <c r="IXH53" s="2"/>
      <c r="IXI53" s="2"/>
      <c r="IXJ53" s="2"/>
      <c r="IXK53" s="2"/>
      <c r="IXL53" s="2"/>
      <c r="IXM53" s="2"/>
      <c r="IXN53" s="2"/>
      <c r="IXO53" s="2"/>
      <c r="IXP53" s="2"/>
      <c r="IXQ53" s="2"/>
      <c r="IXR53" s="2"/>
      <c r="IXS53" s="2"/>
      <c r="IXT53" s="2"/>
      <c r="IXU53" s="2"/>
      <c r="IXV53" s="2"/>
      <c r="IXW53" s="2"/>
      <c r="IXX53" s="2"/>
      <c r="IXY53" s="2"/>
      <c r="IXZ53" s="2"/>
      <c r="IYA53" s="2"/>
      <c r="IYB53" s="2"/>
      <c r="IYC53" s="2"/>
      <c r="IYD53" s="2"/>
      <c r="IYE53" s="2"/>
      <c r="IYF53" s="2"/>
      <c r="IYG53" s="2"/>
      <c r="IYH53" s="2"/>
      <c r="IYI53" s="2"/>
      <c r="IYJ53" s="2"/>
      <c r="IYK53" s="2"/>
      <c r="IYL53" s="2"/>
      <c r="IYM53" s="2"/>
      <c r="IYN53" s="2"/>
      <c r="IYO53" s="2"/>
      <c r="IYP53" s="2"/>
      <c r="IYQ53" s="2"/>
      <c r="IYR53" s="2"/>
      <c r="IYS53" s="2"/>
      <c r="IYT53" s="2"/>
      <c r="IYU53" s="2"/>
      <c r="IYV53" s="2"/>
      <c r="IYW53" s="2"/>
      <c r="IYX53" s="2"/>
      <c r="IYY53" s="2"/>
      <c r="IYZ53" s="2"/>
      <c r="IZA53" s="2"/>
      <c r="IZB53" s="2"/>
      <c r="IZC53" s="2"/>
      <c r="IZD53" s="2"/>
      <c r="IZE53" s="2"/>
      <c r="IZF53" s="2"/>
      <c r="IZG53" s="2"/>
      <c r="IZH53" s="2"/>
      <c r="IZI53" s="2"/>
      <c r="IZJ53" s="2"/>
      <c r="IZK53" s="2"/>
      <c r="IZL53" s="2"/>
      <c r="IZM53" s="2"/>
      <c r="IZN53" s="2"/>
      <c r="IZO53" s="2"/>
      <c r="IZP53" s="2"/>
      <c r="IZQ53" s="2"/>
      <c r="IZR53" s="2"/>
      <c r="IZS53" s="2"/>
      <c r="IZT53" s="2"/>
      <c r="IZU53" s="2"/>
      <c r="IZV53" s="2"/>
      <c r="IZW53" s="2"/>
      <c r="IZX53" s="2"/>
      <c r="IZY53" s="2"/>
      <c r="IZZ53" s="2"/>
      <c r="JAA53" s="2"/>
      <c r="JAB53" s="2"/>
      <c r="JAC53" s="2"/>
      <c r="JAD53" s="2"/>
      <c r="JAE53" s="2"/>
      <c r="JAF53" s="2"/>
      <c r="JAG53" s="2"/>
      <c r="JAH53" s="2"/>
      <c r="JAI53" s="2"/>
      <c r="JAJ53" s="2"/>
      <c r="JAK53" s="2"/>
      <c r="JAL53" s="2"/>
      <c r="JAM53" s="2"/>
      <c r="JAN53" s="2"/>
      <c r="JAO53" s="2"/>
      <c r="JAP53" s="2"/>
      <c r="JAQ53" s="2"/>
      <c r="JAR53" s="2"/>
      <c r="JAS53" s="2"/>
      <c r="JAT53" s="2"/>
      <c r="JAU53" s="2"/>
      <c r="JAV53" s="2"/>
      <c r="JAW53" s="2"/>
      <c r="JAX53" s="2"/>
      <c r="JAY53" s="2"/>
      <c r="JAZ53" s="2"/>
      <c r="JBA53" s="2"/>
      <c r="JBB53" s="2"/>
      <c r="JBC53" s="2"/>
      <c r="JBD53" s="2"/>
      <c r="JBE53" s="2"/>
      <c r="JBF53" s="2"/>
      <c r="JBG53" s="2"/>
      <c r="JBH53" s="2"/>
      <c r="JBI53" s="2"/>
      <c r="JBJ53" s="2"/>
      <c r="JBK53" s="2"/>
      <c r="JBL53" s="2"/>
      <c r="JBM53" s="2"/>
      <c r="JBN53" s="2"/>
      <c r="JBO53" s="2"/>
      <c r="JBP53" s="2"/>
      <c r="JBQ53" s="2"/>
      <c r="JBR53" s="2"/>
      <c r="JBS53" s="2"/>
      <c r="JBT53" s="2"/>
      <c r="JBU53" s="2"/>
      <c r="JBV53" s="2"/>
      <c r="JBW53" s="2"/>
      <c r="JBX53" s="2"/>
      <c r="JBY53" s="2"/>
      <c r="JBZ53" s="2"/>
      <c r="JCA53" s="2"/>
      <c r="JCB53" s="2"/>
      <c r="JCC53" s="2"/>
      <c r="JCD53" s="2"/>
      <c r="JCE53" s="2"/>
      <c r="JCF53" s="2"/>
      <c r="JCG53" s="2"/>
      <c r="JCH53" s="2"/>
      <c r="JCI53" s="2"/>
      <c r="JCJ53" s="2"/>
      <c r="JCK53" s="2"/>
      <c r="JCL53" s="2"/>
      <c r="JCM53" s="2"/>
      <c r="JCN53" s="2"/>
      <c r="JCO53" s="2"/>
      <c r="JCP53" s="2"/>
      <c r="JCQ53" s="2"/>
      <c r="JCR53" s="2"/>
      <c r="JCS53" s="2"/>
      <c r="JCT53" s="2"/>
      <c r="JCU53" s="2"/>
      <c r="JCV53" s="2"/>
      <c r="JCW53" s="2"/>
      <c r="JCX53" s="2"/>
      <c r="JCY53" s="2"/>
      <c r="JCZ53" s="2"/>
      <c r="JDA53" s="2"/>
      <c r="JDB53" s="2"/>
      <c r="JDC53" s="2"/>
      <c r="JDD53" s="2"/>
      <c r="JDE53" s="2"/>
      <c r="JDF53" s="2"/>
      <c r="JDG53" s="2"/>
      <c r="JDH53" s="2"/>
      <c r="JDI53" s="2"/>
      <c r="JDJ53" s="2"/>
      <c r="JDK53" s="2"/>
      <c r="JDL53" s="2"/>
      <c r="JDM53" s="2"/>
      <c r="JDN53" s="2"/>
      <c r="JDO53" s="2"/>
      <c r="JDP53" s="2"/>
      <c r="JDQ53" s="2"/>
      <c r="JDR53" s="2"/>
      <c r="JDS53" s="2"/>
      <c r="JDT53" s="2"/>
      <c r="JDU53" s="2"/>
      <c r="JDV53" s="2"/>
      <c r="JDW53" s="2"/>
      <c r="JDX53" s="2"/>
      <c r="JDY53" s="2"/>
      <c r="JDZ53" s="2"/>
      <c r="JEA53" s="2"/>
      <c r="JEB53" s="2"/>
      <c r="JEC53" s="2"/>
      <c r="JED53" s="2"/>
      <c r="JEE53" s="2"/>
      <c r="JEF53" s="2"/>
      <c r="JEG53" s="2"/>
      <c r="JEH53" s="2"/>
      <c r="JEI53" s="2"/>
      <c r="JEJ53" s="2"/>
      <c r="JEK53" s="2"/>
      <c r="JEL53" s="2"/>
      <c r="JEM53" s="2"/>
      <c r="JEN53" s="2"/>
      <c r="JEO53" s="2"/>
      <c r="JEP53" s="2"/>
      <c r="JEQ53" s="2"/>
      <c r="JER53" s="2"/>
      <c r="JES53" s="2"/>
      <c r="JET53" s="2"/>
      <c r="JEU53" s="2"/>
      <c r="JEV53" s="2"/>
      <c r="JEW53" s="2"/>
      <c r="JEX53" s="2"/>
      <c r="JEY53" s="2"/>
      <c r="JEZ53" s="2"/>
      <c r="JFA53" s="2"/>
      <c r="JFB53" s="2"/>
      <c r="JFC53" s="2"/>
      <c r="JFD53" s="2"/>
      <c r="JFE53" s="2"/>
      <c r="JFF53" s="2"/>
      <c r="JFG53" s="2"/>
      <c r="JFH53" s="2"/>
      <c r="JFI53" s="2"/>
      <c r="JFJ53" s="2"/>
      <c r="JFK53" s="2"/>
      <c r="JFL53" s="2"/>
      <c r="JFM53" s="2"/>
      <c r="JFN53" s="2"/>
      <c r="JFO53" s="2"/>
      <c r="JFP53" s="2"/>
      <c r="JFQ53" s="2"/>
      <c r="JFR53" s="2"/>
      <c r="JFS53" s="2"/>
      <c r="JFT53" s="2"/>
      <c r="JFU53" s="2"/>
      <c r="JFV53" s="2"/>
      <c r="JFW53" s="2"/>
      <c r="JFX53" s="2"/>
      <c r="JFY53" s="2"/>
      <c r="JFZ53" s="2"/>
      <c r="JGA53" s="2"/>
      <c r="JGB53" s="2"/>
      <c r="JGC53" s="2"/>
      <c r="JGD53" s="2"/>
      <c r="JGE53" s="2"/>
      <c r="JGF53" s="2"/>
      <c r="JGG53" s="2"/>
      <c r="JGH53" s="2"/>
      <c r="JGI53" s="2"/>
      <c r="JGJ53" s="2"/>
      <c r="JGK53" s="2"/>
      <c r="JGL53" s="2"/>
      <c r="JGM53" s="2"/>
      <c r="JGN53" s="2"/>
      <c r="JGO53" s="2"/>
      <c r="JGP53" s="2"/>
      <c r="JGQ53" s="2"/>
      <c r="JGR53" s="2"/>
      <c r="JGS53" s="2"/>
      <c r="JGT53" s="2"/>
      <c r="JGU53" s="2"/>
      <c r="JGV53" s="2"/>
      <c r="JGW53" s="2"/>
      <c r="JGX53" s="2"/>
      <c r="JGY53" s="2"/>
      <c r="JGZ53" s="2"/>
      <c r="JHA53" s="2"/>
      <c r="JHB53" s="2"/>
      <c r="JHC53" s="2"/>
      <c r="JHD53" s="2"/>
      <c r="JHE53" s="2"/>
      <c r="JHF53" s="2"/>
      <c r="JHG53" s="2"/>
      <c r="JHH53" s="2"/>
      <c r="JHI53" s="2"/>
      <c r="JHJ53" s="2"/>
      <c r="JHK53" s="2"/>
      <c r="JHL53" s="2"/>
      <c r="JHM53" s="2"/>
      <c r="JHN53" s="2"/>
      <c r="JHO53" s="2"/>
      <c r="JHP53" s="2"/>
      <c r="JHQ53" s="2"/>
      <c r="JHR53" s="2"/>
      <c r="JHS53" s="2"/>
      <c r="JHT53" s="2"/>
      <c r="JHU53" s="2"/>
      <c r="JHV53" s="2"/>
      <c r="JHW53" s="2"/>
      <c r="JHX53" s="2"/>
      <c r="JHY53" s="2"/>
      <c r="JHZ53" s="2"/>
      <c r="JIA53" s="2"/>
      <c r="JIB53" s="2"/>
      <c r="JIC53" s="2"/>
      <c r="JID53" s="2"/>
      <c r="JIE53" s="2"/>
      <c r="JIF53" s="2"/>
      <c r="JIG53" s="2"/>
      <c r="JIH53" s="2"/>
      <c r="JII53" s="2"/>
      <c r="JIJ53" s="2"/>
      <c r="JIK53" s="2"/>
      <c r="JIL53" s="2"/>
      <c r="JIM53" s="2"/>
      <c r="JIN53" s="2"/>
      <c r="JIO53" s="2"/>
      <c r="JIP53" s="2"/>
      <c r="JIQ53" s="2"/>
      <c r="JIR53" s="2"/>
      <c r="JIS53" s="2"/>
      <c r="JIT53" s="2"/>
      <c r="JIU53" s="2"/>
      <c r="JIV53" s="2"/>
      <c r="JIW53" s="2"/>
      <c r="JIX53" s="2"/>
      <c r="JIY53" s="2"/>
      <c r="JIZ53" s="2"/>
      <c r="JJA53" s="2"/>
      <c r="JJB53" s="2"/>
      <c r="JJC53" s="2"/>
      <c r="JJD53" s="2"/>
      <c r="JJE53" s="2"/>
      <c r="JJF53" s="2"/>
      <c r="JJG53" s="2"/>
      <c r="JJH53" s="2"/>
      <c r="JJI53" s="2"/>
      <c r="JJJ53" s="2"/>
      <c r="JJK53" s="2"/>
      <c r="JJL53" s="2"/>
      <c r="JJM53" s="2"/>
      <c r="JJN53" s="2"/>
      <c r="JJO53" s="2"/>
      <c r="JJP53" s="2"/>
      <c r="JJQ53" s="2"/>
      <c r="JJR53" s="2"/>
      <c r="JJS53" s="2"/>
      <c r="JJT53" s="2"/>
      <c r="JJU53" s="2"/>
      <c r="JJV53" s="2"/>
      <c r="JJW53" s="2"/>
      <c r="JJX53" s="2"/>
      <c r="JJY53" s="2"/>
      <c r="JJZ53" s="2"/>
      <c r="JKA53" s="2"/>
      <c r="JKB53" s="2"/>
      <c r="JKC53" s="2"/>
      <c r="JKD53" s="2"/>
      <c r="JKE53" s="2"/>
      <c r="JKF53" s="2"/>
      <c r="JKG53" s="2"/>
      <c r="JKH53" s="2"/>
      <c r="JKI53" s="2"/>
      <c r="JKJ53" s="2"/>
      <c r="JKK53" s="2"/>
      <c r="JKL53" s="2"/>
      <c r="JKM53" s="2"/>
      <c r="JKN53" s="2"/>
      <c r="JKO53" s="2"/>
      <c r="JKP53" s="2"/>
      <c r="JKQ53" s="2"/>
      <c r="JKR53" s="2"/>
      <c r="JKS53" s="2"/>
      <c r="JKT53" s="2"/>
      <c r="JKU53" s="2"/>
      <c r="JKV53" s="2"/>
      <c r="JKW53" s="2"/>
      <c r="JKX53" s="2"/>
      <c r="JKY53" s="2"/>
      <c r="JKZ53" s="2"/>
      <c r="JLA53" s="2"/>
      <c r="JLB53" s="2"/>
      <c r="JLC53" s="2"/>
      <c r="JLD53" s="2"/>
      <c r="JLE53" s="2"/>
      <c r="JLF53" s="2"/>
      <c r="JLG53" s="2"/>
      <c r="JLH53" s="2"/>
      <c r="JLI53" s="2"/>
      <c r="JLJ53" s="2"/>
      <c r="JLK53" s="2"/>
      <c r="JLL53" s="2"/>
      <c r="JLM53" s="2"/>
      <c r="JLN53" s="2"/>
      <c r="JLO53" s="2"/>
      <c r="JLP53" s="2"/>
      <c r="JLQ53" s="2"/>
      <c r="JLR53" s="2"/>
      <c r="JLS53" s="2"/>
      <c r="JLT53" s="2"/>
      <c r="JLU53" s="2"/>
      <c r="JLV53" s="2"/>
      <c r="JLW53" s="2"/>
      <c r="JLX53" s="2"/>
      <c r="JLY53" s="2"/>
      <c r="JLZ53" s="2"/>
      <c r="JMA53" s="2"/>
      <c r="JMB53" s="2"/>
      <c r="JMC53" s="2"/>
      <c r="JMD53" s="2"/>
      <c r="JME53" s="2"/>
      <c r="JMF53" s="2"/>
      <c r="JMG53" s="2"/>
      <c r="JMH53" s="2"/>
      <c r="JMI53" s="2"/>
      <c r="JMJ53" s="2"/>
      <c r="JMK53" s="2"/>
      <c r="JML53" s="2"/>
      <c r="JMM53" s="2"/>
      <c r="JMN53" s="2"/>
      <c r="JMO53" s="2"/>
      <c r="JMP53" s="2"/>
      <c r="JMQ53" s="2"/>
      <c r="JMR53" s="2"/>
      <c r="JMS53" s="2"/>
      <c r="JMT53" s="2"/>
      <c r="JMU53" s="2"/>
      <c r="JMV53" s="2"/>
      <c r="JMW53" s="2"/>
      <c r="JMX53" s="2"/>
      <c r="JMY53" s="2"/>
      <c r="JMZ53" s="2"/>
      <c r="JNA53" s="2"/>
      <c r="JNB53" s="2"/>
      <c r="JNC53" s="2"/>
      <c r="JND53" s="2"/>
      <c r="JNE53" s="2"/>
      <c r="JNF53" s="2"/>
      <c r="JNG53" s="2"/>
      <c r="JNH53" s="2"/>
      <c r="JNI53" s="2"/>
      <c r="JNJ53" s="2"/>
      <c r="JNK53" s="2"/>
      <c r="JNL53" s="2"/>
      <c r="JNM53" s="2"/>
      <c r="JNN53" s="2"/>
      <c r="JNO53" s="2"/>
      <c r="JNP53" s="2"/>
      <c r="JNQ53" s="2"/>
      <c r="JNR53" s="2"/>
      <c r="JNS53" s="2"/>
      <c r="JNT53" s="2"/>
      <c r="JNU53" s="2"/>
      <c r="JNV53" s="2"/>
      <c r="JNW53" s="2"/>
      <c r="JNX53" s="2"/>
      <c r="JNY53" s="2"/>
      <c r="JNZ53" s="2"/>
      <c r="JOA53" s="2"/>
      <c r="JOB53" s="2"/>
      <c r="JOC53" s="2"/>
      <c r="JOD53" s="2"/>
      <c r="JOE53" s="2"/>
      <c r="JOF53" s="2"/>
      <c r="JOG53" s="2"/>
      <c r="JOH53" s="2"/>
      <c r="JOI53" s="2"/>
      <c r="JOJ53" s="2"/>
      <c r="JOK53" s="2"/>
      <c r="JOL53" s="2"/>
      <c r="JOM53" s="2"/>
      <c r="JON53" s="2"/>
      <c r="JOO53" s="2"/>
      <c r="JOP53" s="2"/>
      <c r="JOQ53" s="2"/>
      <c r="JOR53" s="2"/>
      <c r="JOS53" s="2"/>
      <c r="JOT53" s="2"/>
      <c r="JOU53" s="2"/>
      <c r="JOV53" s="2"/>
      <c r="JOW53" s="2"/>
      <c r="JOX53" s="2"/>
      <c r="JOY53" s="2"/>
      <c r="JOZ53" s="2"/>
      <c r="JPA53" s="2"/>
      <c r="JPB53" s="2"/>
      <c r="JPC53" s="2"/>
      <c r="JPD53" s="2"/>
      <c r="JPE53" s="2"/>
      <c r="JPF53" s="2"/>
      <c r="JPG53" s="2"/>
      <c r="JPH53" s="2"/>
      <c r="JPI53" s="2"/>
      <c r="JPJ53" s="2"/>
      <c r="JPK53" s="2"/>
      <c r="JPL53" s="2"/>
      <c r="JPM53" s="2"/>
      <c r="JPN53" s="2"/>
      <c r="JPO53" s="2"/>
      <c r="JPP53" s="2"/>
      <c r="JPQ53" s="2"/>
      <c r="JPR53" s="2"/>
      <c r="JPS53" s="2"/>
      <c r="JPT53" s="2"/>
      <c r="JPU53" s="2"/>
      <c r="JPV53" s="2"/>
      <c r="JPW53" s="2"/>
      <c r="JPX53" s="2"/>
      <c r="JPY53" s="2"/>
      <c r="JPZ53" s="2"/>
      <c r="JQA53" s="2"/>
      <c r="JQB53" s="2"/>
      <c r="JQC53" s="2"/>
      <c r="JQD53" s="2"/>
      <c r="JQE53" s="2"/>
      <c r="JQF53" s="2"/>
      <c r="JQG53" s="2"/>
      <c r="JQH53" s="2"/>
      <c r="JQI53" s="2"/>
      <c r="JQJ53" s="2"/>
      <c r="JQK53" s="2"/>
      <c r="JQL53" s="2"/>
      <c r="JQM53" s="2"/>
      <c r="JQN53" s="2"/>
      <c r="JQO53" s="2"/>
      <c r="JQP53" s="2"/>
      <c r="JQQ53" s="2"/>
      <c r="JQR53" s="2"/>
      <c r="JQS53" s="2"/>
      <c r="JQT53" s="2"/>
      <c r="JQU53" s="2"/>
      <c r="JQV53" s="2"/>
      <c r="JQW53" s="2"/>
      <c r="JQX53" s="2"/>
      <c r="JQY53" s="2"/>
      <c r="JQZ53" s="2"/>
      <c r="JRA53" s="2"/>
      <c r="JRB53" s="2"/>
      <c r="JRC53" s="2"/>
      <c r="JRD53" s="2"/>
      <c r="JRE53" s="2"/>
      <c r="JRF53" s="2"/>
      <c r="JRG53" s="2"/>
      <c r="JRH53" s="2"/>
      <c r="JRI53" s="2"/>
      <c r="JRJ53" s="2"/>
      <c r="JRK53" s="2"/>
      <c r="JRL53" s="2"/>
      <c r="JRM53" s="2"/>
      <c r="JRN53" s="2"/>
      <c r="JRO53" s="2"/>
      <c r="JRP53" s="2"/>
      <c r="JRQ53" s="2"/>
      <c r="JRR53" s="2"/>
      <c r="JRS53" s="2"/>
      <c r="JRT53" s="2"/>
      <c r="JRU53" s="2"/>
      <c r="JRV53" s="2"/>
      <c r="JRW53" s="2"/>
      <c r="JRX53" s="2"/>
      <c r="JRY53" s="2"/>
      <c r="JRZ53" s="2"/>
      <c r="JSA53" s="2"/>
      <c r="JSB53" s="2"/>
      <c r="JSC53" s="2"/>
      <c r="JSD53" s="2"/>
      <c r="JSE53" s="2"/>
      <c r="JSF53" s="2"/>
      <c r="JSG53" s="2"/>
      <c r="JSH53" s="2"/>
      <c r="JSI53" s="2"/>
      <c r="JSJ53" s="2"/>
      <c r="JSK53" s="2"/>
      <c r="JSL53" s="2"/>
      <c r="JSM53" s="2"/>
      <c r="JSN53" s="2"/>
      <c r="JSO53" s="2"/>
      <c r="JSP53" s="2"/>
      <c r="JSQ53" s="2"/>
      <c r="JSR53" s="2"/>
      <c r="JSS53" s="2"/>
      <c r="JST53" s="2"/>
      <c r="JSU53" s="2"/>
      <c r="JSV53" s="2"/>
      <c r="JSW53" s="2"/>
      <c r="JSX53" s="2"/>
      <c r="JSY53" s="2"/>
      <c r="JSZ53" s="2"/>
      <c r="JTA53" s="2"/>
      <c r="JTB53" s="2"/>
      <c r="JTC53" s="2"/>
      <c r="JTD53" s="2"/>
      <c r="JTE53" s="2"/>
      <c r="JTF53" s="2"/>
      <c r="JTG53" s="2"/>
      <c r="JTH53" s="2"/>
      <c r="JTI53" s="2"/>
      <c r="JTJ53" s="2"/>
      <c r="JTK53" s="2"/>
      <c r="JTL53" s="2"/>
      <c r="JTM53" s="2"/>
      <c r="JTN53" s="2"/>
      <c r="JTO53" s="2"/>
      <c r="JTP53" s="2"/>
      <c r="JTQ53" s="2"/>
      <c r="JTR53" s="2"/>
      <c r="JTS53" s="2"/>
      <c r="JTT53" s="2"/>
      <c r="JTU53" s="2"/>
      <c r="JTV53" s="2"/>
      <c r="JTW53" s="2"/>
      <c r="JTX53" s="2"/>
      <c r="JTY53" s="2"/>
      <c r="JTZ53" s="2"/>
      <c r="JUA53" s="2"/>
      <c r="JUB53" s="2"/>
      <c r="JUC53" s="2"/>
      <c r="JUD53" s="2"/>
      <c r="JUE53" s="2"/>
      <c r="JUF53" s="2"/>
      <c r="JUG53" s="2"/>
      <c r="JUH53" s="2"/>
      <c r="JUI53" s="2"/>
      <c r="JUJ53" s="2"/>
      <c r="JUK53" s="2"/>
      <c r="JUL53" s="2"/>
      <c r="JUM53" s="2"/>
      <c r="JUN53" s="2"/>
      <c r="JUO53" s="2"/>
      <c r="JUP53" s="2"/>
      <c r="JUQ53" s="2"/>
      <c r="JUR53" s="2"/>
      <c r="JUS53" s="2"/>
      <c r="JUT53" s="2"/>
      <c r="JUU53" s="2"/>
      <c r="JUV53" s="2"/>
      <c r="JUW53" s="2"/>
      <c r="JUX53" s="2"/>
      <c r="JUY53" s="2"/>
      <c r="JUZ53" s="2"/>
      <c r="JVA53" s="2"/>
      <c r="JVB53" s="2"/>
      <c r="JVC53" s="2"/>
      <c r="JVD53" s="2"/>
      <c r="JVE53" s="2"/>
      <c r="JVF53" s="2"/>
      <c r="JVG53" s="2"/>
      <c r="JVH53" s="2"/>
      <c r="JVI53" s="2"/>
      <c r="JVJ53" s="2"/>
      <c r="JVK53" s="2"/>
      <c r="JVL53" s="2"/>
      <c r="JVM53" s="2"/>
      <c r="JVN53" s="2"/>
      <c r="JVO53" s="2"/>
      <c r="JVP53" s="2"/>
      <c r="JVQ53" s="2"/>
      <c r="JVR53" s="2"/>
      <c r="JVS53" s="2"/>
      <c r="JVT53" s="2"/>
      <c r="JVU53" s="2"/>
      <c r="JVV53" s="2"/>
      <c r="JVW53" s="2"/>
      <c r="JVX53" s="2"/>
      <c r="JVY53" s="2"/>
      <c r="JVZ53" s="2"/>
      <c r="JWA53" s="2"/>
      <c r="JWB53" s="2"/>
      <c r="JWC53" s="2"/>
      <c r="JWD53" s="2"/>
      <c r="JWE53" s="2"/>
      <c r="JWF53" s="2"/>
      <c r="JWG53" s="2"/>
      <c r="JWH53" s="2"/>
      <c r="JWI53" s="2"/>
      <c r="JWJ53" s="2"/>
      <c r="JWK53" s="2"/>
      <c r="JWL53" s="2"/>
      <c r="JWM53" s="2"/>
      <c r="JWN53" s="2"/>
      <c r="JWO53" s="2"/>
      <c r="JWP53" s="2"/>
      <c r="JWQ53" s="2"/>
      <c r="JWR53" s="2"/>
      <c r="JWS53" s="2"/>
      <c r="JWT53" s="2"/>
      <c r="JWU53" s="2"/>
      <c r="JWV53" s="2"/>
      <c r="JWW53" s="2"/>
      <c r="JWX53" s="2"/>
      <c r="JWY53" s="2"/>
      <c r="JWZ53" s="2"/>
      <c r="JXA53" s="2"/>
      <c r="JXB53" s="2"/>
      <c r="JXC53" s="2"/>
      <c r="JXD53" s="2"/>
      <c r="JXE53" s="2"/>
      <c r="JXF53" s="2"/>
      <c r="JXG53" s="2"/>
      <c r="JXH53" s="2"/>
      <c r="JXI53" s="2"/>
      <c r="JXJ53" s="2"/>
      <c r="JXK53" s="2"/>
      <c r="JXL53" s="2"/>
      <c r="JXM53" s="2"/>
      <c r="JXN53" s="2"/>
      <c r="JXO53" s="2"/>
      <c r="JXP53" s="2"/>
      <c r="JXQ53" s="2"/>
      <c r="JXR53" s="2"/>
      <c r="JXS53" s="2"/>
      <c r="JXT53" s="2"/>
      <c r="JXU53" s="2"/>
      <c r="JXV53" s="2"/>
      <c r="JXW53" s="2"/>
      <c r="JXX53" s="2"/>
      <c r="JXY53" s="2"/>
      <c r="JXZ53" s="2"/>
      <c r="JYA53" s="2"/>
      <c r="JYB53" s="2"/>
      <c r="JYC53" s="2"/>
      <c r="JYD53" s="2"/>
      <c r="JYE53" s="2"/>
      <c r="JYF53" s="2"/>
      <c r="JYG53" s="2"/>
      <c r="JYH53" s="2"/>
      <c r="JYI53" s="2"/>
      <c r="JYJ53" s="2"/>
      <c r="JYK53" s="2"/>
      <c r="JYL53" s="2"/>
      <c r="JYM53" s="2"/>
      <c r="JYN53" s="2"/>
      <c r="JYO53" s="2"/>
      <c r="JYP53" s="2"/>
      <c r="JYQ53" s="2"/>
      <c r="JYR53" s="2"/>
      <c r="JYS53" s="2"/>
      <c r="JYT53" s="2"/>
      <c r="JYU53" s="2"/>
      <c r="JYV53" s="2"/>
      <c r="JYW53" s="2"/>
      <c r="JYX53" s="2"/>
      <c r="JYY53" s="2"/>
      <c r="JYZ53" s="2"/>
      <c r="JZA53" s="2"/>
      <c r="JZB53" s="2"/>
      <c r="JZC53" s="2"/>
      <c r="JZD53" s="2"/>
      <c r="JZE53" s="2"/>
      <c r="JZF53" s="2"/>
      <c r="JZG53" s="2"/>
      <c r="JZH53" s="2"/>
      <c r="JZI53" s="2"/>
      <c r="JZJ53" s="2"/>
      <c r="JZK53" s="2"/>
      <c r="JZL53" s="2"/>
      <c r="JZM53" s="2"/>
      <c r="JZN53" s="2"/>
      <c r="JZO53" s="2"/>
      <c r="JZP53" s="2"/>
      <c r="JZQ53" s="2"/>
      <c r="JZR53" s="2"/>
      <c r="JZS53" s="2"/>
      <c r="JZT53" s="2"/>
      <c r="JZU53" s="2"/>
      <c r="JZV53" s="2"/>
      <c r="JZW53" s="2"/>
      <c r="JZX53" s="2"/>
      <c r="JZY53" s="2"/>
      <c r="JZZ53" s="2"/>
      <c r="KAA53" s="2"/>
      <c r="KAB53" s="2"/>
      <c r="KAC53" s="2"/>
      <c r="KAD53" s="2"/>
      <c r="KAE53" s="2"/>
      <c r="KAF53" s="2"/>
      <c r="KAG53" s="2"/>
      <c r="KAH53" s="2"/>
      <c r="KAI53" s="2"/>
      <c r="KAJ53" s="2"/>
      <c r="KAK53" s="2"/>
      <c r="KAL53" s="2"/>
      <c r="KAM53" s="2"/>
      <c r="KAN53" s="2"/>
      <c r="KAO53" s="2"/>
      <c r="KAP53" s="2"/>
      <c r="KAQ53" s="2"/>
      <c r="KAR53" s="2"/>
      <c r="KAS53" s="2"/>
      <c r="KAT53" s="2"/>
      <c r="KAU53" s="2"/>
      <c r="KAV53" s="2"/>
      <c r="KAW53" s="2"/>
      <c r="KAX53" s="2"/>
      <c r="KAY53" s="2"/>
      <c r="KAZ53" s="2"/>
      <c r="KBA53" s="2"/>
      <c r="KBB53" s="2"/>
      <c r="KBC53" s="2"/>
      <c r="KBD53" s="2"/>
      <c r="KBE53" s="2"/>
      <c r="KBF53" s="2"/>
      <c r="KBG53" s="2"/>
      <c r="KBH53" s="2"/>
      <c r="KBI53" s="2"/>
      <c r="KBJ53" s="2"/>
      <c r="KBK53" s="2"/>
      <c r="KBL53" s="2"/>
      <c r="KBM53" s="2"/>
      <c r="KBN53" s="2"/>
      <c r="KBO53" s="2"/>
      <c r="KBP53" s="2"/>
      <c r="KBQ53" s="2"/>
      <c r="KBR53" s="2"/>
      <c r="KBS53" s="2"/>
      <c r="KBT53" s="2"/>
      <c r="KBU53" s="2"/>
      <c r="KBV53" s="2"/>
      <c r="KBW53" s="2"/>
      <c r="KBX53" s="2"/>
      <c r="KBY53" s="2"/>
      <c r="KBZ53" s="2"/>
      <c r="KCA53" s="2"/>
      <c r="KCB53" s="2"/>
      <c r="KCC53" s="2"/>
      <c r="KCD53" s="2"/>
      <c r="KCE53" s="2"/>
      <c r="KCF53" s="2"/>
      <c r="KCG53" s="2"/>
      <c r="KCH53" s="2"/>
      <c r="KCI53" s="2"/>
      <c r="KCJ53" s="2"/>
      <c r="KCK53" s="2"/>
      <c r="KCL53" s="2"/>
      <c r="KCM53" s="2"/>
      <c r="KCN53" s="2"/>
      <c r="KCO53" s="2"/>
      <c r="KCP53" s="2"/>
      <c r="KCQ53" s="2"/>
      <c r="KCR53" s="2"/>
      <c r="KCS53" s="2"/>
      <c r="KCT53" s="2"/>
      <c r="KCU53" s="2"/>
      <c r="KCV53" s="2"/>
      <c r="KCW53" s="2"/>
      <c r="KCX53" s="2"/>
      <c r="KCY53" s="2"/>
      <c r="KCZ53" s="2"/>
      <c r="KDA53" s="2"/>
      <c r="KDB53" s="2"/>
      <c r="KDC53" s="2"/>
      <c r="KDD53" s="2"/>
      <c r="KDE53" s="2"/>
      <c r="KDF53" s="2"/>
      <c r="KDG53" s="2"/>
      <c r="KDH53" s="2"/>
      <c r="KDI53" s="2"/>
      <c r="KDJ53" s="2"/>
      <c r="KDK53" s="2"/>
      <c r="KDL53" s="2"/>
      <c r="KDM53" s="2"/>
      <c r="KDN53" s="2"/>
      <c r="KDO53" s="2"/>
      <c r="KDP53" s="2"/>
      <c r="KDQ53" s="2"/>
      <c r="KDR53" s="2"/>
      <c r="KDS53" s="2"/>
      <c r="KDT53" s="2"/>
      <c r="KDU53" s="2"/>
      <c r="KDV53" s="2"/>
      <c r="KDW53" s="2"/>
      <c r="KDX53" s="2"/>
      <c r="KDY53" s="2"/>
      <c r="KDZ53" s="2"/>
      <c r="KEA53" s="2"/>
      <c r="KEB53" s="2"/>
      <c r="KEC53" s="2"/>
      <c r="KED53" s="2"/>
      <c r="KEE53" s="2"/>
      <c r="KEF53" s="2"/>
      <c r="KEG53" s="2"/>
      <c r="KEH53" s="2"/>
      <c r="KEI53" s="2"/>
      <c r="KEJ53" s="2"/>
      <c r="KEK53" s="2"/>
      <c r="KEL53" s="2"/>
      <c r="KEM53" s="2"/>
      <c r="KEN53" s="2"/>
      <c r="KEO53" s="2"/>
      <c r="KEP53" s="2"/>
      <c r="KEQ53" s="2"/>
      <c r="KER53" s="2"/>
      <c r="KES53" s="2"/>
      <c r="KET53" s="2"/>
      <c r="KEU53" s="2"/>
      <c r="KEV53" s="2"/>
      <c r="KEW53" s="2"/>
      <c r="KEX53" s="2"/>
      <c r="KEY53" s="2"/>
      <c r="KEZ53" s="2"/>
      <c r="KFA53" s="2"/>
      <c r="KFB53" s="2"/>
      <c r="KFC53" s="2"/>
      <c r="KFD53" s="2"/>
      <c r="KFE53" s="2"/>
      <c r="KFF53" s="2"/>
      <c r="KFG53" s="2"/>
      <c r="KFH53" s="2"/>
      <c r="KFI53" s="2"/>
      <c r="KFJ53" s="2"/>
      <c r="KFK53" s="2"/>
      <c r="KFL53" s="2"/>
      <c r="KFM53" s="2"/>
      <c r="KFN53" s="2"/>
      <c r="KFO53" s="2"/>
      <c r="KFP53" s="2"/>
      <c r="KFQ53" s="2"/>
      <c r="KFR53" s="2"/>
      <c r="KFS53" s="2"/>
      <c r="KFT53" s="2"/>
      <c r="KFU53" s="2"/>
      <c r="KFV53" s="2"/>
      <c r="KFW53" s="2"/>
      <c r="KFX53" s="2"/>
      <c r="KFY53" s="2"/>
      <c r="KFZ53" s="2"/>
      <c r="KGA53" s="2"/>
      <c r="KGB53" s="2"/>
      <c r="KGC53" s="2"/>
      <c r="KGD53" s="2"/>
      <c r="KGE53" s="2"/>
      <c r="KGF53" s="2"/>
      <c r="KGG53" s="2"/>
      <c r="KGH53" s="2"/>
      <c r="KGI53" s="2"/>
      <c r="KGJ53" s="2"/>
      <c r="KGK53" s="2"/>
      <c r="KGL53" s="2"/>
      <c r="KGM53" s="2"/>
      <c r="KGN53" s="2"/>
      <c r="KGO53" s="2"/>
      <c r="KGP53" s="2"/>
      <c r="KGQ53" s="2"/>
      <c r="KGR53" s="2"/>
      <c r="KGS53" s="2"/>
      <c r="KGT53" s="2"/>
      <c r="KGU53" s="2"/>
      <c r="KGV53" s="2"/>
      <c r="KGW53" s="2"/>
      <c r="KGX53" s="2"/>
      <c r="KGY53" s="2"/>
      <c r="KGZ53" s="2"/>
      <c r="KHA53" s="2"/>
      <c r="KHB53" s="2"/>
      <c r="KHC53" s="2"/>
      <c r="KHD53" s="2"/>
      <c r="KHE53" s="2"/>
      <c r="KHF53" s="2"/>
      <c r="KHG53" s="2"/>
      <c r="KHH53" s="2"/>
      <c r="KHI53" s="2"/>
      <c r="KHJ53" s="2"/>
      <c r="KHK53" s="2"/>
      <c r="KHL53" s="2"/>
      <c r="KHM53" s="2"/>
      <c r="KHN53" s="2"/>
      <c r="KHO53" s="2"/>
      <c r="KHP53" s="2"/>
      <c r="KHQ53" s="2"/>
      <c r="KHR53" s="2"/>
      <c r="KHS53" s="2"/>
      <c r="KHT53" s="2"/>
      <c r="KHU53" s="2"/>
      <c r="KHV53" s="2"/>
      <c r="KHW53" s="2"/>
      <c r="KHX53" s="2"/>
      <c r="KHY53" s="2"/>
      <c r="KHZ53" s="2"/>
      <c r="KIA53" s="2"/>
      <c r="KIB53" s="2"/>
      <c r="KIC53" s="2"/>
      <c r="KID53" s="2"/>
      <c r="KIE53" s="2"/>
      <c r="KIF53" s="2"/>
      <c r="KIG53" s="2"/>
      <c r="KIH53" s="2"/>
      <c r="KII53" s="2"/>
      <c r="KIJ53" s="2"/>
      <c r="KIK53" s="2"/>
      <c r="KIL53" s="2"/>
      <c r="KIM53" s="2"/>
      <c r="KIN53" s="2"/>
      <c r="KIO53" s="2"/>
      <c r="KIP53" s="2"/>
      <c r="KIQ53" s="2"/>
      <c r="KIR53" s="2"/>
      <c r="KIS53" s="2"/>
      <c r="KIT53" s="2"/>
      <c r="KIU53" s="2"/>
      <c r="KIV53" s="2"/>
      <c r="KIW53" s="2"/>
      <c r="KIX53" s="2"/>
      <c r="KIY53" s="2"/>
      <c r="KIZ53" s="2"/>
      <c r="KJA53" s="2"/>
      <c r="KJB53" s="2"/>
      <c r="KJC53" s="2"/>
      <c r="KJD53" s="2"/>
      <c r="KJE53" s="2"/>
      <c r="KJF53" s="2"/>
      <c r="KJG53" s="2"/>
      <c r="KJH53" s="2"/>
      <c r="KJI53" s="2"/>
      <c r="KJJ53" s="2"/>
      <c r="KJK53" s="2"/>
      <c r="KJL53" s="2"/>
      <c r="KJM53" s="2"/>
      <c r="KJN53" s="2"/>
      <c r="KJO53" s="2"/>
      <c r="KJP53" s="2"/>
      <c r="KJQ53" s="2"/>
      <c r="KJR53" s="2"/>
      <c r="KJS53" s="2"/>
      <c r="KJT53" s="2"/>
      <c r="KJU53" s="2"/>
      <c r="KJV53" s="2"/>
      <c r="KJW53" s="2"/>
      <c r="KJX53" s="2"/>
      <c r="KJY53" s="2"/>
      <c r="KJZ53" s="2"/>
      <c r="KKA53" s="2"/>
      <c r="KKB53" s="2"/>
      <c r="KKC53" s="2"/>
      <c r="KKD53" s="2"/>
      <c r="KKE53" s="2"/>
      <c r="KKF53" s="2"/>
      <c r="KKG53" s="2"/>
      <c r="KKH53" s="2"/>
      <c r="KKI53" s="2"/>
      <c r="KKJ53" s="2"/>
      <c r="KKK53" s="2"/>
      <c r="KKL53" s="2"/>
      <c r="KKM53" s="2"/>
      <c r="KKN53" s="2"/>
      <c r="KKO53" s="2"/>
      <c r="KKP53" s="2"/>
      <c r="KKQ53" s="2"/>
      <c r="KKR53" s="2"/>
      <c r="KKS53" s="2"/>
      <c r="KKT53" s="2"/>
      <c r="KKU53" s="2"/>
      <c r="KKV53" s="2"/>
      <c r="KKW53" s="2"/>
      <c r="KKX53" s="2"/>
      <c r="KKY53" s="2"/>
      <c r="KKZ53" s="2"/>
      <c r="KLA53" s="2"/>
      <c r="KLB53" s="2"/>
      <c r="KLC53" s="2"/>
      <c r="KLD53" s="2"/>
      <c r="KLE53" s="2"/>
      <c r="KLF53" s="2"/>
      <c r="KLG53" s="2"/>
      <c r="KLH53" s="2"/>
      <c r="KLI53" s="2"/>
      <c r="KLJ53" s="2"/>
      <c r="KLK53" s="2"/>
      <c r="KLL53" s="2"/>
      <c r="KLM53" s="2"/>
      <c r="KLN53" s="2"/>
      <c r="KLO53" s="2"/>
      <c r="KLP53" s="2"/>
      <c r="KLQ53" s="2"/>
      <c r="KLR53" s="2"/>
      <c r="KLS53" s="2"/>
      <c r="KLT53" s="2"/>
      <c r="KLU53" s="2"/>
      <c r="KLV53" s="2"/>
      <c r="KLW53" s="2"/>
      <c r="KLX53" s="2"/>
      <c r="KLY53" s="2"/>
      <c r="KLZ53" s="2"/>
      <c r="KMA53" s="2"/>
      <c r="KMB53" s="2"/>
      <c r="KMC53" s="2"/>
      <c r="KMD53" s="2"/>
      <c r="KME53" s="2"/>
      <c r="KMF53" s="2"/>
      <c r="KMG53" s="2"/>
      <c r="KMH53" s="2"/>
      <c r="KMI53" s="2"/>
      <c r="KMJ53" s="2"/>
      <c r="KMK53" s="2"/>
      <c r="KML53" s="2"/>
      <c r="KMM53" s="2"/>
      <c r="KMN53" s="2"/>
      <c r="KMO53" s="2"/>
      <c r="KMP53" s="2"/>
      <c r="KMQ53" s="2"/>
      <c r="KMR53" s="2"/>
      <c r="KMS53" s="2"/>
      <c r="KMT53" s="2"/>
      <c r="KMU53" s="2"/>
      <c r="KMV53" s="2"/>
      <c r="KMW53" s="2"/>
      <c r="KMX53" s="2"/>
      <c r="KMY53" s="2"/>
      <c r="KMZ53" s="2"/>
      <c r="KNA53" s="2"/>
      <c r="KNB53" s="2"/>
      <c r="KNC53" s="2"/>
      <c r="KND53" s="2"/>
      <c r="KNE53" s="2"/>
      <c r="KNF53" s="2"/>
      <c r="KNG53" s="2"/>
      <c r="KNH53" s="2"/>
      <c r="KNI53" s="2"/>
      <c r="KNJ53" s="2"/>
      <c r="KNK53" s="2"/>
      <c r="KNL53" s="2"/>
      <c r="KNM53" s="2"/>
      <c r="KNN53" s="2"/>
      <c r="KNO53" s="2"/>
      <c r="KNP53" s="2"/>
      <c r="KNQ53" s="2"/>
      <c r="KNR53" s="2"/>
      <c r="KNS53" s="2"/>
      <c r="KNT53" s="2"/>
      <c r="KNU53" s="2"/>
      <c r="KNV53" s="2"/>
      <c r="KNW53" s="2"/>
      <c r="KNX53" s="2"/>
      <c r="KNY53" s="2"/>
      <c r="KNZ53" s="2"/>
      <c r="KOA53" s="2"/>
      <c r="KOB53" s="2"/>
      <c r="KOC53" s="2"/>
      <c r="KOD53" s="2"/>
      <c r="KOE53" s="2"/>
      <c r="KOF53" s="2"/>
      <c r="KOG53" s="2"/>
      <c r="KOH53" s="2"/>
      <c r="KOI53" s="2"/>
      <c r="KOJ53" s="2"/>
      <c r="KOK53" s="2"/>
      <c r="KOL53" s="2"/>
      <c r="KOM53" s="2"/>
      <c r="KON53" s="2"/>
      <c r="KOO53" s="2"/>
      <c r="KOP53" s="2"/>
      <c r="KOQ53" s="2"/>
      <c r="KOR53" s="2"/>
      <c r="KOS53" s="2"/>
      <c r="KOT53" s="2"/>
      <c r="KOU53" s="2"/>
      <c r="KOV53" s="2"/>
      <c r="KOW53" s="2"/>
      <c r="KOX53" s="2"/>
      <c r="KOY53" s="2"/>
      <c r="KOZ53" s="2"/>
      <c r="KPA53" s="2"/>
      <c r="KPB53" s="2"/>
      <c r="KPC53" s="2"/>
      <c r="KPD53" s="2"/>
      <c r="KPE53" s="2"/>
      <c r="KPF53" s="2"/>
      <c r="KPG53" s="2"/>
      <c r="KPH53" s="2"/>
      <c r="KPI53" s="2"/>
      <c r="KPJ53" s="2"/>
      <c r="KPK53" s="2"/>
      <c r="KPL53" s="2"/>
      <c r="KPM53" s="2"/>
      <c r="KPN53" s="2"/>
      <c r="KPO53" s="2"/>
      <c r="KPP53" s="2"/>
      <c r="KPQ53" s="2"/>
      <c r="KPR53" s="2"/>
      <c r="KPS53" s="2"/>
      <c r="KPT53" s="2"/>
      <c r="KPU53" s="2"/>
      <c r="KPV53" s="2"/>
      <c r="KPW53" s="2"/>
      <c r="KPX53" s="2"/>
      <c r="KPY53" s="2"/>
      <c r="KPZ53" s="2"/>
      <c r="KQA53" s="2"/>
      <c r="KQB53" s="2"/>
      <c r="KQC53" s="2"/>
      <c r="KQD53" s="2"/>
      <c r="KQE53" s="2"/>
      <c r="KQF53" s="2"/>
      <c r="KQG53" s="2"/>
      <c r="KQH53" s="2"/>
      <c r="KQI53" s="2"/>
      <c r="KQJ53" s="2"/>
      <c r="KQK53" s="2"/>
      <c r="KQL53" s="2"/>
      <c r="KQM53" s="2"/>
      <c r="KQN53" s="2"/>
      <c r="KQO53" s="2"/>
      <c r="KQP53" s="2"/>
      <c r="KQQ53" s="2"/>
      <c r="KQR53" s="2"/>
      <c r="KQS53" s="2"/>
      <c r="KQT53" s="2"/>
      <c r="KQU53" s="2"/>
      <c r="KQV53" s="2"/>
      <c r="KQW53" s="2"/>
      <c r="KQX53" s="2"/>
      <c r="KQY53" s="2"/>
      <c r="KQZ53" s="2"/>
      <c r="KRA53" s="2"/>
      <c r="KRB53" s="2"/>
      <c r="KRC53" s="2"/>
      <c r="KRD53" s="2"/>
      <c r="KRE53" s="2"/>
      <c r="KRF53" s="2"/>
      <c r="KRG53" s="2"/>
      <c r="KRH53" s="2"/>
      <c r="KRI53" s="2"/>
      <c r="KRJ53" s="2"/>
      <c r="KRK53" s="2"/>
      <c r="KRL53" s="2"/>
      <c r="KRM53" s="2"/>
      <c r="KRN53" s="2"/>
      <c r="KRO53" s="2"/>
      <c r="KRP53" s="2"/>
      <c r="KRQ53" s="2"/>
      <c r="KRR53" s="2"/>
      <c r="KRS53" s="2"/>
      <c r="KRT53" s="2"/>
      <c r="KRU53" s="2"/>
      <c r="KRV53" s="2"/>
      <c r="KRW53" s="2"/>
      <c r="KRX53" s="2"/>
      <c r="KRY53" s="2"/>
      <c r="KRZ53" s="2"/>
      <c r="KSA53" s="2"/>
      <c r="KSB53" s="2"/>
      <c r="KSC53" s="2"/>
      <c r="KSD53" s="2"/>
      <c r="KSE53" s="2"/>
      <c r="KSF53" s="2"/>
      <c r="KSG53" s="2"/>
      <c r="KSH53" s="2"/>
      <c r="KSI53" s="2"/>
      <c r="KSJ53" s="2"/>
      <c r="KSK53" s="2"/>
      <c r="KSL53" s="2"/>
      <c r="KSM53" s="2"/>
      <c r="KSN53" s="2"/>
      <c r="KSO53" s="2"/>
      <c r="KSP53" s="2"/>
      <c r="KSQ53" s="2"/>
      <c r="KSR53" s="2"/>
      <c r="KSS53" s="2"/>
      <c r="KST53" s="2"/>
      <c r="KSU53" s="2"/>
      <c r="KSV53" s="2"/>
      <c r="KSW53" s="2"/>
      <c r="KSX53" s="2"/>
      <c r="KSY53" s="2"/>
      <c r="KSZ53" s="2"/>
      <c r="KTA53" s="2"/>
      <c r="KTB53" s="2"/>
      <c r="KTC53" s="2"/>
      <c r="KTD53" s="2"/>
      <c r="KTE53" s="2"/>
      <c r="KTF53" s="2"/>
      <c r="KTG53" s="2"/>
      <c r="KTH53" s="2"/>
      <c r="KTI53" s="2"/>
      <c r="KTJ53" s="2"/>
      <c r="KTK53" s="2"/>
      <c r="KTL53" s="2"/>
      <c r="KTM53" s="2"/>
      <c r="KTN53" s="2"/>
      <c r="KTO53" s="2"/>
      <c r="KTP53" s="2"/>
      <c r="KTQ53" s="2"/>
      <c r="KTR53" s="2"/>
      <c r="KTS53" s="2"/>
      <c r="KTT53" s="2"/>
      <c r="KTU53" s="2"/>
      <c r="KTV53" s="2"/>
      <c r="KTW53" s="2"/>
      <c r="KTX53" s="2"/>
      <c r="KTY53" s="2"/>
      <c r="KTZ53" s="2"/>
      <c r="KUA53" s="2"/>
      <c r="KUB53" s="2"/>
      <c r="KUC53" s="2"/>
      <c r="KUD53" s="2"/>
      <c r="KUE53" s="2"/>
      <c r="KUF53" s="2"/>
      <c r="KUG53" s="2"/>
      <c r="KUH53" s="2"/>
      <c r="KUI53" s="2"/>
      <c r="KUJ53" s="2"/>
      <c r="KUK53" s="2"/>
      <c r="KUL53" s="2"/>
      <c r="KUM53" s="2"/>
      <c r="KUN53" s="2"/>
      <c r="KUO53" s="2"/>
      <c r="KUP53" s="2"/>
      <c r="KUQ53" s="2"/>
      <c r="KUR53" s="2"/>
      <c r="KUS53" s="2"/>
      <c r="KUT53" s="2"/>
      <c r="KUU53" s="2"/>
      <c r="KUV53" s="2"/>
      <c r="KUW53" s="2"/>
      <c r="KUX53" s="2"/>
      <c r="KUY53" s="2"/>
      <c r="KUZ53" s="2"/>
      <c r="KVA53" s="2"/>
      <c r="KVB53" s="2"/>
      <c r="KVC53" s="2"/>
      <c r="KVD53" s="2"/>
      <c r="KVE53" s="2"/>
      <c r="KVF53" s="2"/>
      <c r="KVG53" s="2"/>
      <c r="KVH53" s="2"/>
      <c r="KVI53" s="2"/>
      <c r="KVJ53" s="2"/>
      <c r="KVK53" s="2"/>
      <c r="KVL53" s="2"/>
      <c r="KVM53" s="2"/>
      <c r="KVN53" s="2"/>
      <c r="KVO53" s="2"/>
      <c r="KVP53" s="2"/>
      <c r="KVQ53" s="2"/>
      <c r="KVR53" s="2"/>
      <c r="KVS53" s="2"/>
      <c r="KVT53" s="2"/>
      <c r="KVU53" s="2"/>
      <c r="KVV53" s="2"/>
      <c r="KVW53" s="2"/>
      <c r="KVX53" s="2"/>
      <c r="KVY53" s="2"/>
      <c r="KVZ53" s="2"/>
      <c r="KWA53" s="2"/>
      <c r="KWB53" s="2"/>
      <c r="KWC53" s="2"/>
      <c r="KWD53" s="2"/>
      <c r="KWE53" s="2"/>
      <c r="KWF53" s="2"/>
      <c r="KWG53" s="2"/>
      <c r="KWH53" s="2"/>
      <c r="KWI53" s="2"/>
      <c r="KWJ53" s="2"/>
      <c r="KWK53" s="2"/>
      <c r="KWL53" s="2"/>
      <c r="KWM53" s="2"/>
      <c r="KWN53" s="2"/>
      <c r="KWO53" s="2"/>
      <c r="KWP53" s="2"/>
      <c r="KWQ53" s="2"/>
      <c r="KWR53" s="2"/>
      <c r="KWS53" s="2"/>
      <c r="KWT53" s="2"/>
      <c r="KWU53" s="2"/>
      <c r="KWV53" s="2"/>
      <c r="KWW53" s="2"/>
      <c r="KWX53" s="2"/>
      <c r="KWY53" s="2"/>
      <c r="KWZ53" s="2"/>
      <c r="KXA53" s="2"/>
      <c r="KXB53" s="2"/>
      <c r="KXC53" s="2"/>
      <c r="KXD53" s="2"/>
      <c r="KXE53" s="2"/>
      <c r="KXF53" s="2"/>
      <c r="KXG53" s="2"/>
      <c r="KXH53" s="2"/>
      <c r="KXI53" s="2"/>
      <c r="KXJ53" s="2"/>
      <c r="KXK53" s="2"/>
      <c r="KXL53" s="2"/>
      <c r="KXM53" s="2"/>
      <c r="KXN53" s="2"/>
      <c r="KXO53" s="2"/>
      <c r="KXP53" s="2"/>
      <c r="KXQ53" s="2"/>
      <c r="KXR53" s="2"/>
      <c r="KXS53" s="2"/>
      <c r="KXT53" s="2"/>
      <c r="KXU53" s="2"/>
      <c r="KXV53" s="2"/>
      <c r="KXW53" s="2"/>
      <c r="KXX53" s="2"/>
      <c r="KXY53" s="2"/>
      <c r="KXZ53" s="2"/>
      <c r="KYA53" s="2"/>
      <c r="KYB53" s="2"/>
      <c r="KYC53" s="2"/>
      <c r="KYD53" s="2"/>
      <c r="KYE53" s="2"/>
      <c r="KYF53" s="2"/>
      <c r="KYG53" s="2"/>
      <c r="KYH53" s="2"/>
      <c r="KYI53" s="2"/>
      <c r="KYJ53" s="2"/>
      <c r="KYK53" s="2"/>
      <c r="KYL53" s="2"/>
      <c r="KYM53" s="2"/>
      <c r="KYN53" s="2"/>
      <c r="KYO53" s="2"/>
      <c r="KYP53" s="2"/>
      <c r="KYQ53" s="2"/>
      <c r="KYR53" s="2"/>
      <c r="KYS53" s="2"/>
      <c r="KYT53" s="2"/>
      <c r="KYU53" s="2"/>
      <c r="KYV53" s="2"/>
      <c r="KYW53" s="2"/>
      <c r="KYX53" s="2"/>
      <c r="KYY53" s="2"/>
      <c r="KYZ53" s="2"/>
      <c r="KZA53" s="2"/>
      <c r="KZB53" s="2"/>
      <c r="KZC53" s="2"/>
      <c r="KZD53" s="2"/>
      <c r="KZE53" s="2"/>
      <c r="KZF53" s="2"/>
      <c r="KZG53" s="2"/>
      <c r="KZH53" s="2"/>
      <c r="KZI53" s="2"/>
      <c r="KZJ53" s="2"/>
      <c r="KZK53" s="2"/>
      <c r="KZL53" s="2"/>
      <c r="KZM53" s="2"/>
      <c r="KZN53" s="2"/>
      <c r="KZO53" s="2"/>
      <c r="KZP53" s="2"/>
      <c r="KZQ53" s="2"/>
      <c r="KZR53" s="2"/>
      <c r="KZS53" s="2"/>
      <c r="KZT53" s="2"/>
      <c r="KZU53" s="2"/>
      <c r="KZV53" s="2"/>
      <c r="KZW53" s="2"/>
      <c r="KZX53" s="2"/>
      <c r="KZY53" s="2"/>
      <c r="KZZ53" s="2"/>
      <c r="LAA53" s="2"/>
      <c r="LAB53" s="2"/>
      <c r="LAC53" s="2"/>
      <c r="LAD53" s="2"/>
      <c r="LAE53" s="2"/>
      <c r="LAF53" s="2"/>
      <c r="LAG53" s="2"/>
      <c r="LAH53" s="2"/>
      <c r="LAI53" s="2"/>
      <c r="LAJ53" s="2"/>
      <c r="LAK53" s="2"/>
      <c r="LAL53" s="2"/>
      <c r="LAM53" s="2"/>
      <c r="LAN53" s="2"/>
      <c r="LAO53" s="2"/>
      <c r="LAP53" s="2"/>
      <c r="LAQ53" s="2"/>
      <c r="LAR53" s="2"/>
      <c r="LAS53" s="2"/>
      <c r="LAT53" s="2"/>
      <c r="LAU53" s="2"/>
      <c r="LAV53" s="2"/>
      <c r="LAW53" s="2"/>
      <c r="LAX53" s="2"/>
      <c r="LAY53" s="2"/>
      <c r="LAZ53" s="2"/>
      <c r="LBA53" s="2"/>
      <c r="LBB53" s="2"/>
      <c r="LBC53" s="2"/>
      <c r="LBD53" s="2"/>
      <c r="LBE53" s="2"/>
      <c r="LBF53" s="2"/>
      <c r="LBG53" s="2"/>
      <c r="LBH53" s="2"/>
      <c r="LBI53" s="2"/>
      <c r="LBJ53" s="2"/>
      <c r="LBK53" s="2"/>
      <c r="LBL53" s="2"/>
      <c r="LBM53" s="2"/>
      <c r="LBN53" s="2"/>
      <c r="LBO53" s="2"/>
      <c r="LBP53" s="2"/>
      <c r="LBQ53" s="2"/>
      <c r="LBR53" s="2"/>
      <c r="LBS53" s="2"/>
      <c r="LBT53" s="2"/>
      <c r="LBU53" s="2"/>
      <c r="LBV53" s="2"/>
      <c r="LBW53" s="2"/>
      <c r="LBX53" s="2"/>
      <c r="LBY53" s="2"/>
      <c r="LBZ53" s="2"/>
      <c r="LCA53" s="2"/>
      <c r="LCB53" s="2"/>
      <c r="LCC53" s="2"/>
      <c r="LCD53" s="2"/>
      <c r="LCE53" s="2"/>
      <c r="LCF53" s="2"/>
      <c r="LCG53" s="2"/>
      <c r="LCH53" s="2"/>
      <c r="LCI53" s="2"/>
      <c r="LCJ53" s="2"/>
      <c r="LCK53" s="2"/>
      <c r="LCL53" s="2"/>
      <c r="LCM53" s="2"/>
      <c r="LCN53" s="2"/>
      <c r="LCO53" s="2"/>
      <c r="LCP53" s="2"/>
      <c r="LCQ53" s="2"/>
      <c r="LCR53" s="2"/>
      <c r="LCS53" s="2"/>
      <c r="LCT53" s="2"/>
      <c r="LCU53" s="2"/>
      <c r="LCV53" s="2"/>
      <c r="LCW53" s="2"/>
      <c r="LCX53" s="2"/>
      <c r="LCY53" s="2"/>
      <c r="LCZ53" s="2"/>
      <c r="LDA53" s="2"/>
      <c r="LDB53" s="2"/>
      <c r="LDC53" s="2"/>
      <c r="LDD53" s="2"/>
      <c r="LDE53" s="2"/>
      <c r="LDF53" s="2"/>
      <c r="LDG53" s="2"/>
      <c r="LDH53" s="2"/>
      <c r="LDI53" s="2"/>
      <c r="LDJ53" s="2"/>
      <c r="LDK53" s="2"/>
      <c r="LDL53" s="2"/>
      <c r="LDM53" s="2"/>
      <c r="LDN53" s="2"/>
      <c r="LDO53" s="2"/>
      <c r="LDP53" s="2"/>
      <c r="LDQ53" s="2"/>
      <c r="LDR53" s="2"/>
      <c r="LDS53" s="2"/>
      <c r="LDT53" s="2"/>
      <c r="LDU53" s="2"/>
      <c r="LDV53" s="2"/>
      <c r="LDW53" s="2"/>
      <c r="LDX53" s="2"/>
      <c r="LDY53" s="2"/>
      <c r="LDZ53" s="2"/>
      <c r="LEA53" s="2"/>
      <c r="LEB53" s="2"/>
      <c r="LEC53" s="2"/>
      <c r="LED53" s="2"/>
      <c r="LEE53" s="2"/>
      <c r="LEF53" s="2"/>
      <c r="LEG53" s="2"/>
      <c r="LEH53" s="2"/>
      <c r="LEI53" s="2"/>
      <c r="LEJ53" s="2"/>
      <c r="LEK53" s="2"/>
      <c r="LEL53" s="2"/>
      <c r="LEM53" s="2"/>
      <c r="LEN53" s="2"/>
      <c r="LEO53" s="2"/>
      <c r="LEP53" s="2"/>
      <c r="LEQ53" s="2"/>
      <c r="LER53" s="2"/>
      <c r="LES53" s="2"/>
      <c r="LET53" s="2"/>
      <c r="LEU53" s="2"/>
      <c r="LEV53" s="2"/>
      <c r="LEW53" s="2"/>
      <c r="LEX53" s="2"/>
      <c r="LEY53" s="2"/>
      <c r="LEZ53" s="2"/>
      <c r="LFA53" s="2"/>
      <c r="LFB53" s="2"/>
      <c r="LFC53" s="2"/>
      <c r="LFD53" s="2"/>
      <c r="LFE53" s="2"/>
      <c r="LFF53" s="2"/>
      <c r="LFG53" s="2"/>
      <c r="LFH53" s="2"/>
      <c r="LFI53" s="2"/>
      <c r="LFJ53" s="2"/>
      <c r="LFK53" s="2"/>
      <c r="LFL53" s="2"/>
      <c r="LFM53" s="2"/>
      <c r="LFN53" s="2"/>
      <c r="LFO53" s="2"/>
      <c r="LFP53" s="2"/>
      <c r="LFQ53" s="2"/>
      <c r="LFR53" s="2"/>
      <c r="LFS53" s="2"/>
      <c r="LFT53" s="2"/>
      <c r="LFU53" s="2"/>
      <c r="LFV53" s="2"/>
      <c r="LFW53" s="2"/>
      <c r="LFX53" s="2"/>
      <c r="LFY53" s="2"/>
      <c r="LFZ53" s="2"/>
      <c r="LGA53" s="2"/>
      <c r="LGB53" s="2"/>
      <c r="LGC53" s="2"/>
      <c r="LGD53" s="2"/>
      <c r="LGE53" s="2"/>
      <c r="LGF53" s="2"/>
      <c r="LGG53" s="2"/>
      <c r="LGH53" s="2"/>
      <c r="LGI53" s="2"/>
      <c r="LGJ53" s="2"/>
      <c r="LGK53" s="2"/>
      <c r="LGL53" s="2"/>
      <c r="LGM53" s="2"/>
      <c r="LGN53" s="2"/>
      <c r="LGO53" s="2"/>
      <c r="LGP53" s="2"/>
      <c r="LGQ53" s="2"/>
      <c r="LGR53" s="2"/>
      <c r="LGS53" s="2"/>
      <c r="LGT53" s="2"/>
      <c r="LGU53" s="2"/>
      <c r="LGV53" s="2"/>
      <c r="LGW53" s="2"/>
      <c r="LGX53" s="2"/>
      <c r="LGY53" s="2"/>
      <c r="LGZ53" s="2"/>
      <c r="LHA53" s="2"/>
      <c r="LHB53" s="2"/>
      <c r="LHC53" s="2"/>
      <c r="LHD53" s="2"/>
      <c r="LHE53" s="2"/>
      <c r="LHF53" s="2"/>
      <c r="LHG53" s="2"/>
      <c r="LHH53" s="2"/>
      <c r="LHI53" s="2"/>
      <c r="LHJ53" s="2"/>
      <c r="LHK53" s="2"/>
      <c r="LHL53" s="2"/>
      <c r="LHM53" s="2"/>
      <c r="LHN53" s="2"/>
      <c r="LHO53" s="2"/>
      <c r="LHP53" s="2"/>
      <c r="LHQ53" s="2"/>
      <c r="LHR53" s="2"/>
      <c r="LHS53" s="2"/>
      <c r="LHT53" s="2"/>
      <c r="LHU53" s="2"/>
      <c r="LHV53" s="2"/>
      <c r="LHW53" s="2"/>
      <c r="LHX53" s="2"/>
      <c r="LHY53" s="2"/>
      <c r="LHZ53" s="2"/>
      <c r="LIA53" s="2"/>
      <c r="LIB53" s="2"/>
      <c r="LIC53" s="2"/>
      <c r="LID53" s="2"/>
      <c r="LIE53" s="2"/>
      <c r="LIF53" s="2"/>
      <c r="LIG53" s="2"/>
      <c r="LIH53" s="2"/>
      <c r="LII53" s="2"/>
      <c r="LIJ53" s="2"/>
      <c r="LIK53" s="2"/>
      <c r="LIL53" s="2"/>
      <c r="LIM53" s="2"/>
      <c r="LIN53" s="2"/>
      <c r="LIO53" s="2"/>
      <c r="LIP53" s="2"/>
      <c r="LIQ53" s="2"/>
      <c r="LIR53" s="2"/>
      <c r="LIS53" s="2"/>
      <c r="LIT53" s="2"/>
      <c r="LIU53" s="2"/>
      <c r="LIV53" s="2"/>
      <c r="LIW53" s="2"/>
      <c r="LIX53" s="2"/>
      <c r="LIY53" s="2"/>
      <c r="LIZ53" s="2"/>
      <c r="LJA53" s="2"/>
      <c r="LJB53" s="2"/>
      <c r="LJC53" s="2"/>
      <c r="LJD53" s="2"/>
      <c r="LJE53" s="2"/>
      <c r="LJF53" s="2"/>
      <c r="LJG53" s="2"/>
      <c r="LJH53" s="2"/>
      <c r="LJI53" s="2"/>
      <c r="LJJ53" s="2"/>
      <c r="LJK53" s="2"/>
      <c r="LJL53" s="2"/>
      <c r="LJM53" s="2"/>
      <c r="LJN53" s="2"/>
      <c r="LJO53" s="2"/>
      <c r="LJP53" s="2"/>
      <c r="LJQ53" s="2"/>
      <c r="LJR53" s="2"/>
      <c r="LJS53" s="2"/>
      <c r="LJT53" s="2"/>
      <c r="LJU53" s="2"/>
      <c r="LJV53" s="2"/>
      <c r="LJW53" s="2"/>
      <c r="LJX53" s="2"/>
      <c r="LJY53" s="2"/>
      <c r="LJZ53" s="2"/>
      <c r="LKA53" s="2"/>
      <c r="LKB53" s="2"/>
      <c r="LKC53" s="2"/>
      <c r="LKD53" s="2"/>
      <c r="LKE53" s="2"/>
      <c r="LKF53" s="2"/>
      <c r="LKG53" s="2"/>
      <c r="LKH53" s="2"/>
      <c r="LKI53" s="2"/>
      <c r="LKJ53" s="2"/>
      <c r="LKK53" s="2"/>
      <c r="LKL53" s="2"/>
      <c r="LKM53" s="2"/>
      <c r="LKN53" s="2"/>
      <c r="LKO53" s="2"/>
      <c r="LKP53" s="2"/>
      <c r="LKQ53" s="2"/>
      <c r="LKR53" s="2"/>
      <c r="LKS53" s="2"/>
      <c r="LKT53" s="2"/>
      <c r="LKU53" s="2"/>
      <c r="LKV53" s="2"/>
      <c r="LKW53" s="2"/>
      <c r="LKX53" s="2"/>
      <c r="LKY53" s="2"/>
      <c r="LKZ53" s="2"/>
      <c r="LLA53" s="2"/>
      <c r="LLB53" s="2"/>
      <c r="LLC53" s="2"/>
      <c r="LLD53" s="2"/>
      <c r="LLE53" s="2"/>
      <c r="LLF53" s="2"/>
      <c r="LLG53" s="2"/>
      <c r="LLH53" s="2"/>
      <c r="LLI53" s="2"/>
      <c r="LLJ53" s="2"/>
      <c r="LLK53" s="2"/>
      <c r="LLL53" s="2"/>
      <c r="LLM53" s="2"/>
      <c r="LLN53" s="2"/>
      <c r="LLO53" s="2"/>
      <c r="LLP53" s="2"/>
      <c r="LLQ53" s="2"/>
      <c r="LLR53" s="2"/>
      <c r="LLS53" s="2"/>
      <c r="LLT53" s="2"/>
      <c r="LLU53" s="2"/>
      <c r="LLV53" s="2"/>
      <c r="LLW53" s="2"/>
      <c r="LLX53" s="2"/>
      <c r="LLY53" s="2"/>
      <c r="LLZ53" s="2"/>
      <c r="LMA53" s="2"/>
      <c r="LMB53" s="2"/>
      <c r="LMC53" s="2"/>
      <c r="LMD53" s="2"/>
      <c r="LME53" s="2"/>
      <c r="LMF53" s="2"/>
      <c r="LMG53" s="2"/>
      <c r="LMH53" s="2"/>
      <c r="LMI53" s="2"/>
      <c r="LMJ53" s="2"/>
      <c r="LMK53" s="2"/>
      <c r="LML53" s="2"/>
      <c r="LMM53" s="2"/>
      <c r="LMN53" s="2"/>
      <c r="LMO53" s="2"/>
      <c r="LMP53" s="2"/>
      <c r="LMQ53" s="2"/>
      <c r="LMR53" s="2"/>
      <c r="LMS53" s="2"/>
      <c r="LMT53" s="2"/>
      <c r="LMU53" s="2"/>
      <c r="LMV53" s="2"/>
      <c r="LMW53" s="2"/>
      <c r="LMX53" s="2"/>
      <c r="LMY53" s="2"/>
      <c r="LMZ53" s="2"/>
      <c r="LNA53" s="2"/>
      <c r="LNB53" s="2"/>
      <c r="LNC53" s="2"/>
      <c r="LND53" s="2"/>
      <c r="LNE53" s="2"/>
      <c r="LNF53" s="2"/>
      <c r="LNG53" s="2"/>
      <c r="LNH53" s="2"/>
      <c r="LNI53" s="2"/>
      <c r="LNJ53" s="2"/>
      <c r="LNK53" s="2"/>
      <c r="LNL53" s="2"/>
      <c r="LNM53" s="2"/>
      <c r="LNN53" s="2"/>
      <c r="LNO53" s="2"/>
      <c r="LNP53" s="2"/>
      <c r="LNQ53" s="2"/>
      <c r="LNR53" s="2"/>
      <c r="LNS53" s="2"/>
      <c r="LNT53" s="2"/>
      <c r="LNU53" s="2"/>
      <c r="LNV53" s="2"/>
      <c r="LNW53" s="2"/>
      <c r="LNX53" s="2"/>
      <c r="LNY53" s="2"/>
      <c r="LNZ53" s="2"/>
      <c r="LOA53" s="2"/>
      <c r="LOB53" s="2"/>
      <c r="LOC53" s="2"/>
      <c r="LOD53" s="2"/>
      <c r="LOE53" s="2"/>
      <c r="LOF53" s="2"/>
      <c r="LOG53" s="2"/>
      <c r="LOH53" s="2"/>
      <c r="LOI53" s="2"/>
      <c r="LOJ53" s="2"/>
      <c r="LOK53" s="2"/>
      <c r="LOL53" s="2"/>
      <c r="LOM53" s="2"/>
      <c r="LON53" s="2"/>
      <c r="LOO53" s="2"/>
      <c r="LOP53" s="2"/>
      <c r="LOQ53" s="2"/>
      <c r="LOR53" s="2"/>
      <c r="LOS53" s="2"/>
      <c r="LOT53" s="2"/>
      <c r="LOU53" s="2"/>
      <c r="LOV53" s="2"/>
      <c r="LOW53" s="2"/>
      <c r="LOX53" s="2"/>
      <c r="LOY53" s="2"/>
      <c r="LOZ53" s="2"/>
      <c r="LPA53" s="2"/>
      <c r="LPB53" s="2"/>
      <c r="LPC53" s="2"/>
      <c r="LPD53" s="2"/>
      <c r="LPE53" s="2"/>
      <c r="LPF53" s="2"/>
      <c r="LPG53" s="2"/>
      <c r="LPH53" s="2"/>
      <c r="LPI53" s="2"/>
      <c r="LPJ53" s="2"/>
      <c r="LPK53" s="2"/>
      <c r="LPL53" s="2"/>
      <c r="LPM53" s="2"/>
      <c r="LPN53" s="2"/>
      <c r="LPO53" s="2"/>
      <c r="LPP53" s="2"/>
      <c r="LPQ53" s="2"/>
      <c r="LPR53" s="2"/>
      <c r="LPS53" s="2"/>
      <c r="LPT53" s="2"/>
      <c r="LPU53" s="2"/>
      <c r="LPV53" s="2"/>
      <c r="LPW53" s="2"/>
      <c r="LPX53" s="2"/>
      <c r="LPY53" s="2"/>
      <c r="LPZ53" s="2"/>
      <c r="LQA53" s="2"/>
      <c r="LQB53" s="2"/>
      <c r="LQC53" s="2"/>
      <c r="LQD53" s="2"/>
      <c r="LQE53" s="2"/>
      <c r="LQF53" s="2"/>
      <c r="LQG53" s="2"/>
      <c r="LQH53" s="2"/>
      <c r="LQI53" s="2"/>
      <c r="LQJ53" s="2"/>
      <c r="LQK53" s="2"/>
      <c r="LQL53" s="2"/>
      <c r="LQM53" s="2"/>
      <c r="LQN53" s="2"/>
      <c r="LQO53" s="2"/>
      <c r="LQP53" s="2"/>
      <c r="LQQ53" s="2"/>
      <c r="LQR53" s="2"/>
      <c r="LQS53" s="2"/>
      <c r="LQT53" s="2"/>
      <c r="LQU53" s="2"/>
      <c r="LQV53" s="2"/>
      <c r="LQW53" s="2"/>
      <c r="LQX53" s="2"/>
      <c r="LQY53" s="2"/>
      <c r="LQZ53" s="2"/>
      <c r="LRA53" s="2"/>
      <c r="LRB53" s="2"/>
      <c r="LRC53" s="2"/>
      <c r="LRD53" s="2"/>
      <c r="LRE53" s="2"/>
      <c r="LRF53" s="2"/>
      <c r="LRG53" s="2"/>
      <c r="LRH53" s="2"/>
      <c r="LRI53" s="2"/>
      <c r="LRJ53" s="2"/>
      <c r="LRK53" s="2"/>
      <c r="LRL53" s="2"/>
      <c r="LRM53" s="2"/>
      <c r="LRN53" s="2"/>
      <c r="LRO53" s="2"/>
      <c r="LRP53" s="2"/>
      <c r="LRQ53" s="2"/>
      <c r="LRR53" s="2"/>
      <c r="LRS53" s="2"/>
      <c r="LRT53" s="2"/>
      <c r="LRU53" s="2"/>
      <c r="LRV53" s="2"/>
      <c r="LRW53" s="2"/>
      <c r="LRX53" s="2"/>
      <c r="LRY53" s="2"/>
      <c r="LRZ53" s="2"/>
      <c r="LSA53" s="2"/>
      <c r="LSB53" s="2"/>
      <c r="LSC53" s="2"/>
      <c r="LSD53" s="2"/>
      <c r="LSE53" s="2"/>
      <c r="LSF53" s="2"/>
      <c r="LSG53" s="2"/>
      <c r="LSH53" s="2"/>
      <c r="LSI53" s="2"/>
      <c r="LSJ53" s="2"/>
      <c r="LSK53" s="2"/>
      <c r="LSL53" s="2"/>
      <c r="LSM53" s="2"/>
      <c r="LSN53" s="2"/>
      <c r="LSO53" s="2"/>
      <c r="LSP53" s="2"/>
      <c r="LSQ53" s="2"/>
      <c r="LSR53" s="2"/>
      <c r="LSS53" s="2"/>
      <c r="LST53" s="2"/>
      <c r="LSU53" s="2"/>
      <c r="LSV53" s="2"/>
      <c r="LSW53" s="2"/>
      <c r="LSX53" s="2"/>
      <c r="LSY53" s="2"/>
      <c r="LSZ53" s="2"/>
      <c r="LTA53" s="2"/>
      <c r="LTB53" s="2"/>
      <c r="LTC53" s="2"/>
      <c r="LTD53" s="2"/>
      <c r="LTE53" s="2"/>
      <c r="LTF53" s="2"/>
      <c r="LTG53" s="2"/>
      <c r="LTH53" s="2"/>
      <c r="LTI53" s="2"/>
      <c r="LTJ53" s="2"/>
      <c r="LTK53" s="2"/>
      <c r="LTL53" s="2"/>
      <c r="LTM53" s="2"/>
      <c r="LTN53" s="2"/>
      <c r="LTO53" s="2"/>
      <c r="LTP53" s="2"/>
      <c r="LTQ53" s="2"/>
      <c r="LTR53" s="2"/>
      <c r="LTS53" s="2"/>
      <c r="LTT53" s="2"/>
      <c r="LTU53" s="2"/>
      <c r="LTV53" s="2"/>
      <c r="LTW53" s="2"/>
      <c r="LTX53" s="2"/>
      <c r="LTY53" s="2"/>
      <c r="LTZ53" s="2"/>
      <c r="LUA53" s="2"/>
      <c r="LUB53" s="2"/>
      <c r="LUC53" s="2"/>
      <c r="LUD53" s="2"/>
      <c r="LUE53" s="2"/>
      <c r="LUF53" s="2"/>
      <c r="LUG53" s="2"/>
      <c r="LUH53" s="2"/>
      <c r="LUI53" s="2"/>
      <c r="LUJ53" s="2"/>
      <c r="LUK53" s="2"/>
      <c r="LUL53" s="2"/>
      <c r="LUM53" s="2"/>
      <c r="LUN53" s="2"/>
      <c r="LUO53" s="2"/>
      <c r="LUP53" s="2"/>
      <c r="LUQ53" s="2"/>
      <c r="LUR53" s="2"/>
      <c r="LUS53" s="2"/>
      <c r="LUT53" s="2"/>
      <c r="LUU53" s="2"/>
      <c r="LUV53" s="2"/>
      <c r="LUW53" s="2"/>
      <c r="LUX53" s="2"/>
      <c r="LUY53" s="2"/>
      <c r="LUZ53" s="2"/>
      <c r="LVA53" s="2"/>
      <c r="LVB53" s="2"/>
      <c r="LVC53" s="2"/>
      <c r="LVD53" s="2"/>
      <c r="LVE53" s="2"/>
      <c r="LVF53" s="2"/>
      <c r="LVG53" s="2"/>
      <c r="LVH53" s="2"/>
      <c r="LVI53" s="2"/>
      <c r="LVJ53" s="2"/>
      <c r="LVK53" s="2"/>
      <c r="LVL53" s="2"/>
      <c r="LVM53" s="2"/>
      <c r="LVN53" s="2"/>
      <c r="LVO53" s="2"/>
      <c r="LVP53" s="2"/>
      <c r="LVQ53" s="2"/>
      <c r="LVR53" s="2"/>
      <c r="LVS53" s="2"/>
      <c r="LVT53" s="2"/>
      <c r="LVU53" s="2"/>
      <c r="LVV53" s="2"/>
      <c r="LVW53" s="2"/>
      <c r="LVX53" s="2"/>
      <c r="LVY53" s="2"/>
      <c r="LVZ53" s="2"/>
      <c r="LWA53" s="2"/>
      <c r="LWB53" s="2"/>
      <c r="LWC53" s="2"/>
      <c r="LWD53" s="2"/>
      <c r="LWE53" s="2"/>
      <c r="LWF53" s="2"/>
      <c r="LWG53" s="2"/>
      <c r="LWH53" s="2"/>
      <c r="LWI53" s="2"/>
      <c r="LWJ53" s="2"/>
      <c r="LWK53" s="2"/>
      <c r="LWL53" s="2"/>
      <c r="LWM53" s="2"/>
      <c r="LWN53" s="2"/>
      <c r="LWO53" s="2"/>
      <c r="LWP53" s="2"/>
      <c r="LWQ53" s="2"/>
      <c r="LWR53" s="2"/>
      <c r="LWS53" s="2"/>
      <c r="LWT53" s="2"/>
      <c r="LWU53" s="2"/>
      <c r="LWV53" s="2"/>
      <c r="LWW53" s="2"/>
      <c r="LWX53" s="2"/>
      <c r="LWY53" s="2"/>
      <c r="LWZ53" s="2"/>
      <c r="LXA53" s="2"/>
      <c r="LXB53" s="2"/>
      <c r="LXC53" s="2"/>
      <c r="LXD53" s="2"/>
      <c r="LXE53" s="2"/>
      <c r="LXF53" s="2"/>
      <c r="LXG53" s="2"/>
      <c r="LXH53" s="2"/>
      <c r="LXI53" s="2"/>
      <c r="LXJ53" s="2"/>
      <c r="LXK53" s="2"/>
      <c r="LXL53" s="2"/>
      <c r="LXM53" s="2"/>
      <c r="LXN53" s="2"/>
      <c r="LXO53" s="2"/>
      <c r="LXP53" s="2"/>
      <c r="LXQ53" s="2"/>
      <c r="LXR53" s="2"/>
      <c r="LXS53" s="2"/>
      <c r="LXT53" s="2"/>
      <c r="LXU53" s="2"/>
      <c r="LXV53" s="2"/>
      <c r="LXW53" s="2"/>
      <c r="LXX53" s="2"/>
      <c r="LXY53" s="2"/>
      <c r="LXZ53" s="2"/>
      <c r="LYA53" s="2"/>
      <c r="LYB53" s="2"/>
      <c r="LYC53" s="2"/>
      <c r="LYD53" s="2"/>
      <c r="LYE53" s="2"/>
      <c r="LYF53" s="2"/>
      <c r="LYG53" s="2"/>
      <c r="LYH53" s="2"/>
      <c r="LYI53" s="2"/>
      <c r="LYJ53" s="2"/>
      <c r="LYK53" s="2"/>
      <c r="LYL53" s="2"/>
      <c r="LYM53" s="2"/>
      <c r="LYN53" s="2"/>
      <c r="LYO53" s="2"/>
      <c r="LYP53" s="2"/>
      <c r="LYQ53" s="2"/>
      <c r="LYR53" s="2"/>
      <c r="LYS53" s="2"/>
      <c r="LYT53" s="2"/>
      <c r="LYU53" s="2"/>
      <c r="LYV53" s="2"/>
      <c r="LYW53" s="2"/>
      <c r="LYX53" s="2"/>
      <c r="LYY53" s="2"/>
      <c r="LYZ53" s="2"/>
      <c r="LZA53" s="2"/>
      <c r="LZB53" s="2"/>
      <c r="LZC53" s="2"/>
      <c r="LZD53" s="2"/>
      <c r="LZE53" s="2"/>
      <c r="LZF53" s="2"/>
      <c r="LZG53" s="2"/>
      <c r="LZH53" s="2"/>
      <c r="LZI53" s="2"/>
      <c r="LZJ53" s="2"/>
      <c r="LZK53" s="2"/>
      <c r="LZL53" s="2"/>
      <c r="LZM53" s="2"/>
      <c r="LZN53" s="2"/>
      <c r="LZO53" s="2"/>
      <c r="LZP53" s="2"/>
      <c r="LZQ53" s="2"/>
      <c r="LZR53" s="2"/>
      <c r="LZS53" s="2"/>
      <c r="LZT53" s="2"/>
      <c r="LZU53" s="2"/>
      <c r="LZV53" s="2"/>
      <c r="LZW53" s="2"/>
      <c r="LZX53" s="2"/>
      <c r="LZY53" s="2"/>
      <c r="LZZ53" s="2"/>
      <c r="MAA53" s="2"/>
      <c r="MAB53" s="2"/>
      <c r="MAC53" s="2"/>
      <c r="MAD53" s="2"/>
      <c r="MAE53" s="2"/>
      <c r="MAF53" s="2"/>
      <c r="MAG53" s="2"/>
      <c r="MAH53" s="2"/>
      <c r="MAI53" s="2"/>
      <c r="MAJ53" s="2"/>
      <c r="MAK53" s="2"/>
      <c r="MAL53" s="2"/>
      <c r="MAM53" s="2"/>
      <c r="MAN53" s="2"/>
      <c r="MAO53" s="2"/>
      <c r="MAP53" s="2"/>
      <c r="MAQ53" s="2"/>
      <c r="MAR53" s="2"/>
      <c r="MAS53" s="2"/>
      <c r="MAT53" s="2"/>
      <c r="MAU53" s="2"/>
      <c r="MAV53" s="2"/>
      <c r="MAW53" s="2"/>
      <c r="MAX53" s="2"/>
      <c r="MAY53" s="2"/>
      <c r="MAZ53" s="2"/>
      <c r="MBA53" s="2"/>
      <c r="MBB53" s="2"/>
      <c r="MBC53" s="2"/>
      <c r="MBD53" s="2"/>
      <c r="MBE53" s="2"/>
      <c r="MBF53" s="2"/>
      <c r="MBG53" s="2"/>
      <c r="MBH53" s="2"/>
      <c r="MBI53" s="2"/>
      <c r="MBJ53" s="2"/>
      <c r="MBK53" s="2"/>
      <c r="MBL53" s="2"/>
      <c r="MBM53" s="2"/>
      <c r="MBN53" s="2"/>
      <c r="MBO53" s="2"/>
      <c r="MBP53" s="2"/>
      <c r="MBQ53" s="2"/>
      <c r="MBR53" s="2"/>
      <c r="MBS53" s="2"/>
      <c r="MBT53" s="2"/>
      <c r="MBU53" s="2"/>
      <c r="MBV53" s="2"/>
      <c r="MBW53" s="2"/>
      <c r="MBX53" s="2"/>
      <c r="MBY53" s="2"/>
      <c r="MBZ53" s="2"/>
      <c r="MCA53" s="2"/>
      <c r="MCB53" s="2"/>
      <c r="MCC53" s="2"/>
      <c r="MCD53" s="2"/>
      <c r="MCE53" s="2"/>
      <c r="MCF53" s="2"/>
      <c r="MCG53" s="2"/>
      <c r="MCH53" s="2"/>
      <c r="MCI53" s="2"/>
      <c r="MCJ53" s="2"/>
      <c r="MCK53" s="2"/>
      <c r="MCL53" s="2"/>
      <c r="MCM53" s="2"/>
      <c r="MCN53" s="2"/>
      <c r="MCO53" s="2"/>
      <c r="MCP53" s="2"/>
      <c r="MCQ53" s="2"/>
      <c r="MCR53" s="2"/>
      <c r="MCS53" s="2"/>
      <c r="MCT53" s="2"/>
      <c r="MCU53" s="2"/>
      <c r="MCV53" s="2"/>
      <c r="MCW53" s="2"/>
      <c r="MCX53" s="2"/>
      <c r="MCY53" s="2"/>
      <c r="MCZ53" s="2"/>
      <c r="MDA53" s="2"/>
      <c r="MDB53" s="2"/>
      <c r="MDC53" s="2"/>
      <c r="MDD53" s="2"/>
      <c r="MDE53" s="2"/>
      <c r="MDF53" s="2"/>
      <c r="MDG53" s="2"/>
      <c r="MDH53" s="2"/>
      <c r="MDI53" s="2"/>
      <c r="MDJ53" s="2"/>
      <c r="MDK53" s="2"/>
      <c r="MDL53" s="2"/>
      <c r="MDM53" s="2"/>
      <c r="MDN53" s="2"/>
      <c r="MDO53" s="2"/>
      <c r="MDP53" s="2"/>
      <c r="MDQ53" s="2"/>
      <c r="MDR53" s="2"/>
      <c r="MDS53" s="2"/>
      <c r="MDT53" s="2"/>
      <c r="MDU53" s="2"/>
      <c r="MDV53" s="2"/>
      <c r="MDW53" s="2"/>
      <c r="MDX53" s="2"/>
      <c r="MDY53" s="2"/>
      <c r="MDZ53" s="2"/>
      <c r="MEA53" s="2"/>
      <c r="MEB53" s="2"/>
      <c r="MEC53" s="2"/>
      <c r="MED53" s="2"/>
      <c r="MEE53" s="2"/>
      <c r="MEF53" s="2"/>
      <c r="MEG53" s="2"/>
      <c r="MEH53" s="2"/>
      <c r="MEI53" s="2"/>
      <c r="MEJ53" s="2"/>
      <c r="MEK53" s="2"/>
      <c r="MEL53" s="2"/>
      <c r="MEM53" s="2"/>
      <c r="MEN53" s="2"/>
      <c r="MEO53" s="2"/>
      <c r="MEP53" s="2"/>
      <c r="MEQ53" s="2"/>
      <c r="MER53" s="2"/>
      <c r="MES53" s="2"/>
      <c r="MET53" s="2"/>
      <c r="MEU53" s="2"/>
      <c r="MEV53" s="2"/>
      <c r="MEW53" s="2"/>
      <c r="MEX53" s="2"/>
      <c r="MEY53" s="2"/>
      <c r="MEZ53" s="2"/>
      <c r="MFA53" s="2"/>
      <c r="MFB53" s="2"/>
      <c r="MFC53" s="2"/>
      <c r="MFD53" s="2"/>
      <c r="MFE53" s="2"/>
      <c r="MFF53" s="2"/>
      <c r="MFG53" s="2"/>
      <c r="MFH53" s="2"/>
      <c r="MFI53" s="2"/>
      <c r="MFJ53" s="2"/>
      <c r="MFK53" s="2"/>
      <c r="MFL53" s="2"/>
      <c r="MFM53" s="2"/>
      <c r="MFN53" s="2"/>
      <c r="MFO53" s="2"/>
      <c r="MFP53" s="2"/>
      <c r="MFQ53" s="2"/>
      <c r="MFR53" s="2"/>
      <c r="MFS53" s="2"/>
      <c r="MFT53" s="2"/>
      <c r="MFU53" s="2"/>
      <c r="MFV53" s="2"/>
      <c r="MFW53" s="2"/>
      <c r="MFX53" s="2"/>
      <c r="MFY53" s="2"/>
      <c r="MFZ53" s="2"/>
      <c r="MGA53" s="2"/>
      <c r="MGB53" s="2"/>
      <c r="MGC53" s="2"/>
      <c r="MGD53" s="2"/>
      <c r="MGE53" s="2"/>
      <c r="MGF53" s="2"/>
      <c r="MGG53" s="2"/>
      <c r="MGH53" s="2"/>
      <c r="MGI53" s="2"/>
      <c r="MGJ53" s="2"/>
      <c r="MGK53" s="2"/>
      <c r="MGL53" s="2"/>
      <c r="MGM53" s="2"/>
      <c r="MGN53" s="2"/>
      <c r="MGO53" s="2"/>
      <c r="MGP53" s="2"/>
      <c r="MGQ53" s="2"/>
      <c r="MGR53" s="2"/>
      <c r="MGS53" s="2"/>
      <c r="MGT53" s="2"/>
      <c r="MGU53" s="2"/>
      <c r="MGV53" s="2"/>
      <c r="MGW53" s="2"/>
      <c r="MGX53" s="2"/>
      <c r="MGY53" s="2"/>
      <c r="MGZ53" s="2"/>
      <c r="MHA53" s="2"/>
      <c r="MHB53" s="2"/>
      <c r="MHC53" s="2"/>
      <c r="MHD53" s="2"/>
      <c r="MHE53" s="2"/>
      <c r="MHF53" s="2"/>
      <c r="MHG53" s="2"/>
      <c r="MHH53" s="2"/>
      <c r="MHI53" s="2"/>
      <c r="MHJ53" s="2"/>
      <c r="MHK53" s="2"/>
      <c r="MHL53" s="2"/>
      <c r="MHM53" s="2"/>
      <c r="MHN53" s="2"/>
      <c r="MHO53" s="2"/>
      <c r="MHP53" s="2"/>
      <c r="MHQ53" s="2"/>
      <c r="MHR53" s="2"/>
      <c r="MHS53" s="2"/>
      <c r="MHT53" s="2"/>
      <c r="MHU53" s="2"/>
      <c r="MHV53" s="2"/>
      <c r="MHW53" s="2"/>
      <c r="MHX53" s="2"/>
      <c r="MHY53" s="2"/>
      <c r="MHZ53" s="2"/>
      <c r="MIA53" s="2"/>
      <c r="MIB53" s="2"/>
      <c r="MIC53" s="2"/>
      <c r="MID53" s="2"/>
      <c r="MIE53" s="2"/>
      <c r="MIF53" s="2"/>
      <c r="MIG53" s="2"/>
      <c r="MIH53" s="2"/>
      <c r="MII53" s="2"/>
      <c r="MIJ53" s="2"/>
      <c r="MIK53" s="2"/>
      <c r="MIL53" s="2"/>
      <c r="MIM53" s="2"/>
      <c r="MIN53" s="2"/>
      <c r="MIO53" s="2"/>
      <c r="MIP53" s="2"/>
      <c r="MIQ53" s="2"/>
      <c r="MIR53" s="2"/>
      <c r="MIS53" s="2"/>
      <c r="MIT53" s="2"/>
      <c r="MIU53" s="2"/>
      <c r="MIV53" s="2"/>
      <c r="MIW53" s="2"/>
      <c r="MIX53" s="2"/>
      <c r="MIY53" s="2"/>
      <c r="MIZ53" s="2"/>
      <c r="MJA53" s="2"/>
      <c r="MJB53" s="2"/>
      <c r="MJC53" s="2"/>
      <c r="MJD53" s="2"/>
      <c r="MJE53" s="2"/>
      <c r="MJF53" s="2"/>
      <c r="MJG53" s="2"/>
      <c r="MJH53" s="2"/>
      <c r="MJI53" s="2"/>
      <c r="MJJ53" s="2"/>
      <c r="MJK53" s="2"/>
      <c r="MJL53" s="2"/>
      <c r="MJM53" s="2"/>
      <c r="MJN53" s="2"/>
      <c r="MJO53" s="2"/>
      <c r="MJP53" s="2"/>
      <c r="MJQ53" s="2"/>
      <c r="MJR53" s="2"/>
      <c r="MJS53" s="2"/>
      <c r="MJT53" s="2"/>
      <c r="MJU53" s="2"/>
      <c r="MJV53" s="2"/>
      <c r="MJW53" s="2"/>
      <c r="MJX53" s="2"/>
      <c r="MJY53" s="2"/>
      <c r="MJZ53" s="2"/>
      <c r="MKA53" s="2"/>
      <c r="MKB53" s="2"/>
      <c r="MKC53" s="2"/>
      <c r="MKD53" s="2"/>
      <c r="MKE53" s="2"/>
      <c r="MKF53" s="2"/>
      <c r="MKG53" s="2"/>
      <c r="MKH53" s="2"/>
      <c r="MKI53" s="2"/>
      <c r="MKJ53" s="2"/>
      <c r="MKK53" s="2"/>
      <c r="MKL53" s="2"/>
      <c r="MKM53" s="2"/>
      <c r="MKN53" s="2"/>
      <c r="MKO53" s="2"/>
      <c r="MKP53" s="2"/>
      <c r="MKQ53" s="2"/>
      <c r="MKR53" s="2"/>
      <c r="MKS53" s="2"/>
      <c r="MKT53" s="2"/>
      <c r="MKU53" s="2"/>
      <c r="MKV53" s="2"/>
      <c r="MKW53" s="2"/>
      <c r="MKX53" s="2"/>
      <c r="MKY53" s="2"/>
      <c r="MKZ53" s="2"/>
      <c r="MLA53" s="2"/>
      <c r="MLB53" s="2"/>
      <c r="MLC53" s="2"/>
      <c r="MLD53" s="2"/>
      <c r="MLE53" s="2"/>
      <c r="MLF53" s="2"/>
      <c r="MLG53" s="2"/>
      <c r="MLH53" s="2"/>
      <c r="MLI53" s="2"/>
      <c r="MLJ53" s="2"/>
      <c r="MLK53" s="2"/>
      <c r="MLL53" s="2"/>
      <c r="MLM53" s="2"/>
      <c r="MLN53" s="2"/>
      <c r="MLO53" s="2"/>
      <c r="MLP53" s="2"/>
      <c r="MLQ53" s="2"/>
      <c r="MLR53" s="2"/>
      <c r="MLS53" s="2"/>
      <c r="MLT53" s="2"/>
      <c r="MLU53" s="2"/>
      <c r="MLV53" s="2"/>
      <c r="MLW53" s="2"/>
      <c r="MLX53" s="2"/>
      <c r="MLY53" s="2"/>
      <c r="MLZ53" s="2"/>
      <c r="MMA53" s="2"/>
      <c r="MMB53" s="2"/>
      <c r="MMC53" s="2"/>
      <c r="MMD53" s="2"/>
      <c r="MME53" s="2"/>
      <c r="MMF53" s="2"/>
      <c r="MMG53" s="2"/>
      <c r="MMH53" s="2"/>
      <c r="MMI53" s="2"/>
      <c r="MMJ53" s="2"/>
      <c r="MMK53" s="2"/>
      <c r="MML53" s="2"/>
      <c r="MMM53" s="2"/>
      <c r="MMN53" s="2"/>
      <c r="MMO53" s="2"/>
      <c r="MMP53" s="2"/>
      <c r="MMQ53" s="2"/>
      <c r="MMR53" s="2"/>
      <c r="MMS53" s="2"/>
      <c r="MMT53" s="2"/>
      <c r="MMU53" s="2"/>
      <c r="MMV53" s="2"/>
      <c r="MMW53" s="2"/>
      <c r="MMX53" s="2"/>
      <c r="MMY53" s="2"/>
      <c r="MMZ53" s="2"/>
      <c r="MNA53" s="2"/>
      <c r="MNB53" s="2"/>
      <c r="MNC53" s="2"/>
      <c r="MND53" s="2"/>
      <c r="MNE53" s="2"/>
      <c r="MNF53" s="2"/>
      <c r="MNG53" s="2"/>
      <c r="MNH53" s="2"/>
      <c r="MNI53" s="2"/>
      <c r="MNJ53" s="2"/>
      <c r="MNK53" s="2"/>
      <c r="MNL53" s="2"/>
      <c r="MNM53" s="2"/>
      <c r="MNN53" s="2"/>
      <c r="MNO53" s="2"/>
      <c r="MNP53" s="2"/>
      <c r="MNQ53" s="2"/>
      <c r="MNR53" s="2"/>
      <c r="MNS53" s="2"/>
      <c r="MNT53" s="2"/>
      <c r="MNU53" s="2"/>
      <c r="MNV53" s="2"/>
      <c r="MNW53" s="2"/>
      <c r="MNX53" s="2"/>
      <c r="MNY53" s="2"/>
      <c r="MNZ53" s="2"/>
      <c r="MOA53" s="2"/>
      <c r="MOB53" s="2"/>
      <c r="MOC53" s="2"/>
      <c r="MOD53" s="2"/>
      <c r="MOE53" s="2"/>
      <c r="MOF53" s="2"/>
      <c r="MOG53" s="2"/>
      <c r="MOH53" s="2"/>
      <c r="MOI53" s="2"/>
      <c r="MOJ53" s="2"/>
      <c r="MOK53" s="2"/>
      <c r="MOL53" s="2"/>
      <c r="MOM53" s="2"/>
      <c r="MON53" s="2"/>
      <c r="MOO53" s="2"/>
      <c r="MOP53" s="2"/>
      <c r="MOQ53" s="2"/>
      <c r="MOR53" s="2"/>
      <c r="MOS53" s="2"/>
      <c r="MOT53" s="2"/>
      <c r="MOU53" s="2"/>
      <c r="MOV53" s="2"/>
      <c r="MOW53" s="2"/>
      <c r="MOX53" s="2"/>
      <c r="MOY53" s="2"/>
      <c r="MOZ53" s="2"/>
      <c r="MPA53" s="2"/>
      <c r="MPB53" s="2"/>
      <c r="MPC53" s="2"/>
      <c r="MPD53" s="2"/>
      <c r="MPE53" s="2"/>
      <c r="MPF53" s="2"/>
      <c r="MPG53" s="2"/>
      <c r="MPH53" s="2"/>
      <c r="MPI53" s="2"/>
      <c r="MPJ53" s="2"/>
      <c r="MPK53" s="2"/>
      <c r="MPL53" s="2"/>
      <c r="MPM53" s="2"/>
      <c r="MPN53" s="2"/>
      <c r="MPO53" s="2"/>
      <c r="MPP53" s="2"/>
      <c r="MPQ53" s="2"/>
      <c r="MPR53" s="2"/>
      <c r="MPS53" s="2"/>
      <c r="MPT53" s="2"/>
      <c r="MPU53" s="2"/>
      <c r="MPV53" s="2"/>
      <c r="MPW53" s="2"/>
      <c r="MPX53" s="2"/>
      <c r="MPY53" s="2"/>
      <c r="MPZ53" s="2"/>
      <c r="MQA53" s="2"/>
      <c r="MQB53" s="2"/>
      <c r="MQC53" s="2"/>
      <c r="MQD53" s="2"/>
      <c r="MQE53" s="2"/>
      <c r="MQF53" s="2"/>
      <c r="MQG53" s="2"/>
      <c r="MQH53" s="2"/>
      <c r="MQI53" s="2"/>
      <c r="MQJ53" s="2"/>
      <c r="MQK53" s="2"/>
      <c r="MQL53" s="2"/>
      <c r="MQM53" s="2"/>
      <c r="MQN53" s="2"/>
      <c r="MQO53" s="2"/>
      <c r="MQP53" s="2"/>
      <c r="MQQ53" s="2"/>
      <c r="MQR53" s="2"/>
      <c r="MQS53" s="2"/>
      <c r="MQT53" s="2"/>
      <c r="MQU53" s="2"/>
      <c r="MQV53" s="2"/>
      <c r="MQW53" s="2"/>
      <c r="MQX53" s="2"/>
      <c r="MQY53" s="2"/>
      <c r="MQZ53" s="2"/>
      <c r="MRA53" s="2"/>
      <c r="MRB53" s="2"/>
      <c r="MRC53" s="2"/>
      <c r="MRD53" s="2"/>
      <c r="MRE53" s="2"/>
      <c r="MRF53" s="2"/>
      <c r="MRG53" s="2"/>
      <c r="MRH53" s="2"/>
      <c r="MRI53" s="2"/>
      <c r="MRJ53" s="2"/>
      <c r="MRK53" s="2"/>
      <c r="MRL53" s="2"/>
      <c r="MRM53" s="2"/>
      <c r="MRN53" s="2"/>
      <c r="MRO53" s="2"/>
      <c r="MRP53" s="2"/>
      <c r="MRQ53" s="2"/>
      <c r="MRR53" s="2"/>
      <c r="MRS53" s="2"/>
      <c r="MRT53" s="2"/>
      <c r="MRU53" s="2"/>
      <c r="MRV53" s="2"/>
      <c r="MRW53" s="2"/>
      <c r="MRX53" s="2"/>
      <c r="MRY53" s="2"/>
      <c r="MRZ53" s="2"/>
      <c r="MSA53" s="2"/>
      <c r="MSB53" s="2"/>
      <c r="MSC53" s="2"/>
      <c r="MSD53" s="2"/>
      <c r="MSE53" s="2"/>
      <c r="MSF53" s="2"/>
      <c r="MSG53" s="2"/>
      <c r="MSH53" s="2"/>
      <c r="MSI53" s="2"/>
      <c r="MSJ53" s="2"/>
      <c r="MSK53" s="2"/>
      <c r="MSL53" s="2"/>
      <c r="MSM53" s="2"/>
      <c r="MSN53" s="2"/>
      <c r="MSO53" s="2"/>
      <c r="MSP53" s="2"/>
      <c r="MSQ53" s="2"/>
      <c r="MSR53" s="2"/>
      <c r="MSS53" s="2"/>
      <c r="MST53" s="2"/>
      <c r="MSU53" s="2"/>
      <c r="MSV53" s="2"/>
      <c r="MSW53" s="2"/>
      <c r="MSX53" s="2"/>
      <c r="MSY53" s="2"/>
      <c r="MSZ53" s="2"/>
      <c r="MTA53" s="2"/>
      <c r="MTB53" s="2"/>
      <c r="MTC53" s="2"/>
      <c r="MTD53" s="2"/>
      <c r="MTE53" s="2"/>
      <c r="MTF53" s="2"/>
      <c r="MTG53" s="2"/>
      <c r="MTH53" s="2"/>
      <c r="MTI53" s="2"/>
      <c r="MTJ53" s="2"/>
      <c r="MTK53" s="2"/>
      <c r="MTL53" s="2"/>
      <c r="MTM53" s="2"/>
      <c r="MTN53" s="2"/>
      <c r="MTO53" s="2"/>
      <c r="MTP53" s="2"/>
      <c r="MTQ53" s="2"/>
      <c r="MTR53" s="2"/>
      <c r="MTS53" s="2"/>
      <c r="MTT53" s="2"/>
      <c r="MTU53" s="2"/>
      <c r="MTV53" s="2"/>
      <c r="MTW53" s="2"/>
      <c r="MTX53" s="2"/>
      <c r="MTY53" s="2"/>
      <c r="MTZ53" s="2"/>
      <c r="MUA53" s="2"/>
      <c r="MUB53" s="2"/>
      <c r="MUC53" s="2"/>
      <c r="MUD53" s="2"/>
      <c r="MUE53" s="2"/>
      <c r="MUF53" s="2"/>
      <c r="MUG53" s="2"/>
      <c r="MUH53" s="2"/>
      <c r="MUI53" s="2"/>
      <c r="MUJ53" s="2"/>
      <c r="MUK53" s="2"/>
      <c r="MUL53" s="2"/>
      <c r="MUM53" s="2"/>
      <c r="MUN53" s="2"/>
      <c r="MUO53" s="2"/>
      <c r="MUP53" s="2"/>
      <c r="MUQ53" s="2"/>
      <c r="MUR53" s="2"/>
      <c r="MUS53" s="2"/>
      <c r="MUT53" s="2"/>
      <c r="MUU53" s="2"/>
      <c r="MUV53" s="2"/>
      <c r="MUW53" s="2"/>
      <c r="MUX53" s="2"/>
      <c r="MUY53" s="2"/>
      <c r="MUZ53" s="2"/>
      <c r="MVA53" s="2"/>
      <c r="MVB53" s="2"/>
      <c r="MVC53" s="2"/>
      <c r="MVD53" s="2"/>
      <c r="MVE53" s="2"/>
      <c r="MVF53" s="2"/>
      <c r="MVG53" s="2"/>
      <c r="MVH53" s="2"/>
      <c r="MVI53" s="2"/>
      <c r="MVJ53" s="2"/>
      <c r="MVK53" s="2"/>
      <c r="MVL53" s="2"/>
      <c r="MVM53" s="2"/>
      <c r="MVN53" s="2"/>
      <c r="MVO53" s="2"/>
      <c r="MVP53" s="2"/>
      <c r="MVQ53" s="2"/>
      <c r="MVR53" s="2"/>
      <c r="MVS53" s="2"/>
      <c r="MVT53" s="2"/>
      <c r="MVU53" s="2"/>
      <c r="MVV53" s="2"/>
      <c r="MVW53" s="2"/>
      <c r="MVX53" s="2"/>
      <c r="MVY53" s="2"/>
      <c r="MVZ53" s="2"/>
      <c r="MWA53" s="2"/>
      <c r="MWB53" s="2"/>
      <c r="MWC53" s="2"/>
      <c r="MWD53" s="2"/>
      <c r="MWE53" s="2"/>
      <c r="MWF53" s="2"/>
      <c r="MWG53" s="2"/>
      <c r="MWH53" s="2"/>
      <c r="MWI53" s="2"/>
      <c r="MWJ53" s="2"/>
      <c r="MWK53" s="2"/>
      <c r="MWL53" s="2"/>
      <c r="MWM53" s="2"/>
      <c r="MWN53" s="2"/>
      <c r="MWO53" s="2"/>
      <c r="MWP53" s="2"/>
      <c r="MWQ53" s="2"/>
      <c r="MWR53" s="2"/>
      <c r="MWS53" s="2"/>
      <c r="MWT53" s="2"/>
      <c r="MWU53" s="2"/>
      <c r="MWV53" s="2"/>
      <c r="MWW53" s="2"/>
      <c r="MWX53" s="2"/>
      <c r="MWY53" s="2"/>
      <c r="MWZ53" s="2"/>
      <c r="MXA53" s="2"/>
      <c r="MXB53" s="2"/>
      <c r="MXC53" s="2"/>
      <c r="MXD53" s="2"/>
      <c r="MXE53" s="2"/>
      <c r="MXF53" s="2"/>
      <c r="MXG53" s="2"/>
      <c r="MXH53" s="2"/>
      <c r="MXI53" s="2"/>
      <c r="MXJ53" s="2"/>
      <c r="MXK53" s="2"/>
      <c r="MXL53" s="2"/>
      <c r="MXM53" s="2"/>
      <c r="MXN53" s="2"/>
      <c r="MXO53" s="2"/>
      <c r="MXP53" s="2"/>
      <c r="MXQ53" s="2"/>
      <c r="MXR53" s="2"/>
      <c r="MXS53" s="2"/>
      <c r="MXT53" s="2"/>
      <c r="MXU53" s="2"/>
      <c r="MXV53" s="2"/>
      <c r="MXW53" s="2"/>
      <c r="MXX53" s="2"/>
      <c r="MXY53" s="2"/>
      <c r="MXZ53" s="2"/>
      <c r="MYA53" s="2"/>
      <c r="MYB53" s="2"/>
      <c r="MYC53" s="2"/>
      <c r="MYD53" s="2"/>
      <c r="MYE53" s="2"/>
      <c r="MYF53" s="2"/>
      <c r="MYG53" s="2"/>
      <c r="MYH53" s="2"/>
      <c r="MYI53" s="2"/>
      <c r="MYJ53" s="2"/>
      <c r="MYK53" s="2"/>
      <c r="MYL53" s="2"/>
      <c r="MYM53" s="2"/>
      <c r="MYN53" s="2"/>
      <c r="MYO53" s="2"/>
      <c r="MYP53" s="2"/>
      <c r="MYQ53" s="2"/>
      <c r="MYR53" s="2"/>
      <c r="MYS53" s="2"/>
      <c r="MYT53" s="2"/>
      <c r="MYU53" s="2"/>
      <c r="MYV53" s="2"/>
      <c r="MYW53" s="2"/>
      <c r="MYX53" s="2"/>
      <c r="MYY53" s="2"/>
      <c r="MYZ53" s="2"/>
      <c r="MZA53" s="2"/>
      <c r="MZB53" s="2"/>
      <c r="MZC53" s="2"/>
      <c r="MZD53" s="2"/>
      <c r="MZE53" s="2"/>
      <c r="MZF53" s="2"/>
      <c r="MZG53" s="2"/>
      <c r="MZH53" s="2"/>
      <c r="MZI53" s="2"/>
      <c r="MZJ53" s="2"/>
      <c r="MZK53" s="2"/>
      <c r="MZL53" s="2"/>
      <c r="MZM53" s="2"/>
      <c r="MZN53" s="2"/>
      <c r="MZO53" s="2"/>
      <c r="MZP53" s="2"/>
      <c r="MZQ53" s="2"/>
      <c r="MZR53" s="2"/>
      <c r="MZS53" s="2"/>
      <c r="MZT53" s="2"/>
      <c r="MZU53" s="2"/>
      <c r="MZV53" s="2"/>
      <c r="MZW53" s="2"/>
      <c r="MZX53" s="2"/>
      <c r="MZY53" s="2"/>
      <c r="MZZ53" s="2"/>
      <c r="NAA53" s="2"/>
      <c r="NAB53" s="2"/>
      <c r="NAC53" s="2"/>
      <c r="NAD53" s="2"/>
      <c r="NAE53" s="2"/>
      <c r="NAF53" s="2"/>
      <c r="NAG53" s="2"/>
      <c r="NAH53" s="2"/>
      <c r="NAI53" s="2"/>
      <c r="NAJ53" s="2"/>
      <c r="NAK53" s="2"/>
      <c r="NAL53" s="2"/>
      <c r="NAM53" s="2"/>
      <c r="NAN53" s="2"/>
      <c r="NAO53" s="2"/>
      <c r="NAP53" s="2"/>
      <c r="NAQ53" s="2"/>
      <c r="NAR53" s="2"/>
      <c r="NAS53" s="2"/>
      <c r="NAT53" s="2"/>
      <c r="NAU53" s="2"/>
      <c r="NAV53" s="2"/>
      <c r="NAW53" s="2"/>
      <c r="NAX53" s="2"/>
      <c r="NAY53" s="2"/>
      <c r="NAZ53" s="2"/>
      <c r="NBA53" s="2"/>
      <c r="NBB53" s="2"/>
      <c r="NBC53" s="2"/>
      <c r="NBD53" s="2"/>
      <c r="NBE53" s="2"/>
      <c r="NBF53" s="2"/>
      <c r="NBG53" s="2"/>
      <c r="NBH53" s="2"/>
      <c r="NBI53" s="2"/>
      <c r="NBJ53" s="2"/>
      <c r="NBK53" s="2"/>
      <c r="NBL53" s="2"/>
      <c r="NBM53" s="2"/>
      <c r="NBN53" s="2"/>
      <c r="NBO53" s="2"/>
      <c r="NBP53" s="2"/>
      <c r="NBQ53" s="2"/>
      <c r="NBR53" s="2"/>
      <c r="NBS53" s="2"/>
      <c r="NBT53" s="2"/>
      <c r="NBU53" s="2"/>
      <c r="NBV53" s="2"/>
      <c r="NBW53" s="2"/>
      <c r="NBX53" s="2"/>
      <c r="NBY53" s="2"/>
      <c r="NBZ53" s="2"/>
      <c r="NCA53" s="2"/>
      <c r="NCB53" s="2"/>
      <c r="NCC53" s="2"/>
      <c r="NCD53" s="2"/>
      <c r="NCE53" s="2"/>
      <c r="NCF53" s="2"/>
      <c r="NCG53" s="2"/>
      <c r="NCH53" s="2"/>
      <c r="NCI53" s="2"/>
      <c r="NCJ53" s="2"/>
      <c r="NCK53" s="2"/>
      <c r="NCL53" s="2"/>
      <c r="NCM53" s="2"/>
      <c r="NCN53" s="2"/>
      <c r="NCO53" s="2"/>
      <c r="NCP53" s="2"/>
      <c r="NCQ53" s="2"/>
      <c r="NCR53" s="2"/>
      <c r="NCS53" s="2"/>
      <c r="NCT53" s="2"/>
      <c r="NCU53" s="2"/>
      <c r="NCV53" s="2"/>
      <c r="NCW53" s="2"/>
      <c r="NCX53" s="2"/>
      <c r="NCY53" s="2"/>
      <c r="NCZ53" s="2"/>
      <c r="NDA53" s="2"/>
      <c r="NDB53" s="2"/>
      <c r="NDC53" s="2"/>
      <c r="NDD53" s="2"/>
      <c r="NDE53" s="2"/>
      <c r="NDF53" s="2"/>
      <c r="NDG53" s="2"/>
      <c r="NDH53" s="2"/>
      <c r="NDI53" s="2"/>
      <c r="NDJ53" s="2"/>
      <c r="NDK53" s="2"/>
      <c r="NDL53" s="2"/>
      <c r="NDM53" s="2"/>
      <c r="NDN53" s="2"/>
      <c r="NDO53" s="2"/>
      <c r="NDP53" s="2"/>
      <c r="NDQ53" s="2"/>
      <c r="NDR53" s="2"/>
      <c r="NDS53" s="2"/>
      <c r="NDT53" s="2"/>
      <c r="NDU53" s="2"/>
      <c r="NDV53" s="2"/>
      <c r="NDW53" s="2"/>
      <c r="NDX53" s="2"/>
      <c r="NDY53" s="2"/>
      <c r="NDZ53" s="2"/>
      <c r="NEA53" s="2"/>
      <c r="NEB53" s="2"/>
      <c r="NEC53" s="2"/>
      <c r="NED53" s="2"/>
      <c r="NEE53" s="2"/>
      <c r="NEF53" s="2"/>
      <c r="NEG53" s="2"/>
      <c r="NEH53" s="2"/>
      <c r="NEI53" s="2"/>
      <c r="NEJ53" s="2"/>
      <c r="NEK53" s="2"/>
      <c r="NEL53" s="2"/>
      <c r="NEM53" s="2"/>
      <c r="NEN53" s="2"/>
      <c r="NEO53" s="2"/>
      <c r="NEP53" s="2"/>
      <c r="NEQ53" s="2"/>
      <c r="NER53" s="2"/>
      <c r="NES53" s="2"/>
      <c r="NET53" s="2"/>
      <c r="NEU53" s="2"/>
      <c r="NEV53" s="2"/>
      <c r="NEW53" s="2"/>
      <c r="NEX53" s="2"/>
      <c r="NEY53" s="2"/>
      <c r="NEZ53" s="2"/>
      <c r="NFA53" s="2"/>
      <c r="NFB53" s="2"/>
      <c r="NFC53" s="2"/>
      <c r="NFD53" s="2"/>
      <c r="NFE53" s="2"/>
      <c r="NFF53" s="2"/>
      <c r="NFG53" s="2"/>
      <c r="NFH53" s="2"/>
      <c r="NFI53" s="2"/>
      <c r="NFJ53" s="2"/>
      <c r="NFK53" s="2"/>
      <c r="NFL53" s="2"/>
      <c r="NFM53" s="2"/>
      <c r="NFN53" s="2"/>
      <c r="NFO53" s="2"/>
      <c r="NFP53" s="2"/>
      <c r="NFQ53" s="2"/>
      <c r="NFR53" s="2"/>
      <c r="NFS53" s="2"/>
      <c r="NFT53" s="2"/>
      <c r="NFU53" s="2"/>
      <c r="NFV53" s="2"/>
      <c r="NFW53" s="2"/>
      <c r="NFX53" s="2"/>
      <c r="NFY53" s="2"/>
      <c r="NFZ53" s="2"/>
      <c r="NGA53" s="2"/>
      <c r="NGB53" s="2"/>
      <c r="NGC53" s="2"/>
      <c r="NGD53" s="2"/>
      <c r="NGE53" s="2"/>
      <c r="NGF53" s="2"/>
      <c r="NGG53" s="2"/>
      <c r="NGH53" s="2"/>
      <c r="NGI53" s="2"/>
      <c r="NGJ53" s="2"/>
      <c r="NGK53" s="2"/>
      <c r="NGL53" s="2"/>
      <c r="NGM53" s="2"/>
      <c r="NGN53" s="2"/>
      <c r="NGO53" s="2"/>
      <c r="NGP53" s="2"/>
      <c r="NGQ53" s="2"/>
      <c r="NGR53" s="2"/>
      <c r="NGS53" s="2"/>
      <c r="NGT53" s="2"/>
      <c r="NGU53" s="2"/>
      <c r="NGV53" s="2"/>
      <c r="NGW53" s="2"/>
      <c r="NGX53" s="2"/>
      <c r="NGY53" s="2"/>
      <c r="NGZ53" s="2"/>
      <c r="NHA53" s="2"/>
      <c r="NHB53" s="2"/>
      <c r="NHC53" s="2"/>
      <c r="NHD53" s="2"/>
      <c r="NHE53" s="2"/>
      <c r="NHF53" s="2"/>
      <c r="NHG53" s="2"/>
      <c r="NHH53" s="2"/>
      <c r="NHI53" s="2"/>
      <c r="NHJ53" s="2"/>
      <c r="NHK53" s="2"/>
      <c r="NHL53" s="2"/>
      <c r="NHM53" s="2"/>
      <c r="NHN53" s="2"/>
      <c r="NHO53" s="2"/>
      <c r="NHP53" s="2"/>
      <c r="NHQ53" s="2"/>
      <c r="NHR53" s="2"/>
      <c r="NHS53" s="2"/>
      <c r="NHT53" s="2"/>
      <c r="NHU53" s="2"/>
      <c r="NHV53" s="2"/>
      <c r="NHW53" s="2"/>
      <c r="NHX53" s="2"/>
      <c r="NHY53" s="2"/>
      <c r="NHZ53" s="2"/>
      <c r="NIA53" s="2"/>
      <c r="NIB53" s="2"/>
      <c r="NIC53" s="2"/>
      <c r="NID53" s="2"/>
      <c r="NIE53" s="2"/>
      <c r="NIF53" s="2"/>
      <c r="NIG53" s="2"/>
      <c r="NIH53" s="2"/>
      <c r="NII53" s="2"/>
      <c r="NIJ53" s="2"/>
      <c r="NIK53" s="2"/>
      <c r="NIL53" s="2"/>
      <c r="NIM53" s="2"/>
      <c r="NIN53" s="2"/>
      <c r="NIO53" s="2"/>
      <c r="NIP53" s="2"/>
      <c r="NIQ53" s="2"/>
      <c r="NIR53" s="2"/>
      <c r="NIS53" s="2"/>
      <c r="NIT53" s="2"/>
      <c r="NIU53" s="2"/>
      <c r="NIV53" s="2"/>
      <c r="NIW53" s="2"/>
      <c r="NIX53" s="2"/>
      <c r="NIY53" s="2"/>
      <c r="NIZ53" s="2"/>
      <c r="NJA53" s="2"/>
      <c r="NJB53" s="2"/>
      <c r="NJC53" s="2"/>
      <c r="NJD53" s="2"/>
      <c r="NJE53" s="2"/>
      <c r="NJF53" s="2"/>
      <c r="NJG53" s="2"/>
      <c r="NJH53" s="2"/>
      <c r="NJI53" s="2"/>
      <c r="NJJ53" s="2"/>
      <c r="NJK53" s="2"/>
      <c r="NJL53" s="2"/>
      <c r="NJM53" s="2"/>
      <c r="NJN53" s="2"/>
      <c r="NJO53" s="2"/>
      <c r="NJP53" s="2"/>
      <c r="NJQ53" s="2"/>
      <c r="NJR53" s="2"/>
      <c r="NJS53" s="2"/>
      <c r="NJT53" s="2"/>
      <c r="NJU53" s="2"/>
      <c r="NJV53" s="2"/>
      <c r="NJW53" s="2"/>
      <c r="NJX53" s="2"/>
      <c r="NJY53" s="2"/>
      <c r="NJZ53" s="2"/>
      <c r="NKA53" s="2"/>
      <c r="NKB53" s="2"/>
      <c r="NKC53" s="2"/>
      <c r="NKD53" s="2"/>
      <c r="NKE53" s="2"/>
      <c r="NKF53" s="2"/>
      <c r="NKG53" s="2"/>
      <c r="NKH53" s="2"/>
      <c r="NKI53" s="2"/>
      <c r="NKJ53" s="2"/>
      <c r="NKK53" s="2"/>
      <c r="NKL53" s="2"/>
      <c r="NKM53" s="2"/>
      <c r="NKN53" s="2"/>
      <c r="NKO53" s="2"/>
      <c r="NKP53" s="2"/>
      <c r="NKQ53" s="2"/>
      <c r="NKR53" s="2"/>
      <c r="NKS53" s="2"/>
      <c r="NKT53" s="2"/>
      <c r="NKU53" s="2"/>
      <c r="NKV53" s="2"/>
      <c r="NKW53" s="2"/>
      <c r="NKX53" s="2"/>
      <c r="NKY53" s="2"/>
      <c r="NKZ53" s="2"/>
      <c r="NLA53" s="2"/>
      <c r="NLB53" s="2"/>
      <c r="NLC53" s="2"/>
      <c r="NLD53" s="2"/>
      <c r="NLE53" s="2"/>
      <c r="NLF53" s="2"/>
      <c r="NLG53" s="2"/>
      <c r="NLH53" s="2"/>
      <c r="NLI53" s="2"/>
      <c r="NLJ53" s="2"/>
      <c r="NLK53" s="2"/>
      <c r="NLL53" s="2"/>
      <c r="NLM53" s="2"/>
      <c r="NLN53" s="2"/>
      <c r="NLO53" s="2"/>
      <c r="NLP53" s="2"/>
      <c r="NLQ53" s="2"/>
      <c r="NLR53" s="2"/>
      <c r="NLS53" s="2"/>
      <c r="NLT53" s="2"/>
      <c r="NLU53" s="2"/>
      <c r="NLV53" s="2"/>
      <c r="NLW53" s="2"/>
      <c r="NLX53" s="2"/>
      <c r="NLY53" s="2"/>
      <c r="NLZ53" s="2"/>
      <c r="NMA53" s="2"/>
      <c r="NMB53" s="2"/>
      <c r="NMC53" s="2"/>
      <c r="NMD53" s="2"/>
      <c r="NME53" s="2"/>
      <c r="NMF53" s="2"/>
      <c r="NMG53" s="2"/>
      <c r="NMH53" s="2"/>
      <c r="NMI53" s="2"/>
      <c r="NMJ53" s="2"/>
      <c r="NMK53" s="2"/>
      <c r="NML53" s="2"/>
      <c r="NMM53" s="2"/>
      <c r="NMN53" s="2"/>
      <c r="NMO53" s="2"/>
      <c r="NMP53" s="2"/>
      <c r="NMQ53" s="2"/>
      <c r="NMR53" s="2"/>
      <c r="NMS53" s="2"/>
      <c r="NMT53" s="2"/>
      <c r="NMU53" s="2"/>
      <c r="NMV53" s="2"/>
      <c r="NMW53" s="2"/>
      <c r="NMX53" s="2"/>
      <c r="NMY53" s="2"/>
      <c r="NMZ53" s="2"/>
      <c r="NNA53" s="2"/>
      <c r="NNB53" s="2"/>
      <c r="NNC53" s="2"/>
      <c r="NND53" s="2"/>
      <c r="NNE53" s="2"/>
      <c r="NNF53" s="2"/>
      <c r="NNG53" s="2"/>
      <c r="NNH53" s="2"/>
      <c r="NNI53" s="2"/>
      <c r="NNJ53" s="2"/>
      <c r="NNK53" s="2"/>
      <c r="NNL53" s="2"/>
      <c r="NNM53" s="2"/>
      <c r="NNN53" s="2"/>
      <c r="NNO53" s="2"/>
      <c r="NNP53" s="2"/>
      <c r="NNQ53" s="2"/>
      <c r="NNR53" s="2"/>
      <c r="NNS53" s="2"/>
      <c r="NNT53" s="2"/>
      <c r="NNU53" s="2"/>
      <c r="NNV53" s="2"/>
      <c r="NNW53" s="2"/>
      <c r="NNX53" s="2"/>
      <c r="NNY53" s="2"/>
      <c r="NNZ53" s="2"/>
      <c r="NOA53" s="2"/>
      <c r="NOB53" s="2"/>
      <c r="NOC53" s="2"/>
      <c r="NOD53" s="2"/>
      <c r="NOE53" s="2"/>
      <c r="NOF53" s="2"/>
      <c r="NOG53" s="2"/>
      <c r="NOH53" s="2"/>
      <c r="NOI53" s="2"/>
      <c r="NOJ53" s="2"/>
      <c r="NOK53" s="2"/>
      <c r="NOL53" s="2"/>
      <c r="NOM53" s="2"/>
      <c r="NON53" s="2"/>
      <c r="NOO53" s="2"/>
      <c r="NOP53" s="2"/>
      <c r="NOQ53" s="2"/>
      <c r="NOR53" s="2"/>
      <c r="NOS53" s="2"/>
      <c r="NOT53" s="2"/>
      <c r="NOU53" s="2"/>
      <c r="NOV53" s="2"/>
      <c r="NOW53" s="2"/>
      <c r="NOX53" s="2"/>
      <c r="NOY53" s="2"/>
      <c r="NOZ53" s="2"/>
      <c r="NPA53" s="2"/>
      <c r="NPB53" s="2"/>
      <c r="NPC53" s="2"/>
      <c r="NPD53" s="2"/>
      <c r="NPE53" s="2"/>
      <c r="NPF53" s="2"/>
      <c r="NPG53" s="2"/>
      <c r="NPH53" s="2"/>
      <c r="NPI53" s="2"/>
      <c r="NPJ53" s="2"/>
      <c r="NPK53" s="2"/>
      <c r="NPL53" s="2"/>
      <c r="NPM53" s="2"/>
      <c r="NPN53" s="2"/>
      <c r="NPO53" s="2"/>
      <c r="NPP53" s="2"/>
      <c r="NPQ53" s="2"/>
      <c r="NPR53" s="2"/>
      <c r="NPS53" s="2"/>
      <c r="NPT53" s="2"/>
      <c r="NPU53" s="2"/>
      <c r="NPV53" s="2"/>
      <c r="NPW53" s="2"/>
      <c r="NPX53" s="2"/>
      <c r="NPY53" s="2"/>
      <c r="NPZ53" s="2"/>
      <c r="NQA53" s="2"/>
      <c r="NQB53" s="2"/>
      <c r="NQC53" s="2"/>
      <c r="NQD53" s="2"/>
      <c r="NQE53" s="2"/>
      <c r="NQF53" s="2"/>
      <c r="NQG53" s="2"/>
      <c r="NQH53" s="2"/>
      <c r="NQI53" s="2"/>
      <c r="NQJ53" s="2"/>
      <c r="NQK53" s="2"/>
      <c r="NQL53" s="2"/>
      <c r="NQM53" s="2"/>
      <c r="NQN53" s="2"/>
      <c r="NQO53" s="2"/>
      <c r="NQP53" s="2"/>
      <c r="NQQ53" s="2"/>
      <c r="NQR53" s="2"/>
      <c r="NQS53" s="2"/>
      <c r="NQT53" s="2"/>
      <c r="NQU53" s="2"/>
      <c r="NQV53" s="2"/>
      <c r="NQW53" s="2"/>
      <c r="NQX53" s="2"/>
      <c r="NQY53" s="2"/>
      <c r="NQZ53" s="2"/>
      <c r="NRA53" s="2"/>
      <c r="NRB53" s="2"/>
      <c r="NRC53" s="2"/>
      <c r="NRD53" s="2"/>
      <c r="NRE53" s="2"/>
      <c r="NRF53" s="2"/>
      <c r="NRG53" s="2"/>
      <c r="NRH53" s="2"/>
      <c r="NRI53" s="2"/>
      <c r="NRJ53" s="2"/>
      <c r="NRK53" s="2"/>
      <c r="NRL53" s="2"/>
      <c r="NRM53" s="2"/>
      <c r="NRN53" s="2"/>
      <c r="NRO53" s="2"/>
      <c r="NRP53" s="2"/>
      <c r="NRQ53" s="2"/>
      <c r="NRR53" s="2"/>
      <c r="NRS53" s="2"/>
      <c r="NRT53" s="2"/>
      <c r="NRU53" s="2"/>
      <c r="NRV53" s="2"/>
      <c r="NRW53" s="2"/>
      <c r="NRX53" s="2"/>
      <c r="NRY53" s="2"/>
      <c r="NRZ53" s="2"/>
      <c r="NSA53" s="2"/>
      <c r="NSB53" s="2"/>
      <c r="NSC53" s="2"/>
      <c r="NSD53" s="2"/>
      <c r="NSE53" s="2"/>
      <c r="NSF53" s="2"/>
      <c r="NSG53" s="2"/>
      <c r="NSH53" s="2"/>
      <c r="NSI53" s="2"/>
      <c r="NSJ53" s="2"/>
      <c r="NSK53" s="2"/>
      <c r="NSL53" s="2"/>
      <c r="NSM53" s="2"/>
      <c r="NSN53" s="2"/>
      <c r="NSO53" s="2"/>
      <c r="NSP53" s="2"/>
      <c r="NSQ53" s="2"/>
      <c r="NSR53" s="2"/>
      <c r="NSS53" s="2"/>
      <c r="NST53" s="2"/>
      <c r="NSU53" s="2"/>
      <c r="NSV53" s="2"/>
      <c r="NSW53" s="2"/>
      <c r="NSX53" s="2"/>
      <c r="NSY53" s="2"/>
      <c r="NSZ53" s="2"/>
      <c r="NTA53" s="2"/>
      <c r="NTB53" s="2"/>
      <c r="NTC53" s="2"/>
      <c r="NTD53" s="2"/>
      <c r="NTE53" s="2"/>
      <c r="NTF53" s="2"/>
      <c r="NTG53" s="2"/>
      <c r="NTH53" s="2"/>
      <c r="NTI53" s="2"/>
      <c r="NTJ53" s="2"/>
      <c r="NTK53" s="2"/>
      <c r="NTL53" s="2"/>
      <c r="NTM53" s="2"/>
      <c r="NTN53" s="2"/>
      <c r="NTO53" s="2"/>
      <c r="NTP53" s="2"/>
      <c r="NTQ53" s="2"/>
      <c r="NTR53" s="2"/>
      <c r="NTS53" s="2"/>
      <c r="NTT53" s="2"/>
      <c r="NTU53" s="2"/>
      <c r="NTV53" s="2"/>
      <c r="NTW53" s="2"/>
      <c r="NTX53" s="2"/>
      <c r="NTY53" s="2"/>
      <c r="NTZ53" s="2"/>
      <c r="NUA53" s="2"/>
      <c r="NUB53" s="2"/>
      <c r="NUC53" s="2"/>
      <c r="NUD53" s="2"/>
      <c r="NUE53" s="2"/>
      <c r="NUF53" s="2"/>
      <c r="NUG53" s="2"/>
      <c r="NUH53" s="2"/>
      <c r="NUI53" s="2"/>
      <c r="NUJ53" s="2"/>
      <c r="NUK53" s="2"/>
      <c r="NUL53" s="2"/>
      <c r="NUM53" s="2"/>
      <c r="NUN53" s="2"/>
      <c r="NUO53" s="2"/>
      <c r="NUP53" s="2"/>
      <c r="NUQ53" s="2"/>
      <c r="NUR53" s="2"/>
      <c r="NUS53" s="2"/>
      <c r="NUT53" s="2"/>
      <c r="NUU53" s="2"/>
      <c r="NUV53" s="2"/>
      <c r="NUW53" s="2"/>
      <c r="NUX53" s="2"/>
      <c r="NUY53" s="2"/>
      <c r="NUZ53" s="2"/>
      <c r="NVA53" s="2"/>
      <c r="NVB53" s="2"/>
      <c r="NVC53" s="2"/>
      <c r="NVD53" s="2"/>
      <c r="NVE53" s="2"/>
      <c r="NVF53" s="2"/>
      <c r="NVG53" s="2"/>
      <c r="NVH53" s="2"/>
      <c r="NVI53" s="2"/>
      <c r="NVJ53" s="2"/>
      <c r="NVK53" s="2"/>
      <c r="NVL53" s="2"/>
      <c r="NVM53" s="2"/>
      <c r="NVN53" s="2"/>
      <c r="NVO53" s="2"/>
      <c r="NVP53" s="2"/>
      <c r="NVQ53" s="2"/>
      <c r="NVR53" s="2"/>
      <c r="NVS53" s="2"/>
      <c r="NVT53" s="2"/>
      <c r="NVU53" s="2"/>
      <c r="NVV53" s="2"/>
      <c r="NVW53" s="2"/>
      <c r="NVX53" s="2"/>
      <c r="NVY53" s="2"/>
      <c r="NVZ53" s="2"/>
      <c r="NWA53" s="2"/>
      <c r="NWB53" s="2"/>
      <c r="NWC53" s="2"/>
      <c r="NWD53" s="2"/>
      <c r="NWE53" s="2"/>
      <c r="NWF53" s="2"/>
      <c r="NWG53" s="2"/>
      <c r="NWH53" s="2"/>
      <c r="NWI53" s="2"/>
      <c r="NWJ53" s="2"/>
      <c r="NWK53" s="2"/>
      <c r="NWL53" s="2"/>
      <c r="NWM53" s="2"/>
      <c r="NWN53" s="2"/>
      <c r="NWO53" s="2"/>
      <c r="NWP53" s="2"/>
      <c r="NWQ53" s="2"/>
      <c r="NWR53" s="2"/>
      <c r="NWS53" s="2"/>
      <c r="NWT53" s="2"/>
      <c r="NWU53" s="2"/>
      <c r="NWV53" s="2"/>
      <c r="NWW53" s="2"/>
      <c r="NWX53" s="2"/>
      <c r="NWY53" s="2"/>
      <c r="NWZ53" s="2"/>
      <c r="NXA53" s="2"/>
      <c r="NXB53" s="2"/>
      <c r="NXC53" s="2"/>
      <c r="NXD53" s="2"/>
      <c r="NXE53" s="2"/>
      <c r="NXF53" s="2"/>
      <c r="NXG53" s="2"/>
      <c r="NXH53" s="2"/>
      <c r="NXI53" s="2"/>
      <c r="NXJ53" s="2"/>
      <c r="NXK53" s="2"/>
      <c r="NXL53" s="2"/>
      <c r="NXM53" s="2"/>
      <c r="NXN53" s="2"/>
      <c r="NXO53" s="2"/>
      <c r="NXP53" s="2"/>
      <c r="NXQ53" s="2"/>
      <c r="NXR53" s="2"/>
      <c r="NXS53" s="2"/>
      <c r="NXT53" s="2"/>
      <c r="NXU53" s="2"/>
      <c r="NXV53" s="2"/>
      <c r="NXW53" s="2"/>
      <c r="NXX53" s="2"/>
      <c r="NXY53" s="2"/>
      <c r="NXZ53" s="2"/>
      <c r="NYA53" s="2"/>
      <c r="NYB53" s="2"/>
      <c r="NYC53" s="2"/>
      <c r="NYD53" s="2"/>
      <c r="NYE53" s="2"/>
      <c r="NYF53" s="2"/>
      <c r="NYG53" s="2"/>
      <c r="NYH53" s="2"/>
      <c r="NYI53" s="2"/>
      <c r="NYJ53" s="2"/>
      <c r="NYK53" s="2"/>
      <c r="NYL53" s="2"/>
      <c r="NYM53" s="2"/>
      <c r="NYN53" s="2"/>
      <c r="NYO53" s="2"/>
      <c r="NYP53" s="2"/>
      <c r="NYQ53" s="2"/>
      <c r="NYR53" s="2"/>
      <c r="NYS53" s="2"/>
      <c r="NYT53" s="2"/>
      <c r="NYU53" s="2"/>
      <c r="NYV53" s="2"/>
      <c r="NYW53" s="2"/>
      <c r="NYX53" s="2"/>
      <c r="NYY53" s="2"/>
      <c r="NYZ53" s="2"/>
      <c r="NZA53" s="2"/>
      <c r="NZB53" s="2"/>
      <c r="NZC53" s="2"/>
      <c r="NZD53" s="2"/>
      <c r="NZE53" s="2"/>
      <c r="NZF53" s="2"/>
      <c r="NZG53" s="2"/>
      <c r="NZH53" s="2"/>
      <c r="NZI53" s="2"/>
      <c r="NZJ53" s="2"/>
      <c r="NZK53" s="2"/>
      <c r="NZL53" s="2"/>
      <c r="NZM53" s="2"/>
      <c r="NZN53" s="2"/>
      <c r="NZO53" s="2"/>
      <c r="NZP53" s="2"/>
      <c r="NZQ53" s="2"/>
      <c r="NZR53" s="2"/>
      <c r="NZS53" s="2"/>
      <c r="NZT53" s="2"/>
      <c r="NZU53" s="2"/>
      <c r="NZV53" s="2"/>
      <c r="NZW53" s="2"/>
      <c r="NZX53" s="2"/>
      <c r="NZY53" s="2"/>
      <c r="NZZ53" s="2"/>
      <c r="OAA53" s="2"/>
      <c r="OAB53" s="2"/>
      <c r="OAC53" s="2"/>
      <c r="OAD53" s="2"/>
      <c r="OAE53" s="2"/>
      <c r="OAF53" s="2"/>
      <c r="OAG53" s="2"/>
      <c r="OAH53" s="2"/>
      <c r="OAI53" s="2"/>
      <c r="OAJ53" s="2"/>
      <c r="OAK53" s="2"/>
      <c r="OAL53" s="2"/>
      <c r="OAM53" s="2"/>
      <c r="OAN53" s="2"/>
      <c r="OAO53" s="2"/>
      <c r="OAP53" s="2"/>
      <c r="OAQ53" s="2"/>
      <c r="OAR53" s="2"/>
      <c r="OAS53" s="2"/>
      <c r="OAT53" s="2"/>
      <c r="OAU53" s="2"/>
      <c r="OAV53" s="2"/>
      <c r="OAW53" s="2"/>
      <c r="OAX53" s="2"/>
      <c r="OAY53" s="2"/>
      <c r="OAZ53" s="2"/>
      <c r="OBA53" s="2"/>
      <c r="OBB53" s="2"/>
      <c r="OBC53" s="2"/>
      <c r="OBD53" s="2"/>
      <c r="OBE53" s="2"/>
      <c r="OBF53" s="2"/>
      <c r="OBG53" s="2"/>
      <c r="OBH53" s="2"/>
      <c r="OBI53" s="2"/>
      <c r="OBJ53" s="2"/>
      <c r="OBK53" s="2"/>
      <c r="OBL53" s="2"/>
      <c r="OBM53" s="2"/>
      <c r="OBN53" s="2"/>
      <c r="OBO53" s="2"/>
      <c r="OBP53" s="2"/>
      <c r="OBQ53" s="2"/>
      <c r="OBR53" s="2"/>
      <c r="OBS53" s="2"/>
      <c r="OBT53" s="2"/>
      <c r="OBU53" s="2"/>
      <c r="OBV53" s="2"/>
      <c r="OBW53" s="2"/>
      <c r="OBX53" s="2"/>
      <c r="OBY53" s="2"/>
      <c r="OBZ53" s="2"/>
      <c r="OCA53" s="2"/>
      <c r="OCB53" s="2"/>
      <c r="OCC53" s="2"/>
      <c r="OCD53" s="2"/>
      <c r="OCE53" s="2"/>
      <c r="OCF53" s="2"/>
      <c r="OCG53" s="2"/>
      <c r="OCH53" s="2"/>
      <c r="OCI53" s="2"/>
      <c r="OCJ53" s="2"/>
      <c r="OCK53" s="2"/>
      <c r="OCL53" s="2"/>
      <c r="OCM53" s="2"/>
      <c r="OCN53" s="2"/>
      <c r="OCO53" s="2"/>
      <c r="OCP53" s="2"/>
      <c r="OCQ53" s="2"/>
      <c r="OCR53" s="2"/>
      <c r="OCS53" s="2"/>
      <c r="OCT53" s="2"/>
      <c r="OCU53" s="2"/>
      <c r="OCV53" s="2"/>
      <c r="OCW53" s="2"/>
      <c r="OCX53" s="2"/>
      <c r="OCY53" s="2"/>
      <c r="OCZ53" s="2"/>
      <c r="ODA53" s="2"/>
      <c r="ODB53" s="2"/>
      <c r="ODC53" s="2"/>
      <c r="ODD53" s="2"/>
      <c r="ODE53" s="2"/>
      <c r="ODF53" s="2"/>
      <c r="ODG53" s="2"/>
      <c r="ODH53" s="2"/>
      <c r="ODI53" s="2"/>
      <c r="ODJ53" s="2"/>
      <c r="ODK53" s="2"/>
      <c r="ODL53" s="2"/>
      <c r="ODM53" s="2"/>
      <c r="ODN53" s="2"/>
      <c r="ODO53" s="2"/>
      <c r="ODP53" s="2"/>
      <c r="ODQ53" s="2"/>
      <c r="ODR53" s="2"/>
      <c r="ODS53" s="2"/>
      <c r="ODT53" s="2"/>
      <c r="ODU53" s="2"/>
      <c r="ODV53" s="2"/>
      <c r="ODW53" s="2"/>
      <c r="ODX53" s="2"/>
      <c r="ODY53" s="2"/>
      <c r="ODZ53" s="2"/>
      <c r="OEA53" s="2"/>
      <c r="OEB53" s="2"/>
      <c r="OEC53" s="2"/>
      <c r="OED53" s="2"/>
      <c r="OEE53" s="2"/>
      <c r="OEF53" s="2"/>
      <c r="OEG53" s="2"/>
      <c r="OEH53" s="2"/>
      <c r="OEI53" s="2"/>
      <c r="OEJ53" s="2"/>
      <c r="OEK53" s="2"/>
      <c r="OEL53" s="2"/>
      <c r="OEM53" s="2"/>
      <c r="OEN53" s="2"/>
      <c r="OEO53" s="2"/>
      <c r="OEP53" s="2"/>
      <c r="OEQ53" s="2"/>
      <c r="OER53" s="2"/>
      <c r="OES53" s="2"/>
      <c r="OET53" s="2"/>
      <c r="OEU53" s="2"/>
      <c r="OEV53" s="2"/>
      <c r="OEW53" s="2"/>
      <c r="OEX53" s="2"/>
      <c r="OEY53" s="2"/>
      <c r="OEZ53" s="2"/>
      <c r="OFA53" s="2"/>
      <c r="OFB53" s="2"/>
      <c r="OFC53" s="2"/>
      <c r="OFD53" s="2"/>
      <c r="OFE53" s="2"/>
      <c r="OFF53" s="2"/>
      <c r="OFG53" s="2"/>
      <c r="OFH53" s="2"/>
      <c r="OFI53" s="2"/>
      <c r="OFJ53" s="2"/>
      <c r="OFK53" s="2"/>
      <c r="OFL53" s="2"/>
      <c r="OFM53" s="2"/>
      <c r="OFN53" s="2"/>
      <c r="OFO53" s="2"/>
      <c r="OFP53" s="2"/>
      <c r="OFQ53" s="2"/>
      <c r="OFR53" s="2"/>
      <c r="OFS53" s="2"/>
      <c r="OFT53" s="2"/>
      <c r="OFU53" s="2"/>
      <c r="OFV53" s="2"/>
      <c r="OFW53" s="2"/>
      <c r="OFX53" s="2"/>
      <c r="OFY53" s="2"/>
      <c r="OFZ53" s="2"/>
      <c r="OGA53" s="2"/>
      <c r="OGB53" s="2"/>
      <c r="OGC53" s="2"/>
      <c r="OGD53" s="2"/>
      <c r="OGE53" s="2"/>
      <c r="OGF53" s="2"/>
      <c r="OGG53" s="2"/>
      <c r="OGH53" s="2"/>
      <c r="OGI53" s="2"/>
      <c r="OGJ53" s="2"/>
      <c r="OGK53" s="2"/>
      <c r="OGL53" s="2"/>
      <c r="OGM53" s="2"/>
      <c r="OGN53" s="2"/>
      <c r="OGO53" s="2"/>
      <c r="OGP53" s="2"/>
      <c r="OGQ53" s="2"/>
      <c r="OGR53" s="2"/>
      <c r="OGS53" s="2"/>
      <c r="OGT53" s="2"/>
      <c r="OGU53" s="2"/>
      <c r="OGV53" s="2"/>
      <c r="OGW53" s="2"/>
      <c r="OGX53" s="2"/>
      <c r="OGY53" s="2"/>
      <c r="OGZ53" s="2"/>
      <c r="OHA53" s="2"/>
      <c r="OHB53" s="2"/>
      <c r="OHC53" s="2"/>
      <c r="OHD53" s="2"/>
      <c r="OHE53" s="2"/>
      <c r="OHF53" s="2"/>
      <c r="OHG53" s="2"/>
      <c r="OHH53" s="2"/>
      <c r="OHI53" s="2"/>
      <c r="OHJ53" s="2"/>
      <c r="OHK53" s="2"/>
      <c r="OHL53" s="2"/>
      <c r="OHM53" s="2"/>
      <c r="OHN53" s="2"/>
      <c r="OHO53" s="2"/>
      <c r="OHP53" s="2"/>
      <c r="OHQ53" s="2"/>
      <c r="OHR53" s="2"/>
      <c r="OHS53" s="2"/>
      <c r="OHT53" s="2"/>
      <c r="OHU53" s="2"/>
      <c r="OHV53" s="2"/>
      <c r="OHW53" s="2"/>
      <c r="OHX53" s="2"/>
      <c r="OHY53" s="2"/>
      <c r="OHZ53" s="2"/>
      <c r="OIA53" s="2"/>
      <c r="OIB53" s="2"/>
      <c r="OIC53" s="2"/>
      <c r="OID53" s="2"/>
      <c r="OIE53" s="2"/>
      <c r="OIF53" s="2"/>
      <c r="OIG53" s="2"/>
      <c r="OIH53" s="2"/>
      <c r="OII53" s="2"/>
      <c r="OIJ53" s="2"/>
      <c r="OIK53" s="2"/>
      <c r="OIL53" s="2"/>
      <c r="OIM53" s="2"/>
      <c r="OIN53" s="2"/>
      <c r="OIO53" s="2"/>
      <c r="OIP53" s="2"/>
      <c r="OIQ53" s="2"/>
      <c r="OIR53" s="2"/>
      <c r="OIS53" s="2"/>
      <c r="OIT53" s="2"/>
      <c r="OIU53" s="2"/>
      <c r="OIV53" s="2"/>
      <c r="OIW53" s="2"/>
      <c r="OIX53" s="2"/>
      <c r="OIY53" s="2"/>
      <c r="OIZ53" s="2"/>
      <c r="OJA53" s="2"/>
      <c r="OJB53" s="2"/>
      <c r="OJC53" s="2"/>
      <c r="OJD53" s="2"/>
      <c r="OJE53" s="2"/>
      <c r="OJF53" s="2"/>
      <c r="OJG53" s="2"/>
      <c r="OJH53" s="2"/>
      <c r="OJI53" s="2"/>
      <c r="OJJ53" s="2"/>
      <c r="OJK53" s="2"/>
      <c r="OJL53" s="2"/>
      <c r="OJM53" s="2"/>
      <c r="OJN53" s="2"/>
      <c r="OJO53" s="2"/>
      <c r="OJP53" s="2"/>
      <c r="OJQ53" s="2"/>
      <c r="OJR53" s="2"/>
      <c r="OJS53" s="2"/>
      <c r="OJT53" s="2"/>
      <c r="OJU53" s="2"/>
      <c r="OJV53" s="2"/>
      <c r="OJW53" s="2"/>
      <c r="OJX53" s="2"/>
      <c r="OJY53" s="2"/>
      <c r="OJZ53" s="2"/>
      <c r="OKA53" s="2"/>
      <c r="OKB53" s="2"/>
      <c r="OKC53" s="2"/>
      <c r="OKD53" s="2"/>
      <c r="OKE53" s="2"/>
      <c r="OKF53" s="2"/>
      <c r="OKG53" s="2"/>
      <c r="OKH53" s="2"/>
      <c r="OKI53" s="2"/>
      <c r="OKJ53" s="2"/>
      <c r="OKK53" s="2"/>
      <c r="OKL53" s="2"/>
      <c r="OKM53" s="2"/>
      <c r="OKN53" s="2"/>
      <c r="OKO53" s="2"/>
      <c r="OKP53" s="2"/>
      <c r="OKQ53" s="2"/>
      <c r="OKR53" s="2"/>
      <c r="OKS53" s="2"/>
      <c r="OKT53" s="2"/>
      <c r="OKU53" s="2"/>
      <c r="OKV53" s="2"/>
      <c r="OKW53" s="2"/>
      <c r="OKX53" s="2"/>
      <c r="OKY53" s="2"/>
      <c r="OKZ53" s="2"/>
      <c r="OLA53" s="2"/>
      <c r="OLB53" s="2"/>
      <c r="OLC53" s="2"/>
      <c r="OLD53" s="2"/>
      <c r="OLE53" s="2"/>
      <c r="OLF53" s="2"/>
      <c r="OLG53" s="2"/>
      <c r="OLH53" s="2"/>
      <c r="OLI53" s="2"/>
      <c r="OLJ53" s="2"/>
      <c r="OLK53" s="2"/>
      <c r="OLL53" s="2"/>
      <c r="OLM53" s="2"/>
      <c r="OLN53" s="2"/>
      <c r="OLO53" s="2"/>
      <c r="OLP53" s="2"/>
      <c r="OLQ53" s="2"/>
      <c r="OLR53" s="2"/>
      <c r="OLS53" s="2"/>
      <c r="OLT53" s="2"/>
      <c r="OLU53" s="2"/>
      <c r="OLV53" s="2"/>
      <c r="OLW53" s="2"/>
      <c r="OLX53" s="2"/>
      <c r="OLY53" s="2"/>
      <c r="OLZ53" s="2"/>
      <c r="OMA53" s="2"/>
      <c r="OMB53" s="2"/>
      <c r="OMC53" s="2"/>
      <c r="OMD53" s="2"/>
      <c r="OME53" s="2"/>
      <c r="OMF53" s="2"/>
      <c r="OMG53" s="2"/>
      <c r="OMH53" s="2"/>
      <c r="OMI53" s="2"/>
      <c r="OMJ53" s="2"/>
      <c r="OMK53" s="2"/>
      <c r="OML53" s="2"/>
      <c r="OMM53" s="2"/>
      <c r="OMN53" s="2"/>
      <c r="OMO53" s="2"/>
      <c r="OMP53" s="2"/>
      <c r="OMQ53" s="2"/>
      <c r="OMR53" s="2"/>
      <c r="OMS53" s="2"/>
      <c r="OMT53" s="2"/>
      <c r="OMU53" s="2"/>
      <c r="OMV53" s="2"/>
      <c r="OMW53" s="2"/>
      <c r="OMX53" s="2"/>
      <c r="OMY53" s="2"/>
      <c r="OMZ53" s="2"/>
      <c r="ONA53" s="2"/>
      <c r="ONB53" s="2"/>
      <c r="ONC53" s="2"/>
      <c r="OND53" s="2"/>
      <c r="ONE53" s="2"/>
      <c r="ONF53" s="2"/>
      <c r="ONG53" s="2"/>
      <c r="ONH53" s="2"/>
      <c r="ONI53" s="2"/>
      <c r="ONJ53" s="2"/>
      <c r="ONK53" s="2"/>
      <c r="ONL53" s="2"/>
      <c r="ONM53" s="2"/>
      <c r="ONN53" s="2"/>
      <c r="ONO53" s="2"/>
      <c r="ONP53" s="2"/>
      <c r="ONQ53" s="2"/>
      <c r="ONR53" s="2"/>
      <c r="ONS53" s="2"/>
      <c r="ONT53" s="2"/>
      <c r="ONU53" s="2"/>
      <c r="ONV53" s="2"/>
      <c r="ONW53" s="2"/>
      <c r="ONX53" s="2"/>
      <c r="ONY53" s="2"/>
      <c r="ONZ53" s="2"/>
      <c r="OOA53" s="2"/>
      <c r="OOB53" s="2"/>
      <c r="OOC53" s="2"/>
      <c r="OOD53" s="2"/>
      <c r="OOE53" s="2"/>
      <c r="OOF53" s="2"/>
      <c r="OOG53" s="2"/>
      <c r="OOH53" s="2"/>
      <c r="OOI53" s="2"/>
      <c r="OOJ53" s="2"/>
      <c r="OOK53" s="2"/>
      <c r="OOL53" s="2"/>
      <c r="OOM53" s="2"/>
      <c r="OON53" s="2"/>
      <c r="OOO53" s="2"/>
      <c r="OOP53" s="2"/>
      <c r="OOQ53" s="2"/>
      <c r="OOR53" s="2"/>
      <c r="OOS53" s="2"/>
      <c r="OOT53" s="2"/>
      <c r="OOU53" s="2"/>
      <c r="OOV53" s="2"/>
      <c r="OOW53" s="2"/>
      <c r="OOX53" s="2"/>
      <c r="OOY53" s="2"/>
      <c r="OOZ53" s="2"/>
      <c r="OPA53" s="2"/>
      <c r="OPB53" s="2"/>
      <c r="OPC53" s="2"/>
      <c r="OPD53" s="2"/>
      <c r="OPE53" s="2"/>
      <c r="OPF53" s="2"/>
      <c r="OPG53" s="2"/>
      <c r="OPH53" s="2"/>
      <c r="OPI53" s="2"/>
      <c r="OPJ53" s="2"/>
      <c r="OPK53" s="2"/>
      <c r="OPL53" s="2"/>
      <c r="OPM53" s="2"/>
      <c r="OPN53" s="2"/>
      <c r="OPO53" s="2"/>
      <c r="OPP53" s="2"/>
      <c r="OPQ53" s="2"/>
      <c r="OPR53" s="2"/>
      <c r="OPS53" s="2"/>
      <c r="OPT53" s="2"/>
      <c r="OPU53" s="2"/>
      <c r="OPV53" s="2"/>
      <c r="OPW53" s="2"/>
      <c r="OPX53" s="2"/>
      <c r="OPY53" s="2"/>
      <c r="OPZ53" s="2"/>
      <c r="OQA53" s="2"/>
      <c r="OQB53" s="2"/>
      <c r="OQC53" s="2"/>
      <c r="OQD53" s="2"/>
      <c r="OQE53" s="2"/>
      <c r="OQF53" s="2"/>
      <c r="OQG53" s="2"/>
      <c r="OQH53" s="2"/>
      <c r="OQI53" s="2"/>
      <c r="OQJ53" s="2"/>
      <c r="OQK53" s="2"/>
      <c r="OQL53" s="2"/>
      <c r="OQM53" s="2"/>
      <c r="OQN53" s="2"/>
      <c r="OQO53" s="2"/>
      <c r="OQP53" s="2"/>
      <c r="OQQ53" s="2"/>
      <c r="OQR53" s="2"/>
      <c r="OQS53" s="2"/>
      <c r="OQT53" s="2"/>
      <c r="OQU53" s="2"/>
      <c r="OQV53" s="2"/>
      <c r="OQW53" s="2"/>
      <c r="OQX53" s="2"/>
      <c r="OQY53" s="2"/>
      <c r="OQZ53" s="2"/>
      <c r="ORA53" s="2"/>
      <c r="ORB53" s="2"/>
      <c r="ORC53" s="2"/>
      <c r="ORD53" s="2"/>
      <c r="ORE53" s="2"/>
      <c r="ORF53" s="2"/>
      <c r="ORG53" s="2"/>
      <c r="ORH53" s="2"/>
      <c r="ORI53" s="2"/>
      <c r="ORJ53" s="2"/>
      <c r="ORK53" s="2"/>
      <c r="ORL53" s="2"/>
      <c r="ORM53" s="2"/>
      <c r="ORN53" s="2"/>
      <c r="ORO53" s="2"/>
      <c r="ORP53" s="2"/>
      <c r="ORQ53" s="2"/>
      <c r="ORR53" s="2"/>
      <c r="ORS53" s="2"/>
      <c r="ORT53" s="2"/>
      <c r="ORU53" s="2"/>
      <c r="ORV53" s="2"/>
      <c r="ORW53" s="2"/>
      <c r="ORX53" s="2"/>
      <c r="ORY53" s="2"/>
      <c r="ORZ53" s="2"/>
      <c r="OSA53" s="2"/>
      <c r="OSB53" s="2"/>
      <c r="OSC53" s="2"/>
      <c r="OSD53" s="2"/>
      <c r="OSE53" s="2"/>
      <c r="OSF53" s="2"/>
      <c r="OSG53" s="2"/>
      <c r="OSH53" s="2"/>
      <c r="OSI53" s="2"/>
      <c r="OSJ53" s="2"/>
      <c r="OSK53" s="2"/>
      <c r="OSL53" s="2"/>
      <c r="OSM53" s="2"/>
      <c r="OSN53" s="2"/>
      <c r="OSO53" s="2"/>
      <c r="OSP53" s="2"/>
      <c r="OSQ53" s="2"/>
      <c r="OSR53" s="2"/>
      <c r="OSS53" s="2"/>
      <c r="OST53" s="2"/>
      <c r="OSU53" s="2"/>
      <c r="OSV53" s="2"/>
      <c r="OSW53" s="2"/>
      <c r="OSX53" s="2"/>
      <c r="OSY53" s="2"/>
      <c r="OSZ53" s="2"/>
      <c r="OTA53" s="2"/>
      <c r="OTB53" s="2"/>
      <c r="OTC53" s="2"/>
      <c r="OTD53" s="2"/>
      <c r="OTE53" s="2"/>
      <c r="OTF53" s="2"/>
      <c r="OTG53" s="2"/>
      <c r="OTH53" s="2"/>
      <c r="OTI53" s="2"/>
      <c r="OTJ53" s="2"/>
      <c r="OTK53" s="2"/>
      <c r="OTL53" s="2"/>
      <c r="OTM53" s="2"/>
      <c r="OTN53" s="2"/>
      <c r="OTO53" s="2"/>
      <c r="OTP53" s="2"/>
      <c r="OTQ53" s="2"/>
      <c r="OTR53" s="2"/>
      <c r="OTS53" s="2"/>
      <c r="OTT53" s="2"/>
      <c r="OTU53" s="2"/>
      <c r="OTV53" s="2"/>
      <c r="OTW53" s="2"/>
      <c r="OTX53" s="2"/>
      <c r="OTY53" s="2"/>
      <c r="OTZ53" s="2"/>
      <c r="OUA53" s="2"/>
      <c r="OUB53" s="2"/>
      <c r="OUC53" s="2"/>
      <c r="OUD53" s="2"/>
      <c r="OUE53" s="2"/>
      <c r="OUF53" s="2"/>
      <c r="OUG53" s="2"/>
      <c r="OUH53" s="2"/>
      <c r="OUI53" s="2"/>
      <c r="OUJ53" s="2"/>
      <c r="OUK53" s="2"/>
      <c r="OUL53" s="2"/>
      <c r="OUM53" s="2"/>
      <c r="OUN53" s="2"/>
      <c r="OUO53" s="2"/>
      <c r="OUP53" s="2"/>
      <c r="OUQ53" s="2"/>
      <c r="OUR53" s="2"/>
      <c r="OUS53" s="2"/>
      <c r="OUT53" s="2"/>
      <c r="OUU53" s="2"/>
      <c r="OUV53" s="2"/>
      <c r="OUW53" s="2"/>
      <c r="OUX53" s="2"/>
      <c r="OUY53" s="2"/>
      <c r="OUZ53" s="2"/>
      <c r="OVA53" s="2"/>
      <c r="OVB53" s="2"/>
      <c r="OVC53" s="2"/>
      <c r="OVD53" s="2"/>
      <c r="OVE53" s="2"/>
      <c r="OVF53" s="2"/>
      <c r="OVG53" s="2"/>
      <c r="OVH53" s="2"/>
      <c r="OVI53" s="2"/>
      <c r="OVJ53" s="2"/>
      <c r="OVK53" s="2"/>
      <c r="OVL53" s="2"/>
      <c r="OVM53" s="2"/>
      <c r="OVN53" s="2"/>
      <c r="OVO53" s="2"/>
      <c r="OVP53" s="2"/>
      <c r="OVQ53" s="2"/>
      <c r="OVR53" s="2"/>
      <c r="OVS53" s="2"/>
      <c r="OVT53" s="2"/>
      <c r="OVU53" s="2"/>
      <c r="OVV53" s="2"/>
      <c r="OVW53" s="2"/>
      <c r="OVX53" s="2"/>
      <c r="OVY53" s="2"/>
      <c r="OVZ53" s="2"/>
      <c r="OWA53" s="2"/>
      <c r="OWB53" s="2"/>
      <c r="OWC53" s="2"/>
      <c r="OWD53" s="2"/>
      <c r="OWE53" s="2"/>
      <c r="OWF53" s="2"/>
      <c r="OWG53" s="2"/>
      <c r="OWH53" s="2"/>
      <c r="OWI53" s="2"/>
      <c r="OWJ53" s="2"/>
      <c r="OWK53" s="2"/>
      <c r="OWL53" s="2"/>
      <c r="OWM53" s="2"/>
      <c r="OWN53" s="2"/>
      <c r="OWO53" s="2"/>
      <c r="OWP53" s="2"/>
      <c r="OWQ53" s="2"/>
      <c r="OWR53" s="2"/>
      <c r="OWS53" s="2"/>
      <c r="OWT53" s="2"/>
      <c r="OWU53" s="2"/>
      <c r="OWV53" s="2"/>
      <c r="OWW53" s="2"/>
      <c r="OWX53" s="2"/>
      <c r="OWY53" s="2"/>
      <c r="OWZ53" s="2"/>
      <c r="OXA53" s="2"/>
      <c r="OXB53" s="2"/>
      <c r="OXC53" s="2"/>
      <c r="OXD53" s="2"/>
      <c r="OXE53" s="2"/>
      <c r="OXF53" s="2"/>
      <c r="OXG53" s="2"/>
      <c r="OXH53" s="2"/>
      <c r="OXI53" s="2"/>
      <c r="OXJ53" s="2"/>
      <c r="OXK53" s="2"/>
      <c r="OXL53" s="2"/>
      <c r="OXM53" s="2"/>
      <c r="OXN53" s="2"/>
      <c r="OXO53" s="2"/>
      <c r="OXP53" s="2"/>
      <c r="OXQ53" s="2"/>
      <c r="OXR53" s="2"/>
      <c r="OXS53" s="2"/>
      <c r="OXT53" s="2"/>
      <c r="OXU53" s="2"/>
      <c r="OXV53" s="2"/>
      <c r="OXW53" s="2"/>
      <c r="OXX53" s="2"/>
      <c r="OXY53" s="2"/>
      <c r="OXZ53" s="2"/>
      <c r="OYA53" s="2"/>
      <c r="OYB53" s="2"/>
      <c r="OYC53" s="2"/>
      <c r="OYD53" s="2"/>
      <c r="OYE53" s="2"/>
      <c r="OYF53" s="2"/>
      <c r="OYG53" s="2"/>
      <c r="OYH53" s="2"/>
      <c r="OYI53" s="2"/>
      <c r="OYJ53" s="2"/>
      <c r="OYK53" s="2"/>
      <c r="OYL53" s="2"/>
      <c r="OYM53" s="2"/>
      <c r="OYN53" s="2"/>
      <c r="OYO53" s="2"/>
      <c r="OYP53" s="2"/>
      <c r="OYQ53" s="2"/>
      <c r="OYR53" s="2"/>
      <c r="OYS53" s="2"/>
      <c r="OYT53" s="2"/>
      <c r="OYU53" s="2"/>
      <c r="OYV53" s="2"/>
      <c r="OYW53" s="2"/>
      <c r="OYX53" s="2"/>
      <c r="OYY53" s="2"/>
      <c r="OYZ53" s="2"/>
      <c r="OZA53" s="2"/>
      <c r="OZB53" s="2"/>
      <c r="OZC53" s="2"/>
      <c r="OZD53" s="2"/>
      <c r="OZE53" s="2"/>
      <c r="OZF53" s="2"/>
      <c r="OZG53" s="2"/>
      <c r="OZH53" s="2"/>
      <c r="OZI53" s="2"/>
      <c r="OZJ53" s="2"/>
      <c r="OZK53" s="2"/>
      <c r="OZL53" s="2"/>
      <c r="OZM53" s="2"/>
      <c r="OZN53" s="2"/>
      <c r="OZO53" s="2"/>
      <c r="OZP53" s="2"/>
      <c r="OZQ53" s="2"/>
      <c r="OZR53" s="2"/>
      <c r="OZS53" s="2"/>
      <c r="OZT53" s="2"/>
      <c r="OZU53" s="2"/>
      <c r="OZV53" s="2"/>
      <c r="OZW53" s="2"/>
      <c r="OZX53" s="2"/>
      <c r="OZY53" s="2"/>
      <c r="OZZ53" s="2"/>
      <c r="PAA53" s="2"/>
      <c r="PAB53" s="2"/>
      <c r="PAC53" s="2"/>
      <c r="PAD53" s="2"/>
      <c r="PAE53" s="2"/>
      <c r="PAF53" s="2"/>
      <c r="PAG53" s="2"/>
      <c r="PAH53" s="2"/>
      <c r="PAI53" s="2"/>
      <c r="PAJ53" s="2"/>
      <c r="PAK53" s="2"/>
      <c r="PAL53" s="2"/>
      <c r="PAM53" s="2"/>
      <c r="PAN53" s="2"/>
      <c r="PAO53" s="2"/>
      <c r="PAP53" s="2"/>
      <c r="PAQ53" s="2"/>
      <c r="PAR53" s="2"/>
      <c r="PAS53" s="2"/>
      <c r="PAT53" s="2"/>
      <c r="PAU53" s="2"/>
      <c r="PAV53" s="2"/>
      <c r="PAW53" s="2"/>
      <c r="PAX53" s="2"/>
      <c r="PAY53" s="2"/>
      <c r="PAZ53" s="2"/>
      <c r="PBA53" s="2"/>
      <c r="PBB53" s="2"/>
      <c r="PBC53" s="2"/>
      <c r="PBD53" s="2"/>
      <c r="PBE53" s="2"/>
      <c r="PBF53" s="2"/>
      <c r="PBG53" s="2"/>
      <c r="PBH53" s="2"/>
      <c r="PBI53" s="2"/>
      <c r="PBJ53" s="2"/>
      <c r="PBK53" s="2"/>
      <c r="PBL53" s="2"/>
      <c r="PBM53" s="2"/>
      <c r="PBN53" s="2"/>
      <c r="PBO53" s="2"/>
      <c r="PBP53" s="2"/>
      <c r="PBQ53" s="2"/>
      <c r="PBR53" s="2"/>
      <c r="PBS53" s="2"/>
      <c r="PBT53" s="2"/>
      <c r="PBU53" s="2"/>
      <c r="PBV53" s="2"/>
      <c r="PBW53" s="2"/>
      <c r="PBX53" s="2"/>
      <c r="PBY53" s="2"/>
      <c r="PBZ53" s="2"/>
      <c r="PCA53" s="2"/>
      <c r="PCB53" s="2"/>
      <c r="PCC53" s="2"/>
      <c r="PCD53" s="2"/>
      <c r="PCE53" s="2"/>
      <c r="PCF53" s="2"/>
      <c r="PCG53" s="2"/>
      <c r="PCH53" s="2"/>
      <c r="PCI53" s="2"/>
      <c r="PCJ53" s="2"/>
      <c r="PCK53" s="2"/>
      <c r="PCL53" s="2"/>
      <c r="PCM53" s="2"/>
      <c r="PCN53" s="2"/>
      <c r="PCO53" s="2"/>
      <c r="PCP53" s="2"/>
      <c r="PCQ53" s="2"/>
      <c r="PCR53" s="2"/>
      <c r="PCS53" s="2"/>
      <c r="PCT53" s="2"/>
      <c r="PCU53" s="2"/>
      <c r="PCV53" s="2"/>
      <c r="PCW53" s="2"/>
      <c r="PCX53" s="2"/>
      <c r="PCY53" s="2"/>
      <c r="PCZ53" s="2"/>
      <c r="PDA53" s="2"/>
      <c r="PDB53" s="2"/>
      <c r="PDC53" s="2"/>
      <c r="PDD53" s="2"/>
      <c r="PDE53" s="2"/>
      <c r="PDF53" s="2"/>
      <c r="PDG53" s="2"/>
      <c r="PDH53" s="2"/>
      <c r="PDI53" s="2"/>
      <c r="PDJ53" s="2"/>
      <c r="PDK53" s="2"/>
      <c r="PDL53" s="2"/>
      <c r="PDM53" s="2"/>
      <c r="PDN53" s="2"/>
      <c r="PDO53" s="2"/>
      <c r="PDP53" s="2"/>
      <c r="PDQ53" s="2"/>
      <c r="PDR53" s="2"/>
      <c r="PDS53" s="2"/>
      <c r="PDT53" s="2"/>
      <c r="PDU53" s="2"/>
      <c r="PDV53" s="2"/>
      <c r="PDW53" s="2"/>
      <c r="PDX53" s="2"/>
      <c r="PDY53" s="2"/>
      <c r="PDZ53" s="2"/>
      <c r="PEA53" s="2"/>
      <c r="PEB53" s="2"/>
      <c r="PEC53" s="2"/>
      <c r="PED53" s="2"/>
      <c r="PEE53" s="2"/>
      <c r="PEF53" s="2"/>
      <c r="PEG53" s="2"/>
      <c r="PEH53" s="2"/>
      <c r="PEI53" s="2"/>
      <c r="PEJ53" s="2"/>
      <c r="PEK53" s="2"/>
      <c r="PEL53" s="2"/>
      <c r="PEM53" s="2"/>
      <c r="PEN53" s="2"/>
      <c r="PEO53" s="2"/>
      <c r="PEP53" s="2"/>
      <c r="PEQ53" s="2"/>
      <c r="PER53" s="2"/>
      <c r="PES53" s="2"/>
      <c r="PET53" s="2"/>
      <c r="PEU53" s="2"/>
      <c r="PEV53" s="2"/>
      <c r="PEW53" s="2"/>
      <c r="PEX53" s="2"/>
      <c r="PEY53" s="2"/>
      <c r="PEZ53" s="2"/>
      <c r="PFA53" s="2"/>
      <c r="PFB53" s="2"/>
      <c r="PFC53" s="2"/>
      <c r="PFD53" s="2"/>
      <c r="PFE53" s="2"/>
      <c r="PFF53" s="2"/>
      <c r="PFG53" s="2"/>
      <c r="PFH53" s="2"/>
      <c r="PFI53" s="2"/>
      <c r="PFJ53" s="2"/>
      <c r="PFK53" s="2"/>
      <c r="PFL53" s="2"/>
      <c r="PFM53" s="2"/>
      <c r="PFN53" s="2"/>
      <c r="PFO53" s="2"/>
      <c r="PFP53" s="2"/>
      <c r="PFQ53" s="2"/>
      <c r="PFR53" s="2"/>
      <c r="PFS53" s="2"/>
      <c r="PFT53" s="2"/>
      <c r="PFU53" s="2"/>
      <c r="PFV53" s="2"/>
      <c r="PFW53" s="2"/>
      <c r="PFX53" s="2"/>
      <c r="PFY53" s="2"/>
      <c r="PFZ53" s="2"/>
      <c r="PGA53" s="2"/>
      <c r="PGB53" s="2"/>
      <c r="PGC53" s="2"/>
      <c r="PGD53" s="2"/>
      <c r="PGE53" s="2"/>
      <c r="PGF53" s="2"/>
      <c r="PGG53" s="2"/>
      <c r="PGH53" s="2"/>
      <c r="PGI53" s="2"/>
      <c r="PGJ53" s="2"/>
      <c r="PGK53" s="2"/>
      <c r="PGL53" s="2"/>
      <c r="PGM53" s="2"/>
      <c r="PGN53" s="2"/>
      <c r="PGO53" s="2"/>
      <c r="PGP53" s="2"/>
      <c r="PGQ53" s="2"/>
      <c r="PGR53" s="2"/>
      <c r="PGS53" s="2"/>
      <c r="PGT53" s="2"/>
      <c r="PGU53" s="2"/>
      <c r="PGV53" s="2"/>
      <c r="PGW53" s="2"/>
      <c r="PGX53" s="2"/>
      <c r="PGY53" s="2"/>
      <c r="PGZ53" s="2"/>
      <c r="PHA53" s="2"/>
      <c r="PHB53" s="2"/>
      <c r="PHC53" s="2"/>
      <c r="PHD53" s="2"/>
      <c r="PHE53" s="2"/>
      <c r="PHF53" s="2"/>
      <c r="PHG53" s="2"/>
      <c r="PHH53" s="2"/>
      <c r="PHI53" s="2"/>
      <c r="PHJ53" s="2"/>
      <c r="PHK53" s="2"/>
      <c r="PHL53" s="2"/>
      <c r="PHM53" s="2"/>
      <c r="PHN53" s="2"/>
      <c r="PHO53" s="2"/>
      <c r="PHP53" s="2"/>
      <c r="PHQ53" s="2"/>
      <c r="PHR53" s="2"/>
      <c r="PHS53" s="2"/>
      <c r="PHT53" s="2"/>
      <c r="PHU53" s="2"/>
      <c r="PHV53" s="2"/>
      <c r="PHW53" s="2"/>
      <c r="PHX53" s="2"/>
      <c r="PHY53" s="2"/>
      <c r="PHZ53" s="2"/>
      <c r="PIA53" s="2"/>
      <c r="PIB53" s="2"/>
      <c r="PIC53" s="2"/>
      <c r="PID53" s="2"/>
      <c r="PIE53" s="2"/>
      <c r="PIF53" s="2"/>
      <c r="PIG53" s="2"/>
      <c r="PIH53" s="2"/>
      <c r="PII53" s="2"/>
      <c r="PIJ53" s="2"/>
      <c r="PIK53" s="2"/>
      <c r="PIL53" s="2"/>
      <c r="PIM53" s="2"/>
      <c r="PIN53" s="2"/>
      <c r="PIO53" s="2"/>
      <c r="PIP53" s="2"/>
      <c r="PIQ53" s="2"/>
      <c r="PIR53" s="2"/>
      <c r="PIS53" s="2"/>
      <c r="PIT53" s="2"/>
      <c r="PIU53" s="2"/>
      <c r="PIV53" s="2"/>
      <c r="PIW53" s="2"/>
      <c r="PIX53" s="2"/>
      <c r="PIY53" s="2"/>
      <c r="PIZ53" s="2"/>
      <c r="PJA53" s="2"/>
      <c r="PJB53" s="2"/>
      <c r="PJC53" s="2"/>
      <c r="PJD53" s="2"/>
      <c r="PJE53" s="2"/>
      <c r="PJF53" s="2"/>
      <c r="PJG53" s="2"/>
      <c r="PJH53" s="2"/>
      <c r="PJI53" s="2"/>
      <c r="PJJ53" s="2"/>
      <c r="PJK53" s="2"/>
      <c r="PJL53" s="2"/>
      <c r="PJM53" s="2"/>
      <c r="PJN53" s="2"/>
      <c r="PJO53" s="2"/>
      <c r="PJP53" s="2"/>
      <c r="PJQ53" s="2"/>
      <c r="PJR53" s="2"/>
      <c r="PJS53" s="2"/>
      <c r="PJT53" s="2"/>
      <c r="PJU53" s="2"/>
      <c r="PJV53" s="2"/>
      <c r="PJW53" s="2"/>
      <c r="PJX53" s="2"/>
      <c r="PJY53" s="2"/>
      <c r="PJZ53" s="2"/>
      <c r="PKA53" s="2"/>
      <c r="PKB53" s="2"/>
      <c r="PKC53" s="2"/>
      <c r="PKD53" s="2"/>
      <c r="PKE53" s="2"/>
      <c r="PKF53" s="2"/>
      <c r="PKG53" s="2"/>
      <c r="PKH53" s="2"/>
      <c r="PKI53" s="2"/>
      <c r="PKJ53" s="2"/>
      <c r="PKK53" s="2"/>
      <c r="PKL53" s="2"/>
      <c r="PKM53" s="2"/>
      <c r="PKN53" s="2"/>
      <c r="PKO53" s="2"/>
      <c r="PKP53" s="2"/>
      <c r="PKQ53" s="2"/>
      <c r="PKR53" s="2"/>
      <c r="PKS53" s="2"/>
      <c r="PKT53" s="2"/>
      <c r="PKU53" s="2"/>
      <c r="PKV53" s="2"/>
      <c r="PKW53" s="2"/>
      <c r="PKX53" s="2"/>
      <c r="PKY53" s="2"/>
      <c r="PKZ53" s="2"/>
      <c r="PLA53" s="2"/>
      <c r="PLB53" s="2"/>
      <c r="PLC53" s="2"/>
      <c r="PLD53" s="2"/>
      <c r="PLE53" s="2"/>
      <c r="PLF53" s="2"/>
      <c r="PLG53" s="2"/>
      <c r="PLH53" s="2"/>
      <c r="PLI53" s="2"/>
      <c r="PLJ53" s="2"/>
      <c r="PLK53" s="2"/>
      <c r="PLL53" s="2"/>
      <c r="PLM53" s="2"/>
      <c r="PLN53" s="2"/>
      <c r="PLO53" s="2"/>
      <c r="PLP53" s="2"/>
      <c r="PLQ53" s="2"/>
      <c r="PLR53" s="2"/>
      <c r="PLS53" s="2"/>
      <c r="PLT53" s="2"/>
      <c r="PLU53" s="2"/>
      <c r="PLV53" s="2"/>
      <c r="PLW53" s="2"/>
      <c r="PLX53" s="2"/>
      <c r="PLY53" s="2"/>
      <c r="PLZ53" s="2"/>
      <c r="PMA53" s="2"/>
      <c r="PMB53" s="2"/>
      <c r="PMC53" s="2"/>
      <c r="PMD53" s="2"/>
      <c r="PME53" s="2"/>
      <c r="PMF53" s="2"/>
      <c r="PMG53" s="2"/>
      <c r="PMH53" s="2"/>
      <c r="PMI53" s="2"/>
      <c r="PMJ53" s="2"/>
      <c r="PMK53" s="2"/>
      <c r="PML53" s="2"/>
      <c r="PMM53" s="2"/>
      <c r="PMN53" s="2"/>
      <c r="PMO53" s="2"/>
      <c r="PMP53" s="2"/>
      <c r="PMQ53" s="2"/>
      <c r="PMR53" s="2"/>
      <c r="PMS53" s="2"/>
      <c r="PMT53" s="2"/>
      <c r="PMU53" s="2"/>
      <c r="PMV53" s="2"/>
      <c r="PMW53" s="2"/>
      <c r="PMX53" s="2"/>
      <c r="PMY53" s="2"/>
      <c r="PMZ53" s="2"/>
      <c r="PNA53" s="2"/>
      <c r="PNB53" s="2"/>
      <c r="PNC53" s="2"/>
      <c r="PND53" s="2"/>
      <c r="PNE53" s="2"/>
      <c r="PNF53" s="2"/>
      <c r="PNG53" s="2"/>
      <c r="PNH53" s="2"/>
      <c r="PNI53" s="2"/>
      <c r="PNJ53" s="2"/>
      <c r="PNK53" s="2"/>
      <c r="PNL53" s="2"/>
      <c r="PNM53" s="2"/>
      <c r="PNN53" s="2"/>
      <c r="PNO53" s="2"/>
      <c r="PNP53" s="2"/>
      <c r="PNQ53" s="2"/>
      <c r="PNR53" s="2"/>
      <c r="PNS53" s="2"/>
      <c r="PNT53" s="2"/>
      <c r="PNU53" s="2"/>
      <c r="PNV53" s="2"/>
      <c r="PNW53" s="2"/>
      <c r="PNX53" s="2"/>
      <c r="PNY53" s="2"/>
      <c r="PNZ53" s="2"/>
      <c r="POA53" s="2"/>
      <c r="POB53" s="2"/>
      <c r="POC53" s="2"/>
      <c r="POD53" s="2"/>
      <c r="POE53" s="2"/>
      <c r="POF53" s="2"/>
      <c r="POG53" s="2"/>
      <c r="POH53" s="2"/>
      <c r="POI53" s="2"/>
      <c r="POJ53" s="2"/>
      <c r="POK53" s="2"/>
      <c r="POL53" s="2"/>
      <c r="POM53" s="2"/>
      <c r="PON53" s="2"/>
      <c r="POO53" s="2"/>
      <c r="POP53" s="2"/>
      <c r="POQ53" s="2"/>
      <c r="POR53" s="2"/>
      <c r="POS53" s="2"/>
      <c r="POT53" s="2"/>
      <c r="POU53" s="2"/>
      <c r="POV53" s="2"/>
      <c r="POW53" s="2"/>
      <c r="POX53" s="2"/>
      <c r="POY53" s="2"/>
      <c r="POZ53" s="2"/>
      <c r="PPA53" s="2"/>
      <c r="PPB53" s="2"/>
      <c r="PPC53" s="2"/>
      <c r="PPD53" s="2"/>
      <c r="PPE53" s="2"/>
      <c r="PPF53" s="2"/>
      <c r="PPG53" s="2"/>
      <c r="PPH53" s="2"/>
      <c r="PPI53" s="2"/>
      <c r="PPJ53" s="2"/>
      <c r="PPK53" s="2"/>
      <c r="PPL53" s="2"/>
      <c r="PPM53" s="2"/>
      <c r="PPN53" s="2"/>
      <c r="PPO53" s="2"/>
      <c r="PPP53" s="2"/>
      <c r="PPQ53" s="2"/>
      <c r="PPR53" s="2"/>
      <c r="PPS53" s="2"/>
      <c r="PPT53" s="2"/>
      <c r="PPU53" s="2"/>
      <c r="PPV53" s="2"/>
      <c r="PPW53" s="2"/>
      <c r="PPX53" s="2"/>
      <c r="PPY53" s="2"/>
      <c r="PPZ53" s="2"/>
      <c r="PQA53" s="2"/>
      <c r="PQB53" s="2"/>
      <c r="PQC53" s="2"/>
      <c r="PQD53" s="2"/>
      <c r="PQE53" s="2"/>
      <c r="PQF53" s="2"/>
      <c r="PQG53" s="2"/>
      <c r="PQH53" s="2"/>
      <c r="PQI53" s="2"/>
      <c r="PQJ53" s="2"/>
      <c r="PQK53" s="2"/>
      <c r="PQL53" s="2"/>
      <c r="PQM53" s="2"/>
      <c r="PQN53" s="2"/>
      <c r="PQO53" s="2"/>
      <c r="PQP53" s="2"/>
      <c r="PQQ53" s="2"/>
      <c r="PQR53" s="2"/>
      <c r="PQS53" s="2"/>
      <c r="PQT53" s="2"/>
      <c r="PQU53" s="2"/>
      <c r="PQV53" s="2"/>
      <c r="PQW53" s="2"/>
      <c r="PQX53" s="2"/>
      <c r="PQY53" s="2"/>
      <c r="PQZ53" s="2"/>
      <c r="PRA53" s="2"/>
      <c r="PRB53" s="2"/>
      <c r="PRC53" s="2"/>
      <c r="PRD53" s="2"/>
      <c r="PRE53" s="2"/>
      <c r="PRF53" s="2"/>
      <c r="PRG53" s="2"/>
      <c r="PRH53" s="2"/>
      <c r="PRI53" s="2"/>
      <c r="PRJ53" s="2"/>
      <c r="PRK53" s="2"/>
      <c r="PRL53" s="2"/>
      <c r="PRM53" s="2"/>
      <c r="PRN53" s="2"/>
      <c r="PRO53" s="2"/>
      <c r="PRP53" s="2"/>
      <c r="PRQ53" s="2"/>
      <c r="PRR53" s="2"/>
      <c r="PRS53" s="2"/>
      <c r="PRT53" s="2"/>
      <c r="PRU53" s="2"/>
      <c r="PRV53" s="2"/>
      <c r="PRW53" s="2"/>
      <c r="PRX53" s="2"/>
      <c r="PRY53" s="2"/>
      <c r="PRZ53" s="2"/>
      <c r="PSA53" s="2"/>
      <c r="PSB53" s="2"/>
      <c r="PSC53" s="2"/>
      <c r="PSD53" s="2"/>
      <c r="PSE53" s="2"/>
      <c r="PSF53" s="2"/>
      <c r="PSG53" s="2"/>
      <c r="PSH53" s="2"/>
      <c r="PSI53" s="2"/>
      <c r="PSJ53" s="2"/>
      <c r="PSK53" s="2"/>
      <c r="PSL53" s="2"/>
      <c r="PSM53" s="2"/>
      <c r="PSN53" s="2"/>
      <c r="PSO53" s="2"/>
      <c r="PSP53" s="2"/>
      <c r="PSQ53" s="2"/>
      <c r="PSR53" s="2"/>
      <c r="PSS53" s="2"/>
      <c r="PST53" s="2"/>
      <c r="PSU53" s="2"/>
      <c r="PSV53" s="2"/>
      <c r="PSW53" s="2"/>
      <c r="PSX53" s="2"/>
      <c r="PSY53" s="2"/>
      <c r="PSZ53" s="2"/>
      <c r="PTA53" s="2"/>
      <c r="PTB53" s="2"/>
      <c r="PTC53" s="2"/>
      <c r="PTD53" s="2"/>
      <c r="PTE53" s="2"/>
      <c r="PTF53" s="2"/>
      <c r="PTG53" s="2"/>
      <c r="PTH53" s="2"/>
      <c r="PTI53" s="2"/>
      <c r="PTJ53" s="2"/>
      <c r="PTK53" s="2"/>
      <c r="PTL53" s="2"/>
      <c r="PTM53" s="2"/>
      <c r="PTN53" s="2"/>
      <c r="PTO53" s="2"/>
      <c r="PTP53" s="2"/>
      <c r="PTQ53" s="2"/>
      <c r="PTR53" s="2"/>
      <c r="PTS53" s="2"/>
      <c r="PTT53" s="2"/>
      <c r="PTU53" s="2"/>
      <c r="PTV53" s="2"/>
      <c r="PTW53" s="2"/>
      <c r="PTX53" s="2"/>
      <c r="PTY53" s="2"/>
      <c r="PTZ53" s="2"/>
      <c r="PUA53" s="2"/>
      <c r="PUB53" s="2"/>
      <c r="PUC53" s="2"/>
      <c r="PUD53" s="2"/>
      <c r="PUE53" s="2"/>
      <c r="PUF53" s="2"/>
      <c r="PUG53" s="2"/>
      <c r="PUH53" s="2"/>
      <c r="PUI53" s="2"/>
      <c r="PUJ53" s="2"/>
      <c r="PUK53" s="2"/>
      <c r="PUL53" s="2"/>
      <c r="PUM53" s="2"/>
      <c r="PUN53" s="2"/>
      <c r="PUO53" s="2"/>
      <c r="PUP53" s="2"/>
      <c r="PUQ53" s="2"/>
      <c r="PUR53" s="2"/>
      <c r="PUS53" s="2"/>
      <c r="PUT53" s="2"/>
      <c r="PUU53" s="2"/>
      <c r="PUV53" s="2"/>
      <c r="PUW53" s="2"/>
      <c r="PUX53" s="2"/>
      <c r="PUY53" s="2"/>
      <c r="PUZ53" s="2"/>
      <c r="PVA53" s="2"/>
      <c r="PVB53" s="2"/>
      <c r="PVC53" s="2"/>
      <c r="PVD53" s="2"/>
      <c r="PVE53" s="2"/>
      <c r="PVF53" s="2"/>
      <c r="PVG53" s="2"/>
      <c r="PVH53" s="2"/>
      <c r="PVI53" s="2"/>
      <c r="PVJ53" s="2"/>
      <c r="PVK53" s="2"/>
      <c r="PVL53" s="2"/>
      <c r="PVM53" s="2"/>
      <c r="PVN53" s="2"/>
      <c r="PVO53" s="2"/>
      <c r="PVP53" s="2"/>
      <c r="PVQ53" s="2"/>
      <c r="PVR53" s="2"/>
      <c r="PVS53" s="2"/>
      <c r="PVT53" s="2"/>
      <c r="PVU53" s="2"/>
      <c r="PVV53" s="2"/>
      <c r="PVW53" s="2"/>
      <c r="PVX53" s="2"/>
      <c r="PVY53" s="2"/>
      <c r="PVZ53" s="2"/>
      <c r="PWA53" s="2"/>
      <c r="PWB53" s="2"/>
      <c r="PWC53" s="2"/>
      <c r="PWD53" s="2"/>
      <c r="PWE53" s="2"/>
      <c r="PWF53" s="2"/>
      <c r="PWG53" s="2"/>
      <c r="PWH53" s="2"/>
      <c r="PWI53" s="2"/>
      <c r="PWJ53" s="2"/>
      <c r="PWK53" s="2"/>
      <c r="PWL53" s="2"/>
      <c r="PWM53" s="2"/>
      <c r="PWN53" s="2"/>
      <c r="PWO53" s="2"/>
      <c r="PWP53" s="2"/>
      <c r="PWQ53" s="2"/>
      <c r="PWR53" s="2"/>
      <c r="PWS53" s="2"/>
      <c r="PWT53" s="2"/>
      <c r="PWU53" s="2"/>
      <c r="PWV53" s="2"/>
      <c r="PWW53" s="2"/>
      <c r="PWX53" s="2"/>
      <c r="PWY53" s="2"/>
      <c r="PWZ53" s="2"/>
      <c r="PXA53" s="2"/>
      <c r="PXB53" s="2"/>
      <c r="PXC53" s="2"/>
      <c r="PXD53" s="2"/>
      <c r="PXE53" s="2"/>
      <c r="PXF53" s="2"/>
      <c r="PXG53" s="2"/>
      <c r="PXH53" s="2"/>
      <c r="PXI53" s="2"/>
      <c r="PXJ53" s="2"/>
      <c r="PXK53" s="2"/>
      <c r="PXL53" s="2"/>
      <c r="PXM53" s="2"/>
      <c r="PXN53" s="2"/>
      <c r="PXO53" s="2"/>
      <c r="PXP53" s="2"/>
      <c r="PXQ53" s="2"/>
      <c r="PXR53" s="2"/>
      <c r="PXS53" s="2"/>
      <c r="PXT53" s="2"/>
      <c r="PXU53" s="2"/>
      <c r="PXV53" s="2"/>
      <c r="PXW53" s="2"/>
      <c r="PXX53" s="2"/>
      <c r="PXY53" s="2"/>
      <c r="PXZ53" s="2"/>
      <c r="PYA53" s="2"/>
      <c r="PYB53" s="2"/>
      <c r="PYC53" s="2"/>
      <c r="PYD53" s="2"/>
      <c r="PYE53" s="2"/>
      <c r="PYF53" s="2"/>
      <c r="PYG53" s="2"/>
      <c r="PYH53" s="2"/>
      <c r="PYI53" s="2"/>
      <c r="PYJ53" s="2"/>
      <c r="PYK53" s="2"/>
      <c r="PYL53" s="2"/>
      <c r="PYM53" s="2"/>
      <c r="PYN53" s="2"/>
      <c r="PYO53" s="2"/>
      <c r="PYP53" s="2"/>
      <c r="PYQ53" s="2"/>
      <c r="PYR53" s="2"/>
      <c r="PYS53" s="2"/>
      <c r="PYT53" s="2"/>
      <c r="PYU53" s="2"/>
      <c r="PYV53" s="2"/>
      <c r="PYW53" s="2"/>
      <c r="PYX53" s="2"/>
      <c r="PYY53" s="2"/>
      <c r="PYZ53" s="2"/>
      <c r="PZA53" s="2"/>
      <c r="PZB53" s="2"/>
      <c r="PZC53" s="2"/>
      <c r="PZD53" s="2"/>
      <c r="PZE53" s="2"/>
      <c r="PZF53" s="2"/>
      <c r="PZG53" s="2"/>
      <c r="PZH53" s="2"/>
      <c r="PZI53" s="2"/>
      <c r="PZJ53" s="2"/>
      <c r="PZK53" s="2"/>
      <c r="PZL53" s="2"/>
      <c r="PZM53" s="2"/>
      <c r="PZN53" s="2"/>
      <c r="PZO53" s="2"/>
      <c r="PZP53" s="2"/>
      <c r="PZQ53" s="2"/>
      <c r="PZR53" s="2"/>
      <c r="PZS53" s="2"/>
      <c r="PZT53" s="2"/>
      <c r="PZU53" s="2"/>
      <c r="PZV53" s="2"/>
      <c r="PZW53" s="2"/>
      <c r="PZX53" s="2"/>
      <c r="PZY53" s="2"/>
      <c r="PZZ53" s="2"/>
      <c r="QAA53" s="2"/>
      <c r="QAB53" s="2"/>
      <c r="QAC53" s="2"/>
      <c r="QAD53" s="2"/>
      <c r="QAE53" s="2"/>
      <c r="QAF53" s="2"/>
      <c r="QAG53" s="2"/>
      <c r="QAH53" s="2"/>
      <c r="QAI53" s="2"/>
      <c r="QAJ53" s="2"/>
      <c r="QAK53" s="2"/>
      <c r="QAL53" s="2"/>
      <c r="QAM53" s="2"/>
      <c r="QAN53" s="2"/>
      <c r="QAO53" s="2"/>
      <c r="QAP53" s="2"/>
      <c r="QAQ53" s="2"/>
      <c r="QAR53" s="2"/>
      <c r="QAS53" s="2"/>
      <c r="QAT53" s="2"/>
      <c r="QAU53" s="2"/>
      <c r="QAV53" s="2"/>
      <c r="QAW53" s="2"/>
      <c r="QAX53" s="2"/>
      <c r="QAY53" s="2"/>
      <c r="QAZ53" s="2"/>
      <c r="QBA53" s="2"/>
      <c r="QBB53" s="2"/>
      <c r="QBC53" s="2"/>
      <c r="QBD53" s="2"/>
      <c r="QBE53" s="2"/>
      <c r="QBF53" s="2"/>
      <c r="QBG53" s="2"/>
      <c r="QBH53" s="2"/>
      <c r="QBI53" s="2"/>
      <c r="QBJ53" s="2"/>
      <c r="QBK53" s="2"/>
      <c r="QBL53" s="2"/>
      <c r="QBM53" s="2"/>
      <c r="QBN53" s="2"/>
      <c r="QBO53" s="2"/>
      <c r="QBP53" s="2"/>
      <c r="QBQ53" s="2"/>
      <c r="QBR53" s="2"/>
      <c r="QBS53" s="2"/>
      <c r="QBT53" s="2"/>
      <c r="QBU53" s="2"/>
      <c r="QBV53" s="2"/>
      <c r="QBW53" s="2"/>
      <c r="QBX53" s="2"/>
      <c r="QBY53" s="2"/>
      <c r="QBZ53" s="2"/>
      <c r="QCA53" s="2"/>
      <c r="QCB53" s="2"/>
      <c r="QCC53" s="2"/>
      <c r="QCD53" s="2"/>
      <c r="QCE53" s="2"/>
      <c r="QCF53" s="2"/>
      <c r="QCG53" s="2"/>
      <c r="QCH53" s="2"/>
      <c r="QCI53" s="2"/>
      <c r="QCJ53" s="2"/>
      <c r="QCK53" s="2"/>
      <c r="QCL53" s="2"/>
      <c r="QCM53" s="2"/>
      <c r="QCN53" s="2"/>
      <c r="QCO53" s="2"/>
      <c r="QCP53" s="2"/>
      <c r="QCQ53" s="2"/>
      <c r="QCR53" s="2"/>
      <c r="QCS53" s="2"/>
      <c r="QCT53" s="2"/>
      <c r="QCU53" s="2"/>
      <c r="QCV53" s="2"/>
      <c r="QCW53" s="2"/>
      <c r="QCX53" s="2"/>
      <c r="QCY53" s="2"/>
      <c r="QCZ53" s="2"/>
      <c r="QDA53" s="2"/>
      <c r="QDB53" s="2"/>
      <c r="QDC53" s="2"/>
      <c r="QDD53" s="2"/>
      <c r="QDE53" s="2"/>
      <c r="QDF53" s="2"/>
      <c r="QDG53" s="2"/>
      <c r="QDH53" s="2"/>
      <c r="QDI53" s="2"/>
      <c r="QDJ53" s="2"/>
      <c r="QDK53" s="2"/>
      <c r="QDL53" s="2"/>
      <c r="QDM53" s="2"/>
      <c r="QDN53" s="2"/>
      <c r="QDO53" s="2"/>
      <c r="QDP53" s="2"/>
      <c r="QDQ53" s="2"/>
      <c r="QDR53" s="2"/>
      <c r="QDS53" s="2"/>
      <c r="QDT53" s="2"/>
      <c r="QDU53" s="2"/>
      <c r="QDV53" s="2"/>
      <c r="QDW53" s="2"/>
      <c r="QDX53" s="2"/>
      <c r="QDY53" s="2"/>
      <c r="QDZ53" s="2"/>
      <c r="QEA53" s="2"/>
      <c r="QEB53" s="2"/>
      <c r="QEC53" s="2"/>
      <c r="QED53" s="2"/>
      <c r="QEE53" s="2"/>
      <c r="QEF53" s="2"/>
      <c r="QEG53" s="2"/>
      <c r="QEH53" s="2"/>
      <c r="QEI53" s="2"/>
      <c r="QEJ53" s="2"/>
      <c r="QEK53" s="2"/>
      <c r="QEL53" s="2"/>
      <c r="QEM53" s="2"/>
      <c r="QEN53" s="2"/>
      <c r="QEO53" s="2"/>
      <c r="QEP53" s="2"/>
      <c r="QEQ53" s="2"/>
      <c r="QER53" s="2"/>
      <c r="QES53" s="2"/>
      <c r="QET53" s="2"/>
      <c r="QEU53" s="2"/>
      <c r="QEV53" s="2"/>
      <c r="QEW53" s="2"/>
      <c r="QEX53" s="2"/>
      <c r="QEY53" s="2"/>
      <c r="QEZ53" s="2"/>
      <c r="QFA53" s="2"/>
      <c r="QFB53" s="2"/>
      <c r="QFC53" s="2"/>
      <c r="QFD53" s="2"/>
      <c r="QFE53" s="2"/>
      <c r="QFF53" s="2"/>
      <c r="QFG53" s="2"/>
      <c r="QFH53" s="2"/>
      <c r="QFI53" s="2"/>
      <c r="QFJ53" s="2"/>
      <c r="QFK53" s="2"/>
      <c r="QFL53" s="2"/>
      <c r="QFM53" s="2"/>
      <c r="QFN53" s="2"/>
      <c r="QFO53" s="2"/>
      <c r="QFP53" s="2"/>
      <c r="QFQ53" s="2"/>
      <c r="QFR53" s="2"/>
      <c r="QFS53" s="2"/>
      <c r="QFT53" s="2"/>
      <c r="QFU53" s="2"/>
      <c r="QFV53" s="2"/>
      <c r="QFW53" s="2"/>
      <c r="QFX53" s="2"/>
      <c r="QFY53" s="2"/>
      <c r="QFZ53" s="2"/>
      <c r="QGA53" s="2"/>
      <c r="QGB53" s="2"/>
      <c r="QGC53" s="2"/>
      <c r="QGD53" s="2"/>
      <c r="QGE53" s="2"/>
      <c r="QGF53" s="2"/>
      <c r="QGG53" s="2"/>
      <c r="QGH53" s="2"/>
      <c r="QGI53" s="2"/>
      <c r="QGJ53" s="2"/>
      <c r="QGK53" s="2"/>
      <c r="QGL53" s="2"/>
      <c r="QGM53" s="2"/>
      <c r="QGN53" s="2"/>
      <c r="QGO53" s="2"/>
      <c r="QGP53" s="2"/>
      <c r="QGQ53" s="2"/>
      <c r="QGR53" s="2"/>
      <c r="QGS53" s="2"/>
      <c r="QGT53" s="2"/>
      <c r="QGU53" s="2"/>
      <c r="QGV53" s="2"/>
      <c r="QGW53" s="2"/>
      <c r="QGX53" s="2"/>
      <c r="QGY53" s="2"/>
      <c r="QGZ53" s="2"/>
      <c r="QHA53" s="2"/>
      <c r="QHB53" s="2"/>
      <c r="QHC53" s="2"/>
      <c r="QHD53" s="2"/>
      <c r="QHE53" s="2"/>
      <c r="QHF53" s="2"/>
      <c r="QHG53" s="2"/>
      <c r="QHH53" s="2"/>
      <c r="QHI53" s="2"/>
      <c r="QHJ53" s="2"/>
      <c r="QHK53" s="2"/>
      <c r="QHL53" s="2"/>
      <c r="QHM53" s="2"/>
      <c r="QHN53" s="2"/>
      <c r="QHO53" s="2"/>
      <c r="QHP53" s="2"/>
      <c r="QHQ53" s="2"/>
      <c r="QHR53" s="2"/>
      <c r="QHS53" s="2"/>
      <c r="QHT53" s="2"/>
      <c r="QHU53" s="2"/>
      <c r="QHV53" s="2"/>
      <c r="QHW53" s="2"/>
      <c r="QHX53" s="2"/>
      <c r="QHY53" s="2"/>
      <c r="QHZ53" s="2"/>
      <c r="QIA53" s="2"/>
      <c r="QIB53" s="2"/>
      <c r="QIC53" s="2"/>
      <c r="QID53" s="2"/>
      <c r="QIE53" s="2"/>
      <c r="QIF53" s="2"/>
      <c r="QIG53" s="2"/>
      <c r="QIH53" s="2"/>
      <c r="QII53" s="2"/>
      <c r="QIJ53" s="2"/>
      <c r="QIK53" s="2"/>
      <c r="QIL53" s="2"/>
      <c r="QIM53" s="2"/>
      <c r="QIN53" s="2"/>
      <c r="QIO53" s="2"/>
      <c r="QIP53" s="2"/>
      <c r="QIQ53" s="2"/>
      <c r="QIR53" s="2"/>
      <c r="QIS53" s="2"/>
      <c r="QIT53" s="2"/>
      <c r="QIU53" s="2"/>
      <c r="QIV53" s="2"/>
      <c r="QIW53" s="2"/>
      <c r="QIX53" s="2"/>
      <c r="QIY53" s="2"/>
      <c r="QIZ53" s="2"/>
      <c r="QJA53" s="2"/>
      <c r="QJB53" s="2"/>
      <c r="QJC53" s="2"/>
      <c r="QJD53" s="2"/>
      <c r="QJE53" s="2"/>
      <c r="QJF53" s="2"/>
      <c r="QJG53" s="2"/>
      <c r="QJH53" s="2"/>
      <c r="QJI53" s="2"/>
      <c r="QJJ53" s="2"/>
      <c r="QJK53" s="2"/>
      <c r="QJL53" s="2"/>
      <c r="QJM53" s="2"/>
      <c r="QJN53" s="2"/>
      <c r="QJO53" s="2"/>
      <c r="QJP53" s="2"/>
      <c r="QJQ53" s="2"/>
      <c r="QJR53" s="2"/>
      <c r="QJS53" s="2"/>
      <c r="QJT53" s="2"/>
      <c r="QJU53" s="2"/>
      <c r="QJV53" s="2"/>
      <c r="QJW53" s="2"/>
      <c r="QJX53" s="2"/>
      <c r="QJY53" s="2"/>
      <c r="QJZ53" s="2"/>
      <c r="QKA53" s="2"/>
      <c r="QKB53" s="2"/>
      <c r="QKC53" s="2"/>
      <c r="QKD53" s="2"/>
      <c r="QKE53" s="2"/>
      <c r="QKF53" s="2"/>
      <c r="QKG53" s="2"/>
      <c r="QKH53" s="2"/>
      <c r="QKI53" s="2"/>
      <c r="QKJ53" s="2"/>
      <c r="QKK53" s="2"/>
      <c r="QKL53" s="2"/>
      <c r="QKM53" s="2"/>
      <c r="QKN53" s="2"/>
      <c r="QKO53" s="2"/>
      <c r="QKP53" s="2"/>
      <c r="QKQ53" s="2"/>
      <c r="QKR53" s="2"/>
      <c r="QKS53" s="2"/>
      <c r="QKT53" s="2"/>
      <c r="QKU53" s="2"/>
      <c r="QKV53" s="2"/>
      <c r="QKW53" s="2"/>
      <c r="QKX53" s="2"/>
      <c r="QKY53" s="2"/>
      <c r="QKZ53" s="2"/>
      <c r="QLA53" s="2"/>
      <c r="QLB53" s="2"/>
      <c r="QLC53" s="2"/>
      <c r="QLD53" s="2"/>
      <c r="QLE53" s="2"/>
      <c r="QLF53" s="2"/>
      <c r="QLG53" s="2"/>
      <c r="QLH53" s="2"/>
      <c r="QLI53" s="2"/>
      <c r="QLJ53" s="2"/>
      <c r="QLK53" s="2"/>
      <c r="QLL53" s="2"/>
      <c r="QLM53" s="2"/>
      <c r="QLN53" s="2"/>
      <c r="QLO53" s="2"/>
      <c r="QLP53" s="2"/>
      <c r="QLQ53" s="2"/>
      <c r="QLR53" s="2"/>
      <c r="QLS53" s="2"/>
      <c r="QLT53" s="2"/>
      <c r="QLU53" s="2"/>
      <c r="QLV53" s="2"/>
      <c r="QLW53" s="2"/>
      <c r="QLX53" s="2"/>
      <c r="QLY53" s="2"/>
      <c r="QLZ53" s="2"/>
      <c r="QMA53" s="2"/>
      <c r="QMB53" s="2"/>
      <c r="QMC53" s="2"/>
      <c r="QMD53" s="2"/>
      <c r="QME53" s="2"/>
      <c r="QMF53" s="2"/>
      <c r="QMG53" s="2"/>
      <c r="QMH53" s="2"/>
      <c r="QMI53" s="2"/>
      <c r="QMJ53" s="2"/>
      <c r="QMK53" s="2"/>
      <c r="QML53" s="2"/>
      <c r="QMM53" s="2"/>
      <c r="QMN53" s="2"/>
      <c r="QMO53" s="2"/>
      <c r="QMP53" s="2"/>
      <c r="QMQ53" s="2"/>
      <c r="QMR53" s="2"/>
      <c r="QMS53" s="2"/>
      <c r="QMT53" s="2"/>
      <c r="QMU53" s="2"/>
      <c r="QMV53" s="2"/>
      <c r="QMW53" s="2"/>
      <c r="QMX53" s="2"/>
      <c r="QMY53" s="2"/>
      <c r="QMZ53" s="2"/>
      <c r="QNA53" s="2"/>
      <c r="QNB53" s="2"/>
      <c r="QNC53" s="2"/>
      <c r="QND53" s="2"/>
      <c r="QNE53" s="2"/>
      <c r="QNF53" s="2"/>
      <c r="QNG53" s="2"/>
      <c r="QNH53" s="2"/>
      <c r="QNI53" s="2"/>
      <c r="QNJ53" s="2"/>
      <c r="QNK53" s="2"/>
      <c r="QNL53" s="2"/>
      <c r="QNM53" s="2"/>
      <c r="QNN53" s="2"/>
      <c r="QNO53" s="2"/>
      <c r="QNP53" s="2"/>
      <c r="QNQ53" s="2"/>
      <c r="QNR53" s="2"/>
      <c r="QNS53" s="2"/>
      <c r="QNT53" s="2"/>
      <c r="QNU53" s="2"/>
      <c r="QNV53" s="2"/>
      <c r="QNW53" s="2"/>
      <c r="QNX53" s="2"/>
      <c r="QNY53" s="2"/>
      <c r="QNZ53" s="2"/>
      <c r="QOA53" s="2"/>
      <c r="QOB53" s="2"/>
      <c r="QOC53" s="2"/>
      <c r="QOD53" s="2"/>
      <c r="QOE53" s="2"/>
      <c r="QOF53" s="2"/>
      <c r="QOG53" s="2"/>
      <c r="QOH53" s="2"/>
      <c r="QOI53" s="2"/>
      <c r="QOJ53" s="2"/>
      <c r="QOK53" s="2"/>
      <c r="QOL53" s="2"/>
      <c r="QOM53" s="2"/>
      <c r="QON53" s="2"/>
      <c r="QOO53" s="2"/>
      <c r="QOP53" s="2"/>
      <c r="QOQ53" s="2"/>
      <c r="QOR53" s="2"/>
      <c r="QOS53" s="2"/>
      <c r="QOT53" s="2"/>
      <c r="QOU53" s="2"/>
      <c r="QOV53" s="2"/>
      <c r="QOW53" s="2"/>
      <c r="QOX53" s="2"/>
      <c r="QOY53" s="2"/>
      <c r="QOZ53" s="2"/>
      <c r="QPA53" s="2"/>
      <c r="QPB53" s="2"/>
      <c r="QPC53" s="2"/>
      <c r="QPD53" s="2"/>
      <c r="QPE53" s="2"/>
      <c r="QPF53" s="2"/>
      <c r="QPG53" s="2"/>
      <c r="QPH53" s="2"/>
      <c r="QPI53" s="2"/>
      <c r="QPJ53" s="2"/>
      <c r="QPK53" s="2"/>
      <c r="QPL53" s="2"/>
      <c r="QPM53" s="2"/>
      <c r="QPN53" s="2"/>
      <c r="QPO53" s="2"/>
      <c r="QPP53" s="2"/>
      <c r="QPQ53" s="2"/>
      <c r="QPR53" s="2"/>
      <c r="QPS53" s="2"/>
      <c r="QPT53" s="2"/>
      <c r="QPU53" s="2"/>
      <c r="QPV53" s="2"/>
      <c r="QPW53" s="2"/>
      <c r="QPX53" s="2"/>
      <c r="QPY53" s="2"/>
      <c r="QPZ53" s="2"/>
      <c r="QQA53" s="2"/>
      <c r="QQB53" s="2"/>
      <c r="QQC53" s="2"/>
      <c r="QQD53" s="2"/>
      <c r="QQE53" s="2"/>
      <c r="QQF53" s="2"/>
      <c r="QQG53" s="2"/>
      <c r="QQH53" s="2"/>
      <c r="QQI53" s="2"/>
      <c r="QQJ53" s="2"/>
      <c r="QQK53" s="2"/>
      <c r="QQL53" s="2"/>
      <c r="QQM53" s="2"/>
      <c r="QQN53" s="2"/>
      <c r="QQO53" s="2"/>
      <c r="QQP53" s="2"/>
      <c r="QQQ53" s="2"/>
      <c r="QQR53" s="2"/>
      <c r="QQS53" s="2"/>
      <c r="QQT53" s="2"/>
      <c r="QQU53" s="2"/>
      <c r="QQV53" s="2"/>
      <c r="QQW53" s="2"/>
      <c r="QQX53" s="2"/>
      <c r="QQY53" s="2"/>
      <c r="QQZ53" s="2"/>
      <c r="QRA53" s="2"/>
      <c r="QRB53" s="2"/>
      <c r="QRC53" s="2"/>
      <c r="QRD53" s="2"/>
      <c r="QRE53" s="2"/>
      <c r="QRF53" s="2"/>
      <c r="QRG53" s="2"/>
      <c r="QRH53" s="2"/>
      <c r="QRI53" s="2"/>
      <c r="QRJ53" s="2"/>
      <c r="QRK53" s="2"/>
      <c r="QRL53" s="2"/>
      <c r="QRM53" s="2"/>
      <c r="QRN53" s="2"/>
      <c r="QRO53" s="2"/>
      <c r="QRP53" s="2"/>
      <c r="QRQ53" s="2"/>
      <c r="QRR53" s="2"/>
      <c r="QRS53" s="2"/>
      <c r="QRT53" s="2"/>
      <c r="QRU53" s="2"/>
      <c r="QRV53" s="2"/>
      <c r="QRW53" s="2"/>
      <c r="QRX53" s="2"/>
      <c r="QRY53" s="2"/>
      <c r="QRZ53" s="2"/>
      <c r="QSA53" s="2"/>
      <c r="QSB53" s="2"/>
      <c r="QSC53" s="2"/>
      <c r="QSD53" s="2"/>
      <c r="QSE53" s="2"/>
      <c r="QSF53" s="2"/>
      <c r="QSG53" s="2"/>
      <c r="QSH53" s="2"/>
      <c r="QSI53" s="2"/>
      <c r="QSJ53" s="2"/>
      <c r="QSK53" s="2"/>
      <c r="QSL53" s="2"/>
      <c r="QSM53" s="2"/>
      <c r="QSN53" s="2"/>
      <c r="QSO53" s="2"/>
      <c r="QSP53" s="2"/>
      <c r="QSQ53" s="2"/>
      <c r="QSR53" s="2"/>
      <c r="QSS53" s="2"/>
      <c r="QST53" s="2"/>
      <c r="QSU53" s="2"/>
      <c r="QSV53" s="2"/>
      <c r="QSW53" s="2"/>
      <c r="QSX53" s="2"/>
      <c r="QSY53" s="2"/>
      <c r="QSZ53" s="2"/>
      <c r="QTA53" s="2"/>
      <c r="QTB53" s="2"/>
      <c r="QTC53" s="2"/>
      <c r="QTD53" s="2"/>
      <c r="QTE53" s="2"/>
      <c r="QTF53" s="2"/>
      <c r="QTG53" s="2"/>
      <c r="QTH53" s="2"/>
      <c r="QTI53" s="2"/>
      <c r="QTJ53" s="2"/>
      <c r="QTK53" s="2"/>
      <c r="QTL53" s="2"/>
      <c r="QTM53" s="2"/>
      <c r="QTN53" s="2"/>
      <c r="QTO53" s="2"/>
      <c r="QTP53" s="2"/>
      <c r="QTQ53" s="2"/>
      <c r="QTR53" s="2"/>
      <c r="QTS53" s="2"/>
      <c r="QTT53" s="2"/>
      <c r="QTU53" s="2"/>
      <c r="QTV53" s="2"/>
      <c r="QTW53" s="2"/>
      <c r="QTX53" s="2"/>
      <c r="QTY53" s="2"/>
      <c r="QTZ53" s="2"/>
      <c r="QUA53" s="2"/>
      <c r="QUB53" s="2"/>
      <c r="QUC53" s="2"/>
      <c r="QUD53" s="2"/>
      <c r="QUE53" s="2"/>
      <c r="QUF53" s="2"/>
      <c r="QUG53" s="2"/>
      <c r="QUH53" s="2"/>
      <c r="QUI53" s="2"/>
      <c r="QUJ53" s="2"/>
      <c r="QUK53" s="2"/>
      <c r="QUL53" s="2"/>
      <c r="QUM53" s="2"/>
      <c r="QUN53" s="2"/>
      <c r="QUO53" s="2"/>
      <c r="QUP53" s="2"/>
      <c r="QUQ53" s="2"/>
      <c r="QUR53" s="2"/>
      <c r="QUS53" s="2"/>
      <c r="QUT53" s="2"/>
      <c r="QUU53" s="2"/>
      <c r="QUV53" s="2"/>
      <c r="QUW53" s="2"/>
      <c r="QUX53" s="2"/>
      <c r="QUY53" s="2"/>
      <c r="QUZ53" s="2"/>
      <c r="QVA53" s="2"/>
      <c r="QVB53" s="2"/>
      <c r="QVC53" s="2"/>
      <c r="QVD53" s="2"/>
      <c r="QVE53" s="2"/>
      <c r="QVF53" s="2"/>
      <c r="QVG53" s="2"/>
      <c r="QVH53" s="2"/>
      <c r="QVI53" s="2"/>
      <c r="QVJ53" s="2"/>
      <c r="QVK53" s="2"/>
      <c r="QVL53" s="2"/>
      <c r="QVM53" s="2"/>
      <c r="QVN53" s="2"/>
      <c r="QVO53" s="2"/>
      <c r="QVP53" s="2"/>
      <c r="QVQ53" s="2"/>
      <c r="QVR53" s="2"/>
      <c r="QVS53" s="2"/>
      <c r="QVT53" s="2"/>
      <c r="QVU53" s="2"/>
      <c r="QVV53" s="2"/>
      <c r="QVW53" s="2"/>
      <c r="QVX53" s="2"/>
      <c r="QVY53" s="2"/>
      <c r="QVZ53" s="2"/>
      <c r="QWA53" s="2"/>
      <c r="QWB53" s="2"/>
      <c r="QWC53" s="2"/>
      <c r="QWD53" s="2"/>
      <c r="QWE53" s="2"/>
      <c r="QWF53" s="2"/>
      <c r="QWG53" s="2"/>
      <c r="QWH53" s="2"/>
      <c r="QWI53" s="2"/>
      <c r="QWJ53" s="2"/>
      <c r="QWK53" s="2"/>
      <c r="QWL53" s="2"/>
      <c r="QWM53" s="2"/>
      <c r="QWN53" s="2"/>
      <c r="QWO53" s="2"/>
      <c r="QWP53" s="2"/>
      <c r="QWQ53" s="2"/>
      <c r="QWR53" s="2"/>
      <c r="QWS53" s="2"/>
      <c r="QWT53" s="2"/>
      <c r="QWU53" s="2"/>
      <c r="QWV53" s="2"/>
      <c r="QWW53" s="2"/>
      <c r="QWX53" s="2"/>
      <c r="QWY53" s="2"/>
      <c r="QWZ53" s="2"/>
      <c r="QXA53" s="2"/>
      <c r="QXB53" s="2"/>
      <c r="QXC53" s="2"/>
      <c r="QXD53" s="2"/>
      <c r="QXE53" s="2"/>
      <c r="QXF53" s="2"/>
      <c r="QXG53" s="2"/>
      <c r="QXH53" s="2"/>
      <c r="QXI53" s="2"/>
      <c r="QXJ53" s="2"/>
      <c r="QXK53" s="2"/>
      <c r="QXL53" s="2"/>
      <c r="QXM53" s="2"/>
      <c r="QXN53" s="2"/>
      <c r="QXO53" s="2"/>
      <c r="QXP53" s="2"/>
      <c r="QXQ53" s="2"/>
      <c r="QXR53" s="2"/>
      <c r="QXS53" s="2"/>
      <c r="QXT53" s="2"/>
      <c r="QXU53" s="2"/>
      <c r="QXV53" s="2"/>
      <c r="QXW53" s="2"/>
      <c r="QXX53" s="2"/>
      <c r="QXY53" s="2"/>
      <c r="QXZ53" s="2"/>
      <c r="QYA53" s="2"/>
      <c r="QYB53" s="2"/>
      <c r="QYC53" s="2"/>
      <c r="QYD53" s="2"/>
      <c r="QYE53" s="2"/>
      <c r="QYF53" s="2"/>
      <c r="QYG53" s="2"/>
      <c r="QYH53" s="2"/>
      <c r="QYI53" s="2"/>
      <c r="QYJ53" s="2"/>
      <c r="QYK53" s="2"/>
      <c r="QYL53" s="2"/>
      <c r="QYM53" s="2"/>
      <c r="QYN53" s="2"/>
      <c r="QYO53" s="2"/>
      <c r="QYP53" s="2"/>
      <c r="QYQ53" s="2"/>
      <c r="QYR53" s="2"/>
      <c r="QYS53" s="2"/>
      <c r="QYT53" s="2"/>
      <c r="QYU53" s="2"/>
      <c r="QYV53" s="2"/>
      <c r="QYW53" s="2"/>
      <c r="QYX53" s="2"/>
      <c r="QYY53" s="2"/>
      <c r="QYZ53" s="2"/>
      <c r="QZA53" s="2"/>
      <c r="QZB53" s="2"/>
      <c r="QZC53" s="2"/>
      <c r="QZD53" s="2"/>
      <c r="QZE53" s="2"/>
      <c r="QZF53" s="2"/>
      <c r="QZG53" s="2"/>
      <c r="QZH53" s="2"/>
      <c r="QZI53" s="2"/>
      <c r="QZJ53" s="2"/>
      <c r="QZK53" s="2"/>
      <c r="QZL53" s="2"/>
      <c r="QZM53" s="2"/>
      <c r="QZN53" s="2"/>
      <c r="QZO53" s="2"/>
      <c r="QZP53" s="2"/>
      <c r="QZQ53" s="2"/>
      <c r="QZR53" s="2"/>
      <c r="QZS53" s="2"/>
      <c r="QZT53" s="2"/>
      <c r="QZU53" s="2"/>
      <c r="QZV53" s="2"/>
      <c r="QZW53" s="2"/>
      <c r="QZX53" s="2"/>
      <c r="QZY53" s="2"/>
      <c r="QZZ53" s="2"/>
      <c r="RAA53" s="2"/>
      <c r="RAB53" s="2"/>
      <c r="RAC53" s="2"/>
      <c r="RAD53" s="2"/>
      <c r="RAE53" s="2"/>
      <c r="RAF53" s="2"/>
      <c r="RAG53" s="2"/>
      <c r="RAH53" s="2"/>
      <c r="RAI53" s="2"/>
      <c r="RAJ53" s="2"/>
      <c r="RAK53" s="2"/>
      <c r="RAL53" s="2"/>
      <c r="RAM53" s="2"/>
      <c r="RAN53" s="2"/>
      <c r="RAO53" s="2"/>
      <c r="RAP53" s="2"/>
      <c r="RAQ53" s="2"/>
      <c r="RAR53" s="2"/>
      <c r="RAS53" s="2"/>
      <c r="RAT53" s="2"/>
      <c r="RAU53" s="2"/>
      <c r="RAV53" s="2"/>
      <c r="RAW53" s="2"/>
      <c r="RAX53" s="2"/>
      <c r="RAY53" s="2"/>
      <c r="RAZ53" s="2"/>
      <c r="RBA53" s="2"/>
      <c r="RBB53" s="2"/>
      <c r="RBC53" s="2"/>
      <c r="RBD53" s="2"/>
      <c r="RBE53" s="2"/>
      <c r="RBF53" s="2"/>
      <c r="RBG53" s="2"/>
      <c r="RBH53" s="2"/>
      <c r="RBI53" s="2"/>
      <c r="RBJ53" s="2"/>
      <c r="RBK53" s="2"/>
      <c r="RBL53" s="2"/>
      <c r="RBM53" s="2"/>
      <c r="RBN53" s="2"/>
      <c r="RBO53" s="2"/>
      <c r="RBP53" s="2"/>
      <c r="RBQ53" s="2"/>
      <c r="RBR53" s="2"/>
      <c r="RBS53" s="2"/>
      <c r="RBT53" s="2"/>
      <c r="RBU53" s="2"/>
      <c r="RBV53" s="2"/>
      <c r="RBW53" s="2"/>
      <c r="RBX53" s="2"/>
      <c r="RBY53" s="2"/>
      <c r="RBZ53" s="2"/>
      <c r="RCA53" s="2"/>
      <c r="RCB53" s="2"/>
      <c r="RCC53" s="2"/>
      <c r="RCD53" s="2"/>
      <c r="RCE53" s="2"/>
      <c r="RCF53" s="2"/>
      <c r="RCG53" s="2"/>
      <c r="RCH53" s="2"/>
      <c r="RCI53" s="2"/>
      <c r="RCJ53" s="2"/>
      <c r="RCK53" s="2"/>
      <c r="RCL53" s="2"/>
      <c r="RCM53" s="2"/>
      <c r="RCN53" s="2"/>
      <c r="RCO53" s="2"/>
      <c r="RCP53" s="2"/>
      <c r="RCQ53" s="2"/>
      <c r="RCR53" s="2"/>
      <c r="RCS53" s="2"/>
      <c r="RCT53" s="2"/>
      <c r="RCU53" s="2"/>
      <c r="RCV53" s="2"/>
      <c r="RCW53" s="2"/>
      <c r="RCX53" s="2"/>
      <c r="RCY53" s="2"/>
      <c r="RCZ53" s="2"/>
      <c r="RDA53" s="2"/>
      <c r="RDB53" s="2"/>
      <c r="RDC53" s="2"/>
      <c r="RDD53" s="2"/>
      <c r="RDE53" s="2"/>
      <c r="RDF53" s="2"/>
      <c r="RDG53" s="2"/>
      <c r="RDH53" s="2"/>
      <c r="RDI53" s="2"/>
      <c r="RDJ53" s="2"/>
      <c r="RDK53" s="2"/>
      <c r="RDL53" s="2"/>
      <c r="RDM53" s="2"/>
      <c r="RDN53" s="2"/>
      <c r="RDO53" s="2"/>
      <c r="RDP53" s="2"/>
      <c r="RDQ53" s="2"/>
      <c r="RDR53" s="2"/>
      <c r="RDS53" s="2"/>
      <c r="RDT53" s="2"/>
      <c r="RDU53" s="2"/>
      <c r="RDV53" s="2"/>
      <c r="RDW53" s="2"/>
      <c r="RDX53" s="2"/>
      <c r="RDY53" s="2"/>
      <c r="RDZ53" s="2"/>
      <c r="REA53" s="2"/>
      <c r="REB53" s="2"/>
      <c r="REC53" s="2"/>
      <c r="RED53" s="2"/>
      <c r="REE53" s="2"/>
      <c r="REF53" s="2"/>
      <c r="REG53" s="2"/>
      <c r="REH53" s="2"/>
      <c r="REI53" s="2"/>
      <c r="REJ53" s="2"/>
      <c r="REK53" s="2"/>
      <c r="REL53" s="2"/>
      <c r="REM53" s="2"/>
      <c r="REN53" s="2"/>
      <c r="REO53" s="2"/>
      <c r="REP53" s="2"/>
      <c r="REQ53" s="2"/>
      <c r="RER53" s="2"/>
      <c r="RES53" s="2"/>
      <c r="RET53" s="2"/>
      <c r="REU53" s="2"/>
      <c r="REV53" s="2"/>
      <c r="REW53" s="2"/>
      <c r="REX53" s="2"/>
      <c r="REY53" s="2"/>
      <c r="REZ53" s="2"/>
      <c r="RFA53" s="2"/>
      <c r="RFB53" s="2"/>
      <c r="RFC53" s="2"/>
      <c r="RFD53" s="2"/>
      <c r="RFE53" s="2"/>
      <c r="RFF53" s="2"/>
      <c r="RFG53" s="2"/>
      <c r="RFH53" s="2"/>
      <c r="RFI53" s="2"/>
      <c r="RFJ53" s="2"/>
      <c r="RFK53" s="2"/>
      <c r="RFL53" s="2"/>
      <c r="RFM53" s="2"/>
      <c r="RFN53" s="2"/>
      <c r="RFO53" s="2"/>
      <c r="RFP53" s="2"/>
      <c r="RFQ53" s="2"/>
      <c r="RFR53" s="2"/>
      <c r="RFS53" s="2"/>
      <c r="RFT53" s="2"/>
      <c r="RFU53" s="2"/>
      <c r="RFV53" s="2"/>
      <c r="RFW53" s="2"/>
      <c r="RFX53" s="2"/>
      <c r="RFY53" s="2"/>
      <c r="RFZ53" s="2"/>
      <c r="RGA53" s="2"/>
      <c r="RGB53" s="2"/>
      <c r="RGC53" s="2"/>
      <c r="RGD53" s="2"/>
      <c r="RGE53" s="2"/>
      <c r="RGF53" s="2"/>
      <c r="RGG53" s="2"/>
      <c r="RGH53" s="2"/>
      <c r="RGI53" s="2"/>
      <c r="RGJ53" s="2"/>
      <c r="RGK53" s="2"/>
      <c r="RGL53" s="2"/>
      <c r="RGM53" s="2"/>
      <c r="RGN53" s="2"/>
      <c r="RGO53" s="2"/>
      <c r="RGP53" s="2"/>
      <c r="RGQ53" s="2"/>
      <c r="RGR53" s="2"/>
      <c r="RGS53" s="2"/>
      <c r="RGT53" s="2"/>
      <c r="RGU53" s="2"/>
      <c r="RGV53" s="2"/>
      <c r="RGW53" s="2"/>
      <c r="RGX53" s="2"/>
      <c r="RGY53" s="2"/>
      <c r="RGZ53" s="2"/>
      <c r="RHA53" s="2"/>
      <c r="RHB53" s="2"/>
      <c r="RHC53" s="2"/>
      <c r="RHD53" s="2"/>
      <c r="RHE53" s="2"/>
      <c r="RHF53" s="2"/>
      <c r="RHG53" s="2"/>
      <c r="RHH53" s="2"/>
      <c r="RHI53" s="2"/>
      <c r="RHJ53" s="2"/>
      <c r="RHK53" s="2"/>
      <c r="RHL53" s="2"/>
      <c r="RHM53" s="2"/>
      <c r="RHN53" s="2"/>
      <c r="RHO53" s="2"/>
      <c r="RHP53" s="2"/>
      <c r="RHQ53" s="2"/>
      <c r="RHR53" s="2"/>
      <c r="RHS53" s="2"/>
      <c r="RHT53" s="2"/>
      <c r="RHU53" s="2"/>
      <c r="RHV53" s="2"/>
      <c r="RHW53" s="2"/>
      <c r="RHX53" s="2"/>
      <c r="RHY53" s="2"/>
      <c r="RHZ53" s="2"/>
      <c r="RIA53" s="2"/>
      <c r="RIB53" s="2"/>
      <c r="RIC53" s="2"/>
      <c r="RID53" s="2"/>
      <c r="RIE53" s="2"/>
      <c r="RIF53" s="2"/>
      <c r="RIG53" s="2"/>
      <c r="RIH53" s="2"/>
      <c r="RII53" s="2"/>
      <c r="RIJ53" s="2"/>
      <c r="RIK53" s="2"/>
      <c r="RIL53" s="2"/>
      <c r="RIM53" s="2"/>
      <c r="RIN53" s="2"/>
      <c r="RIO53" s="2"/>
      <c r="RIP53" s="2"/>
      <c r="RIQ53" s="2"/>
      <c r="RIR53" s="2"/>
      <c r="RIS53" s="2"/>
      <c r="RIT53" s="2"/>
      <c r="RIU53" s="2"/>
      <c r="RIV53" s="2"/>
      <c r="RIW53" s="2"/>
      <c r="RIX53" s="2"/>
      <c r="RIY53" s="2"/>
      <c r="RIZ53" s="2"/>
      <c r="RJA53" s="2"/>
      <c r="RJB53" s="2"/>
      <c r="RJC53" s="2"/>
      <c r="RJD53" s="2"/>
      <c r="RJE53" s="2"/>
      <c r="RJF53" s="2"/>
      <c r="RJG53" s="2"/>
      <c r="RJH53" s="2"/>
      <c r="RJI53" s="2"/>
      <c r="RJJ53" s="2"/>
      <c r="RJK53" s="2"/>
      <c r="RJL53" s="2"/>
      <c r="RJM53" s="2"/>
      <c r="RJN53" s="2"/>
      <c r="RJO53" s="2"/>
      <c r="RJP53" s="2"/>
      <c r="RJQ53" s="2"/>
      <c r="RJR53" s="2"/>
      <c r="RJS53" s="2"/>
      <c r="RJT53" s="2"/>
      <c r="RJU53" s="2"/>
      <c r="RJV53" s="2"/>
      <c r="RJW53" s="2"/>
      <c r="RJX53" s="2"/>
      <c r="RJY53" s="2"/>
      <c r="RJZ53" s="2"/>
      <c r="RKA53" s="2"/>
      <c r="RKB53" s="2"/>
      <c r="RKC53" s="2"/>
      <c r="RKD53" s="2"/>
      <c r="RKE53" s="2"/>
      <c r="RKF53" s="2"/>
      <c r="RKG53" s="2"/>
      <c r="RKH53" s="2"/>
      <c r="RKI53" s="2"/>
      <c r="RKJ53" s="2"/>
      <c r="RKK53" s="2"/>
      <c r="RKL53" s="2"/>
      <c r="RKM53" s="2"/>
      <c r="RKN53" s="2"/>
      <c r="RKO53" s="2"/>
      <c r="RKP53" s="2"/>
      <c r="RKQ53" s="2"/>
      <c r="RKR53" s="2"/>
      <c r="RKS53" s="2"/>
      <c r="RKT53" s="2"/>
      <c r="RKU53" s="2"/>
      <c r="RKV53" s="2"/>
      <c r="RKW53" s="2"/>
      <c r="RKX53" s="2"/>
      <c r="RKY53" s="2"/>
      <c r="RKZ53" s="2"/>
      <c r="RLA53" s="2"/>
      <c r="RLB53" s="2"/>
      <c r="RLC53" s="2"/>
      <c r="RLD53" s="2"/>
      <c r="RLE53" s="2"/>
      <c r="RLF53" s="2"/>
      <c r="RLG53" s="2"/>
      <c r="RLH53" s="2"/>
      <c r="RLI53" s="2"/>
      <c r="RLJ53" s="2"/>
      <c r="RLK53" s="2"/>
      <c r="RLL53" s="2"/>
      <c r="RLM53" s="2"/>
      <c r="RLN53" s="2"/>
      <c r="RLO53" s="2"/>
      <c r="RLP53" s="2"/>
      <c r="RLQ53" s="2"/>
      <c r="RLR53" s="2"/>
      <c r="RLS53" s="2"/>
      <c r="RLT53" s="2"/>
      <c r="RLU53" s="2"/>
      <c r="RLV53" s="2"/>
      <c r="RLW53" s="2"/>
      <c r="RLX53" s="2"/>
      <c r="RLY53" s="2"/>
      <c r="RLZ53" s="2"/>
      <c r="RMA53" s="2"/>
      <c r="RMB53" s="2"/>
      <c r="RMC53" s="2"/>
      <c r="RMD53" s="2"/>
      <c r="RME53" s="2"/>
      <c r="RMF53" s="2"/>
      <c r="RMG53" s="2"/>
      <c r="RMH53" s="2"/>
      <c r="RMI53" s="2"/>
      <c r="RMJ53" s="2"/>
      <c r="RMK53" s="2"/>
      <c r="RML53" s="2"/>
      <c r="RMM53" s="2"/>
      <c r="RMN53" s="2"/>
      <c r="RMO53" s="2"/>
      <c r="RMP53" s="2"/>
      <c r="RMQ53" s="2"/>
      <c r="RMR53" s="2"/>
      <c r="RMS53" s="2"/>
      <c r="RMT53" s="2"/>
      <c r="RMU53" s="2"/>
      <c r="RMV53" s="2"/>
      <c r="RMW53" s="2"/>
      <c r="RMX53" s="2"/>
      <c r="RMY53" s="2"/>
      <c r="RMZ53" s="2"/>
      <c r="RNA53" s="2"/>
      <c r="RNB53" s="2"/>
      <c r="RNC53" s="2"/>
      <c r="RND53" s="2"/>
      <c r="RNE53" s="2"/>
      <c r="RNF53" s="2"/>
      <c r="RNG53" s="2"/>
      <c r="RNH53" s="2"/>
      <c r="RNI53" s="2"/>
      <c r="RNJ53" s="2"/>
      <c r="RNK53" s="2"/>
      <c r="RNL53" s="2"/>
      <c r="RNM53" s="2"/>
      <c r="RNN53" s="2"/>
      <c r="RNO53" s="2"/>
      <c r="RNP53" s="2"/>
      <c r="RNQ53" s="2"/>
      <c r="RNR53" s="2"/>
      <c r="RNS53" s="2"/>
      <c r="RNT53" s="2"/>
      <c r="RNU53" s="2"/>
      <c r="RNV53" s="2"/>
      <c r="RNW53" s="2"/>
      <c r="RNX53" s="2"/>
      <c r="RNY53" s="2"/>
      <c r="RNZ53" s="2"/>
      <c r="ROA53" s="2"/>
      <c r="ROB53" s="2"/>
      <c r="ROC53" s="2"/>
      <c r="ROD53" s="2"/>
      <c r="ROE53" s="2"/>
      <c r="ROF53" s="2"/>
      <c r="ROG53" s="2"/>
      <c r="ROH53" s="2"/>
      <c r="ROI53" s="2"/>
      <c r="ROJ53" s="2"/>
      <c r="ROK53" s="2"/>
      <c r="ROL53" s="2"/>
      <c r="ROM53" s="2"/>
      <c r="RON53" s="2"/>
      <c r="ROO53" s="2"/>
      <c r="ROP53" s="2"/>
      <c r="ROQ53" s="2"/>
      <c r="ROR53" s="2"/>
      <c r="ROS53" s="2"/>
      <c r="ROT53" s="2"/>
      <c r="ROU53" s="2"/>
      <c r="ROV53" s="2"/>
      <c r="ROW53" s="2"/>
      <c r="ROX53" s="2"/>
      <c r="ROY53" s="2"/>
      <c r="ROZ53" s="2"/>
      <c r="RPA53" s="2"/>
      <c r="RPB53" s="2"/>
      <c r="RPC53" s="2"/>
      <c r="RPD53" s="2"/>
      <c r="RPE53" s="2"/>
      <c r="RPF53" s="2"/>
      <c r="RPG53" s="2"/>
      <c r="RPH53" s="2"/>
      <c r="RPI53" s="2"/>
      <c r="RPJ53" s="2"/>
      <c r="RPK53" s="2"/>
      <c r="RPL53" s="2"/>
      <c r="RPM53" s="2"/>
      <c r="RPN53" s="2"/>
      <c r="RPO53" s="2"/>
      <c r="RPP53" s="2"/>
      <c r="RPQ53" s="2"/>
      <c r="RPR53" s="2"/>
      <c r="RPS53" s="2"/>
      <c r="RPT53" s="2"/>
      <c r="RPU53" s="2"/>
      <c r="RPV53" s="2"/>
      <c r="RPW53" s="2"/>
      <c r="RPX53" s="2"/>
      <c r="RPY53" s="2"/>
      <c r="RPZ53" s="2"/>
      <c r="RQA53" s="2"/>
      <c r="RQB53" s="2"/>
      <c r="RQC53" s="2"/>
      <c r="RQD53" s="2"/>
      <c r="RQE53" s="2"/>
      <c r="RQF53" s="2"/>
      <c r="RQG53" s="2"/>
      <c r="RQH53" s="2"/>
      <c r="RQI53" s="2"/>
      <c r="RQJ53" s="2"/>
      <c r="RQK53" s="2"/>
      <c r="RQL53" s="2"/>
      <c r="RQM53" s="2"/>
      <c r="RQN53" s="2"/>
      <c r="RQO53" s="2"/>
      <c r="RQP53" s="2"/>
      <c r="RQQ53" s="2"/>
      <c r="RQR53" s="2"/>
      <c r="RQS53" s="2"/>
      <c r="RQT53" s="2"/>
      <c r="RQU53" s="2"/>
      <c r="RQV53" s="2"/>
      <c r="RQW53" s="2"/>
      <c r="RQX53" s="2"/>
      <c r="RQY53" s="2"/>
      <c r="RQZ53" s="2"/>
      <c r="RRA53" s="2"/>
      <c r="RRB53" s="2"/>
      <c r="RRC53" s="2"/>
      <c r="RRD53" s="2"/>
      <c r="RRE53" s="2"/>
      <c r="RRF53" s="2"/>
      <c r="RRG53" s="2"/>
      <c r="RRH53" s="2"/>
      <c r="RRI53" s="2"/>
      <c r="RRJ53" s="2"/>
      <c r="RRK53" s="2"/>
      <c r="RRL53" s="2"/>
      <c r="RRM53" s="2"/>
      <c r="RRN53" s="2"/>
      <c r="RRO53" s="2"/>
      <c r="RRP53" s="2"/>
      <c r="RRQ53" s="2"/>
      <c r="RRR53" s="2"/>
      <c r="RRS53" s="2"/>
      <c r="RRT53" s="2"/>
      <c r="RRU53" s="2"/>
      <c r="RRV53" s="2"/>
      <c r="RRW53" s="2"/>
      <c r="RRX53" s="2"/>
      <c r="RRY53" s="2"/>
      <c r="RRZ53" s="2"/>
      <c r="RSA53" s="2"/>
      <c r="RSB53" s="2"/>
      <c r="RSC53" s="2"/>
      <c r="RSD53" s="2"/>
      <c r="RSE53" s="2"/>
      <c r="RSF53" s="2"/>
      <c r="RSG53" s="2"/>
      <c r="RSH53" s="2"/>
      <c r="RSI53" s="2"/>
      <c r="RSJ53" s="2"/>
      <c r="RSK53" s="2"/>
      <c r="RSL53" s="2"/>
      <c r="RSM53" s="2"/>
      <c r="RSN53" s="2"/>
      <c r="RSO53" s="2"/>
      <c r="RSP53" s="2"/>
      <c r="RSQ53" s="2"/>
      <c r="RSR53" s="2"/>
      <c r="RSS53" s="2"/>
      <c r="RST53" s="2"/>
      <c r="RSU53" s="2"/>
      <c r="RSV53" s="2"/>
      <c r="RSW53" s="2"/>
      <c r="RSX53" s="2"/>
      <c r="RSY53" s="2"/>
      <c r="RSZ53" s="2"/>
      <c r="RTA53" s="2"/>
      <c r="RTB53" s="2"/>
      <c r="RTC53" s="2"/>
      <c r="RTD53" s="2"/>
      <c r="RTE53" s="2"/>
      <c r="RTF53" s="2"/>
      <c r="RTG53" s="2"/>
      <c r="RTH53" s="2"/>
      <c r="RTI53" s="2"/>
      <c r="RTJ53" s="2"/>
      <c r="RTK53" s="2"/>
      <c r="RTL53" s="2"/>
      <c r="RTM53" s="2"/>
      <c r="RTN53" s="2"/>
      <c r="RTO53" s="2"/>
      <c r="RTP53" s="2"/>
      <c r="RTQ53" s="2"/>
      <c r="RTR53" s="2"/>
      <c r="RTS53" s="2"/>
      <c r="RTT53" s="2"/>
      <c r="RTU53" s="2"/>
      <c r="RTV53" s="2"/>
      <c r="RTW53" s="2"/>
      <c r="RTX53" s="2"/>
      <c r="RTY53" s="2"/>
      <c r="RTZ53" s="2"/>
      <c r="RUA53" s="2"/>
      <c r="RUB53" s="2"/>
      <c r="RUC53" s="2"/>
      <c r="RUD53" s="2"/>
      <c r="RUE53" s="2"/>
      <c r="RUF53" s="2"/>
      <c r="RUG53" s="2"/>
      <c r="RUH53" s="2"/>
      <c r="RUI53" s="2"/>
      <c r="RUJ53" s="2"/>
      <c r="RUK53" s="2"/>
      <c r="RUL53" s="2"/>
      <c r="RUM53" s="2"/>
      <c r="RUN53" s="2"/>
      <c r="RUO53" s="2"/>
      <c r="RUP53" s="2"/>
      <c r="RUQ53" s="2"/>
      <c r="RUR53" s="2"/>
      <c r="RUS53" s="2"/>
      <c r="RUT53" s="2"/>
      <c r="RUU53" s="2"/>
      <c r="RUV53" s="2"/>
      <c r="RUW53" s="2"/>
      <c r="RUX53" s="2"/>
      <c r="RUY53" s="2"/>
      <c r="RUZ53" s="2"/>
      <c r="RVA53" s="2"/>
      <c r="RVB53" s="2"/>
      <c r="RVC53" s="2"/>
      <c r="RVD53" s="2"/>
      <c r="RVE53" s="2"/>
      <c r="RVF53" s="2"/>
      <c r="RVG53" s="2"/>
      <c r="RVH53" s="2"/>
      <c r="RVI53" s="2"/>
      <c r="RVJ53" s="2"/>
      <c r="RVK53" s="2"/>
      <c r="RVL53" s="2"/>
      <c r="RVM53" s="2"/>
      <c r="RVN53" s="2"/>
      <c r="RVO53" s="2"/>
      <c r="RVP53" s="2"/>
      <c r="RVQ53" s="2"/>
      <c r="RVR53" s="2"/>
      <c r="RVS53" s="2"/>
      <c r="RVT53" s="2"/>
      <c r="RVU53" s="2"/>
      <c r="RVV53" s="2"/>
      <c r="RVW53" s="2"/>
      <c r="RVX53" s="2"/>
      <c r="RVY53" s="2"/>
      <c r="RVZ53" s="2"/>
      <c r="RWA53" s="2"/>
      <c r="RWB53" s="2"/>
      <c r="RWC53" s="2"/>
      <c r="RWD53" s="2"/>
      <c r="RWE53" s="2"/>
      <c r="RWF53" s="2"/>
      <c r="RWG53" s="2"/>
      <c r="RWH53" s="2"/>
      <c r="RWI53" s="2"/>
      <c r="RWJ53" s="2"/>
      <c r="RWK53" s="2"/>
      <c r="RWL53" s="2"/>
      <c r="RWM53" s="2"/>
      <c r="RWN53" s="2"/>
      <c r="RWO53" s="2"/>
      <c r="RWP53" s="2"/>
      <c r="RWQ53" s="2"/>
      <c r="RWR53" s="2"/>
      <c r="RWS53" s="2"/>
      <c r="RWT53" s="2"/>
      <c r="RWU53" s="2"/>
      <c r="RWV53" s="2"/>
      <c r="RWW53" s="2"/>
      <c r="RWX53" s="2"/>
      <c r="RWY53" s="2"/>
      <c r="RWZ53" s="2"/>
      <c r="RXA53" s="2"/>
      <c r="RXB53" s="2"/>
      <c r="RXC53" s="2"/>
      <c r="RXD53" s="2"/>
      <c r="RXE53" s="2"/>
      <c r="RXF53" s="2"/>
      <c r="RXG53" s="2"/>
      <c r="RXH53" s="2"/>
      <c r="RXI53" s="2"/>
      <c r="RXJ53" s="2"/>
      <c r="RXK53" s="2"/>
      <c r="RXL53" s="2"/>
      <c r="RXM53" s="2"/>
      <c r="RXN53" s="2"/>
      <c r="RXO53" s="2"/>
      <c r="RXP53" s="2"/>
      <c r="RXQ53" s="2"/>
      <c r="RXR53" s="2"/>
      <c r="RXS53" s="2"/>
      <c r="RXT53" s="2"/>
      <c r="RXU53" s="2"/>
      <c r="RXV53" s="2"/>
      <c r="RXW53" s="2"/>
      <c r="RXX53" s="2"/>
      <c r="RXY53" s="2"/>
      <c r="RXZ53" s="2"/>
      <c r="RYA53" s="2"/>
      <c r="RYB53" s="2"/>
      <c r="RYC53" s="2"/>
      <c r="RYD53" s="2"/>
      <c r="RYE53" s="2"/>
      <c r="RYF53" s="2"/>
      <c r="RYG53" s="2"/>
      <c r="RYH53" s="2"/>
      <c r="RYI53" s="2"/>
      <c r="RYJ53" s="2"/>
      <c r="RYK53" s="2"/>
      <c r="RYL53" s="2"/>
      <c r="RYM53" s="2"/>
      <c r="RYN53" s="2"/>
      <c r="RYO53" s="2"/>
      <c r="RYP53" s="2"/>
      <c r="RYQ53" s="2"/>
      <c r="RYR53" s="2"/>
      <c r="RYS53" s="2"/>
      <c r="RYT53" s="2"/>
      <c r="RYU53" s="2"/>
      <c r="RYV53" s="2"/>
      <c r="RYW53" s="2"/>
      <c r="RYX53" s="2"/>
      <c r="RYY53" s="2"/>
      <c r="RYZ53" s="2"/>
      <c r="RZA53" s="2"/>
      <c r="RZB53" s="2"/>
      <c r="RZC53" s="2"/>
      <c r="RZD53" s="2"/>
      <c r="RZE53" s="2"/>
      <c r="RZF53" s="2"/>
      <c r="RZG53" s="2"/>
      <c r="RZH53" s="2"/>
      <c r="RZI53" s="2"/>
      <c r="RZJ53" s="2"/>
      <c r="RZK53" s="2"/>
      <c r="RZL53" s="2"/>
      <c r="RZM53" s="2"/>
      <c r="RZN53" s="2"/>
      <c r="RZO53" s="2"/>
      <c r="RZP53" s="2"/>
      <c r="RZQ53" s="2"/>
      <c r="RZR53" s="2"/>
      <c r="RZS53" s="2"/>
      <c r="RZT53" s="2"/>
      <c r="RZU53" s="2"/>
      <c r="RZV53" s="2"/>
      <c r="RZW53" s="2"/>
      <c r="RZX53" s="2"/>
      <c r="RZY53" s="2"/>
      <c r="RZZ53" s="2"/>
      <c r="SAA53" s="2"/>
      <c r="SAB53" s="2"/>
      <c r="SAC53" s="2"/>
      <c r="SAD53" s="2"/>
      <c r="SAE53" s="2"/>
      <c r="SAF53" s="2"/>
      <c r="SAG53" s="2"/>
      <c r="SAH53" s="2"/>
      <c r="SAI53" s="2"/>
      <c r="SAJ53" s="2"/>
      <c r="SAK53" s="2"/>
      <c r="SAL53" s="2"/>
      <c r="SAM53" s="2"/>
      <c r="SAN53" s="2"/>
      <c r="SAO53" s="2"/>
      <c r="SAP53" s="2"/>
      <c r="SAQ53" s="2"/>
      <c r="SAR53" s="2"/>
      <c r="SAS53" s="2"/>
      <c r="SAT53" s="2"/>
      <c r="SAU53" s="2"/>
      <c r="SAV53" s="2"/>
      <c r="SAW53" s="2"/>
      <c r="SAX53" s="2"/>
      <c r="SAY53" s="2"/>
      <c r="SAZ53" s="2"/>
      <c r="SBA53" s="2"/>
      <c r="SBB53" s="2"/>
      <c r="SBC53" s="2"/>
      <c r="SBD53" s="2"/>
      <c r="SBE53" s="2"/>
      <c r="SBF53" s="2"/>
      <c r="SBG53" s="2"/>
      <c r="SBH53" s="2"/>
      <c r="SBI53" s="2"/>
      <c r="SBJ53" s="2"/>
      <c r="SBK53" s="2"/>
      <c r="SBL53" s="2"/>
      <c r="SBM53" s="2"/>
      <c r="SBN53" s="2"/>
      <c r="SBO53" s="2"/>
      <c r="SBP53" s="2"/>
      <c r="SBQ53" s="2"/>
      <c r="SBR53" s="2"/>
      <c r="SBS53" s="2"/>
      <c r="SBT53" s="2"/>
      <c r="SBU53" s="2"/>
      <c r="SBV53" s="2"/>
      <c r="SBW53" s="2"/>
      <c r="SBX53" s="2"/>
      <c r="SBY53" s="2"/>
      <c r="SBZ53" s="2"/>
      <c r="SCA53" s="2"/>
      <c r="SCB53" s="2"/>
      <c r="SCC53" s="2"/>
      <c r="SCD53" s="2"/>
      <c r="SCE53" s="2"/>
      <c r="SCF53" s="2"/>
      <c r="SCG53" s="2"/>
      <c r="SCH53" s="2"/>
      <c r="SCI53" s="2"/>
      <c r="SCJ53" s="2"/>
      <c r="SCK53" s="2"/>
      <c r="SCL53" s="2"/>
      <c r="SCM53" s="2"/>
      <c r="SCN53" s="2"/>
      <c r="SCO53" s="2"/>
      <c r="SCP53" s="2"/>
      <c r="SCQ53" s="2"/>
      <c r="SCR53" s="2"/>
      <c r="SCS53" s="2"/>
      <c r="SCT53" s="2"/>
      <c r="SCU53" s="2"/>
      <c r="SCV53" s="2"/>
      <c r="SCW53" s="2"/>
      <c r="SCX53" s="2"/>
      <c r="SCY53" s="2"/>
      <c r="SCZ53" s="2"/>
      <c r="SDA53" s="2"/>
      <c r="SDB53" s="2"/>
      <c r="SDC53" s="2"/>
      <c r="SDD53" s="2"/>
      <c r="SDE53" s="2"/>
      <c r="SDF53" s="2"/>
      <c r="SDG53" s="2"/>
      <c r="SDH53" s="2"/>
      <c r="SDI53" s="2"/>
      <c r="SDJ53" s="2"/>
      <c r="SDK53" s="2"/>
      <c r="SDL53" s="2"/>
      <c r="SDM53" s="2"/>
      <c r="SDN53" s="2"/>
      <c r="SDO53" s="2"/>
      <c r="SDP53" s="2"/>
      <c r="SDQ53" s="2"/>
      <c r="SDR53" s="2"/>
      <c r="SDS53" s="2"/>
      <c r="SDT53" s="2"/>
      <c r="SDU53" s="2"/>
      <c r="SDV53" s="2"/>
      <c r="SDW53" s="2"/>
      <c r="SDX53" s="2"/>
      <c r="SDY53" s="2"/>
      <c r="SDZ53" s="2"/>
      <c r="SEA53" s="2"/>
      <c r="SEB53" s="2"/>
      <c r="SEC53" s="2"/>
      <c r="SED53" s="2"/>
      <c r="SEE53" s="2"/>
      <c r="SEF53" s="2"/>
      <c r="SEG53" s="2"/>
      <c r="SEH53" s="2"/>
      <c r="SEI53" s="2"/>
      <c r="SEJ53" s="2"/>
      <c r="SEK53" s="2"/>
      <c r="SEL53" s="2"/>
      <c r="SEM53" s="2"/>
      <c r="SEN53" s="2"/>
      <c r="SEO53" s="2"/>
      <c r="SEP53" s="2"/>
      <c r="SEQ53" s="2"/>
      <c r="SER53" s="2"/>
      <c r="SES53" s="2"/>
      <c r="SET53" s="2"/>
      <c r="SEU53" s="2"/>
      <c r="SEV53" s="2"/>
      <c r="SEW53" s="2"/>
      <c r="SEX53" s="2"/>
      <c r="SEY53" s="2"/>
      <c r="SEZ53" s="2"/>
      <c r="SFA53" s="2"/>
      <c r="SFB53" s="2"/>
      <c r="SFC53" s="2"/>
      <c r="SFD53" s="2"/>
      <c r="SFE53" s="2"/>
      <c r="SFF53" s="2"/>
      <c r="SFG53" s="2"/>
      <c r="SFH53" s="2"/>
      <c r="SFI53" s="2"/>
      <c r="SFJ53" s="2"/>
      <c r="SFK53" s="2"/>
      <c r="SFL53" s="2"/>
      <c r="SFM53" s="2"/>
      <c r="SFN53" s="2"/>
      <c r="SFO53" s="2"/>
      <c r="SFP53" s="2"/>
      <c r="SFQ53" s="2"/>
      <c r="SFR53" s="2"/>
      <c r="SFS53" s="2"/>
      <c r="SFT53" s="2"/>
      <c r="SFU53" s="2"/>
      <c r="SFV53" s="2"/>
      <c r="SFW53" s="2"/>
      <c r="SFX53" s="2"/>
      <c r="SFY53" s="2"/>
      <c r="SFZ53" s="2"/>
      <c r="SGA53" s="2"/>
      <c r="SGB53" s="2"/>
      <c r="SGC53" s="2"/>
      <c r="SGD53" s="2"/>
      <c r="SGE53" s="2"/>
      <c r="SGF53" s="2"/>
      <c r="SGG53" s="2"/>
      <c r="SGH53" s="2"/>
      <c r="SGI53" s="2"/>
      <c r="SGJ53" s="2"/>
      <c r="SGK53" s="2"/>
      <c r="SGL53" s="2"/>
      <c r="SGM53" s="2"/>
      <c r="SGN53" s="2"/>
      <c r="SGO53" s="2"/>
      <c r="SGP53" s="2"/>
      <c r="SGQ53" s="2"/>
      <c r="SGR53" s="2"/>
      <c r="SGS53" s="2"/>
      <c r="SGT53" s="2"/>
      <c r="SGU53" s="2"/>
      <c r="SGV53" s="2"/>
      <c r="SGW53" s="2"/>
      <c r="SGX53" s="2"/>
      <c r="SGY53" s="2"/>
      <c r="SGZ53" s="2"/>
      <c r="SHA53" s="2"/>
      <c r="SHB53" s="2"/>
      <c r="SHC53" s="2"/>
      <c r="SHD53" s="2"/>
      <c r="SHE53" s="2"/>
      <c r="SHF53" s="2"/>
      <c r="SHG53" s="2"/>
      <c r="SHH53" s="2"/>
      <c r="SHI53" s="2"/>
      <c r="SHJ53" s="2"/>
      <c r="SHK53" s="2"/>
      <c r="SHL53" s="2"/>
      <c r="SHM53" s="2"/>
      <c r="SHN53" s="2"/>
      <c r="SHO53" s="2"/>
      <c r="SHP53" s="2"/>
      <c r="SHQ53" s="2"/>
      <c r="SHR53" s="2"/>
      <c r="SHS53" s="2"/>
      <c r="SHT53" s="2"/>
      <c r="SHU53" s="2"/>
      <c r="SHV53" s="2"/>
      <c r="SHW53" s="2"/>
      <c r="SHX53" s="2"/>
      <c r="SHY53" s="2"/>
      <c r="SHZ53" s="2"/>
      <c r="SIA53" s="2"/>
      <c r="SIB53" s="2"/>
      <c r="SIC53" s="2"/>
      <c r="SID53" s="2"/>
      <c r="SIE53" s="2"/>
      <c r="SIF53" s="2"/>
      <c r="SIG53" s="2"/>
      <c r="SIH53" s="2"/>
      <c r="SII53" s="2"/>
      <c r="SIJ53" s="2"/>
      <c r="SIK53" s="2"/>
      <c r="SIL53" s="2"/>
      <c r="SIM53" s="2"/>
      <c r="SIN53" s="2"/>
      <c r="SIO53" s="2"/>
      <c r="SIP53" s="2"/>
      <c r="SIQ53" s="2"/>
      <c r="SIR53" s="2"/>
      <c r="SIS53" s="2"/>
      <c r="SIT53" s="2"/>
      <c r="SIU53" s="2"/>
      <c r="SIV53" s="2"/>
      <c r="SIW53" s="2"/>
      <c r="SIX53" s="2"/>
      <c r="SIY53" s="2"/>
      <c r="SIZ53" s="2"/>
      <c r="SJA53" s="2"/>
      <c r="SJB53" s="2"/>
      <c r="SJC53" s="2"/>
      <c r="SJD53" s="2"/>
      <c r="SJE53" s="2"/>
      <c r="SJF53" s="2"/>
      <c r="SJG53" s="2"/>
      <c r="SJH53" s="2"/>
      <c r="SJI53" s="2"/>
      <c r="SJJ53" s="2"/>
      <c r="SJK53" s="2"/>
      <c r="SJL53" s="2"/>
      <c r="SJM53" s="2"/>
      <c r="SJN53" s="2"/>
      <c r="SJO53" s="2"/>
      <c r="SJP53" s="2"/>
      <c r="SJQ53" s="2"/>
      <c r="SJR53" s="2"/>
      <c r="SJS53" s="2"/>
      <c r="SJT53" s="2"/>
      <c r="SJU53" s="2"/>
      <c r="SJV53" s="2"/>
      <c r="SJW53" s="2"/>
      <c r="SJX53" s="2"/>
      <c r="SJY53" s="2"/>
      <c r="SJZ53" s="2"/>
      <c r="SKA53" s="2"/>
      <c r="SKB53" s="2"/>
      <c r="SKC53" s="2"/>
      <c r="SKD53" s="2"/>
      <c r="SKE53" s="2"/>
      <c r="SKF53" s="2"/>
      <c r="SKG53" s="2"/>
      <c r="SKH53" s="2"/>
      <c r="SKI53" s="2"/>
      <c r="SKJ53" s="2"/>
      <c r="SKK53" s="2"/>
      <c r="SKL53" s="2"/>
      <c r="SKM53" s="2"/>
      <c r="SKN53" s="2"/>
      <c r="SKO53" s="2"/>
      <c r="SKP53" s="2"/>
      <c r="SKQ53" s="2"/>
      <c r="SKR53" s="2"/>
      <c r="SKS53" s="2"/>
      <c r="SKT53" s="2"/>
      <c r="SKU53" s="2"/>
      <c r="SKV53" s="2"/>
      <c r="SKW53" s="2"/>
      <c r="SKX53" s="2"/>
      <c r="SKY53" s="2"/>
      <c r="SKZ53" s="2"/>
      <c r="SLA53" s="2"/>
      <c r="SLB53" s="2"/>
      <c r="SLC53" s="2"/>
      <c r="SLD53" s="2"/>
      <c r="SLE53" s="2"/>
      <c r="SLF53" s="2"/>
      <c r="SLG53" s="2"/>
      <c r="SLH53" s="2"/>
      <c r="SLI53" s="2"/>
      <c r="SLJ53" s="2"/>
      <c r="SLK53" s="2"/>
      <c r="SLL53" s="2"/>
      <c r="SLM53" s="2"/>
      <c r="SLN53" s="2"/>
      <c r="SLO53" s="2"/>
      <c r="SLP53" s="2"/>
      <c r="SLQ53" s="2"/>
      <c r="SLR53" s="2"/>
      <c r="SLS53" s="2"/>
      <c r="SLT53" s="2"/>
      <c r="SLU53" s="2"/>
      <c r="SLV53" s="2"/>
      <c r="SLW53" s="2"/>
      <c r="SLX53" s="2"/>
      <c r="SLY53" s="2"/>
      <c r="SLZ53" s="2"/>
      <c r="SMA53" s="2"/>
      <c r="SMB53" s="2"/>
      <c r="SMC53" s="2"/>
      <c r="SMD53" s="2"/>
      <c r="SME53" s="2"/>
      <c r="SMF53" s="2"/>
      <c r="SMG53" s="2"/>
      <c r="SMH53" s="2"/>
      <c r="SMI53" s="2"/>
      <c r="SMJ53" s="2"/>
      <c r="SMK53" s="2"/>
      <c r="SML53" s="2"/>
      <c r="SMM53" s="2"/>
      <c r="SMN53" s="2"/>
      <c r="SMO53" s="2"/>
      <c r="SMP53" s="2"/>
      <c r="SMQ53" s="2"/>
      <c r="SMR53" s="2"/>
      <c r="SMS53" s="2"/>
      <c r="SMT53" s="2"/>
      <c r="SMU53" s="2"/>
      <c r="SMV53" s="2"/>
      <c r="SMW53" s="2"/>
      <c r="SMX53" s="2"/>
      <c r="SMY53" s="2"/>
      <c r="SMZ53" s="2"/>
      <c r="SNA53" s="2"/>
      <c r="SNB53" s="2"/>
      <c r="SNC53" s="2"/>
      <c r="SND53" s="2"/>
      <c r="SNE53" s="2"/>
      <c r="SNF53" s="2"/>
      <c r="SNG53" s="2"/>
      <c r="SNH53" s="2"/>
      <c r="SNI53" s="2"/>
      <c r="SNJ53" s="2"/>
      <c r="SNK53" s="2"/>
      <c r="SNL53" s="2"/>
      <c r="SNM53" s="2"/>
      <c r="SNN53" s="2"/>
      <c r="SNO53" s="2"/>
      <c r="SNP53" s="2"/>
      <c r="SNQ53" s="2"/>
      <c r="SNR53" s="2"/>
      <c r="SNS53" s="2"/>
      <c r="SNT53" s="2"/>
      <c r="SNU53" s="2"/>
      <c r="SNV53" s="2"/>
      <c r="SNW53" s="2"/>
      <c r="SNX53" s="2"/>
      <c r="SNY53" s="2"/>
      <c r="SNZ53" s="2"/>
      <c r="SOA53" s="2"/>
      <c r="SOB53" s="2"/>
      <c r="SOC53" s="2"/>
      <c r="SOD53" s="2"/>
      <c r="SOE53" s="2"/>
      <c r="SOF53" s="2"/>
      <c r="SOG53" s="2"/>
      <c r="SOH53" s="2"/>
      <c r="SOI53" s="2"/>
      <c r="SOJ53" s="2"/>
      <c r="SOK53" s="2"/>
      <c r="SOL53" s="2"/>
      <c r="SOM53" s="2"/>
      <c r="SON53" s="2"/>
      <c r="SOO53" s="2"/>
      <c r="SOP53" s="2"/>
      <c r="SOQ53" s="2"/>
      <c r="SOR53" s="2"/>
      <c r="SOS53" s="2"/>
      <c r="SOT53" s="2"/>
      <c r="SOU53" s="2"/>
      <c r="SOV53" s="2"/>
      <c r="SOW53" s="2"/>
      <c r="SOX53" s="2"/>
      <c r="SOY53" s="2"/>
      <c r="SOZ53" s="2"/>
      <c r="SPA53" s="2"/>
      <c r="SPB53" s="2"/>
      <c r="SPC53" s="2"/>
      <c r="SPD53" s="2"/>
      <c r="SPE53" s="2"/>
      <c r="SPF53" s="2"/>
      <c r="SPG53" s="2"/>
      <c r="SPH53" s="2"/>
      <c r="SPI53" s="2"/>
      <c r="SPJ53" s="2"/>
      <c r="SPK53" s="2"/>
      <c r="SPL53" s="2"/>
      <c r="SPM53" s="2"/>
      <c r="SPN53" s="2"/>
      <c r="SPO53" s="2"/>
      <c r="SPP53" s="2"/>
      <c r="SPQ53" s="2"/>
      <c r="SPR53" s="2"/>
      <c r="SPS53" s="2"/>
      <c r="SPT53" s="2"/>
      <c r="SPU53" s="2"/>
      <c r="SPV53" s="2"/>
      <c r="SPW53" s="2"/>
      <c r="SPX53" s="2"/>
      <c r="SPY53" s="2"/>
      <c r="SPZ53" s="2"/>
      <c r="SQA53" s="2"/>
      <c r="SQB53" s="2"/>
      <c r="SQC53" s="2"/>
      <c r="SQD53" s="2"/>
      <c r="SQE53" s="2"/>
      <c r="SQF53" s="2"/>
      <c r="SQG53" s="2"/>
      <c r="SQH53" s="2"/>
      <c r="SQI53" s="2"/>
      <c r="SQJ53" s="2"/>
      <c r="SQK53" s="2"/>
      <c r="SQL53" s="2"/>
      <c r="SQM53" s="2"/>
      <c r="SQN53" s="2"/>
      <c r="SQO53" s="2"/>
      <c r="SQP53" s="2"/>
      <c r="SQQ53" s="2"/>
      <c r="SQR53" s="2"/>
      <c r="SQS53" s="2"/>
      <c r="SQT53" s="2"/>
      <c r="SQU53" s="2"/>
      <c r="SQV53" s="2"/>
      <c r="SQW53" s="2"/>
      <c r="SQX53" s="2"/>
      <c r="SQY53" s="2"/>
      <c r="SQZ53" s="2"/>
      <c r="SRA53" s="2"/>
      <c r="SRB53" s="2"/>
      <c r="SRC53" s="2"/>
      <c r="SRD53" s="2"/>
      <c r="SRE53" s="2"/>
      <c r="SRF53" s="2"/>
      <c r="SRG53" s="2"/>
      <c r="SRH53" s="2"/>
      <c r="SRI53" s="2"/>
      <c r="SRJ53" s="2"/>
      <c r="SRK53" s="2"/>
      <c r="SRL53" s="2"/>
      <c r="SRM53" s="2"/>
      <c r="SRN53" s="2"/>
      <c r="SRO53" s="2"/>
      <c r="SRP53" s="2"/>
      <c r="SRQ53" s="2"/>
      <c r="SRR53" s="2"/>
      <c r="SRS53" s="2"/>
      <c r="SRT53" s="2"/>
      <c r="SRU53" s="2"/>
      <c r="SRV53" s="2"/>
      <c r="SRW53" s="2"/>
      <c r="SRX53" s="2"/>
      <c r="SRY53" s="2"/>
      <c r="SRZ53" s="2"/>
      <c r="SSA53" s="2"/>
      <c r="SSB53" s="2"/>
      <c r="SSC53" s="2"/>
      <c r="SSD53" s="2"/>
      <c r="SSE53" s="2"/>
      <c r="SSF53" s="2"/>
      <c r="SSG53" s="2"/>
      <c r="SSH53" s="2"/>
      <c r="SSI53" s="2"/>
      <c r="SSJ53" s="2"/>
      <c r="SSK53" s="2"/>
      <c r="SSL53" s="2"/>
      <c r="SSM53" s="2"/>
      <c r="SSN53" s="2"/>
      <c r="SSO53" s="2"/>
      <c r="SSP53" s="2"/>
      <c r="SSQ53" s="2"/>
      <c r="SSR53" s="2"/>
      <c r="SSS53" s="2"/>
      <c r="SST53" s="2"/>
      <c r="SSU53" s="2"/>
      <c r="SSV53" s="2"/>
      <c r="SSW53" s="2"/>
      <c r="SSX53" s="2"/>
      <c r="SSY53" s="2"/>
      <c r="SSZ53" s="2"/>
      <c r="STA53" s="2"/>
      <c r="STB53" s="2"/>
      <c r="STC53" s="2"/>
      <c r="STD53" s="2"/>
      <c r="STE53" s="2"/>
      <c r="STF53" s="2"/>
      <c r="STG53" s="2"/>
      <c r="STH53" s="2"/>
      <c r="STI53" s="2"/>
      <c r="STJ53" s="2"/>
      <c r="STK53" s="2"/>
      <c r="STL53" s="2"/>
      <c r="STM53" s="2"/>
      <c r="STN53" s="2"/>
      <c r="STO53" s="2"/>
      <c r="STP53" s="2"/>
      <c r="STQ53" s="2"/>
      <c r="STR53" s="2"/>
      <c r="STS53" s="2"/>
      <c r="STT53" s="2"/>
      <c r="STU53" s="2"/>
      <c r="STV53" s="2"/>
      <c r="STW53" s="2"/>
      <c r="STX53" s="2"/>
      <c r="STY53" s="2"/>
      <c r="STZ53" s="2"/>
      <c r="SUA53" s="2"/>
      <c r="SUB53" s="2"/>
      <c r="SUC53" s="2"/>
      <c r="SUD53" s="2"/>
      <c r="SUE53" s="2"/>
      <c r="SUF53" s="2"/>
      <c r="SUG53" s="2"/>
      <c r="SUH53" s="2"/>
      <c r="SUI53" s="2"/>
      <c r="SUJ53" s="2"/>
      <c r="SUK53" s="2"/>
      <c r="SUL53" s="2"/>
      <c r="SUM53" s="2"/>
      <c r="SUN53" s="2"/>
      <c r="SUO53" s="2"/>
      <c r="SUP53" s="2"/>
      <c r="SUQ53" s="2"/>
      <c r="SUR53" s="2"/>
      <c r="SUS53" s="2"/>
      <c r="SUT53" s="2"/>
      <c r="SUU53" s="2"/>
      <c r="SUV53" s="2"/>
      <c r="SUW53" s="2"/>
      <c r="SUX53" s="2"/>
      <c r="SUY53" s="2"/>
      <c r="SUZ53" s="2"/>
      <c r="SVA53" s="2"/>
      <c r="SVB53" s="2"/>
      <c r="SVC53" s="2"/>
      <c r="SVD53" s="2"/>
      <c r="SVE53" s="2"/>
      <c r="SVF53" s="2"/>
      <c r="SVG53" s="2"/>
      <c r="SVH53" s="2"/>
      <c r="SVI53" s="2"/>
      <c r="SVJ53" s="2"/>
      <c r="SVK53" s="2"/>
      <c r="SVL53" s="2"/>
      <c r="SVM53" s="2"/>
      <c r="SVN53" s="2"/>
      <c r="SVO53" s="2"/>
      <c r="SVP53" s="2"/>
      <c r="SVQ53" s="2"/>
      <c r="SVR53" s="2"/>
      <c r="SVS53" s="2"/>
      <c r="SVT53" s="2"/>
      <c r="SVU53" s="2"/>
      <c r="SVV53" s="2"/>
      <c r="SVW53" s="2"/>
      <c r="SVX53" s="2"/>
      <c r="SVY53" s="2"/>
      <c r="SVZ53" s="2"/>
      <c r="SWA53" s="2"/>
      <c r="SWB53" s="2"/>
      <c r="SWC53" s="2"/>
      <c r="SWD53" s="2"/>
      <c r="SWE53" s="2"/>
      <c r="SWF53" s="2"/>
      <c r="SWG53" s="2"/>
      <c r="SWH53" s="2"/>
      <c r="SWI53" s="2"/>
      <c r="SWJ53" s="2"/>
      <c r="SWK53" s="2"/>
      <c r="SWL53" s="2"/>
      <c r="SWM53" s="2"/>
      <c r="SWN53" s="2"/>
      <c r="SWO53" s="2"/>
      <c r="SWP53" s="2"/>
      <c r="SWQ53" s="2"/>
      <c r="SWR53" s="2"/>
      <c r="SWS53" s="2"/>
      <c r="SWT53" s="2"/>
      <c r="SWU53" s="2"/>
      <c r="SWV53" s="2"/>
      <c r="SWW53" s="2"/>
      <c r="SWX53" s="2"/>
      <c r="SWY53" s="2"/>
      <c r="SWZ53" s="2"/>
      <c r="SXA53" s="2"/>
      <c r="SXB53" s="2"/>
      <c r="SXC53" s="2"/>
      <c r="SXD53" s="2"/>
      <c r="SXE53" s="2"/>
      <c r="SXF53" s="2"/>
      <c r="SXG53" s="2"/>
      <c r="SXH53" s="2"/>
      <c r="SXI53" s="2"/>
      <c r="SXJ53" s="2"/>
      <c r="SXK53" s="2"/>
      <c r="SXL53" s="2"/>
      <c r="SXM53" s="2"/>
      <c r="SXN53" s="2"/>
      <c r="SXO53" s="2"/>
      <c r="SXP53" s="2"/>
      <c r="SXQ53" s="2"/>
      <c r="SXR53" s="2"/>
      <c r="SXS53" s="2"/>
      <c r="SXT53" s="2"/>
      <c r="SXU53" s="2"/>
      <c r="SXV53" s="2"/>
      <c r="SXW53" s="2"/>
      <c r="SXX53" s="2"/>
      <c r="SXY53" s="2"/>
      <c r="SXZ53" s="2"/>
      <c r="SYA53" s="2"/>
      <c r="SYB53" s="2"/>
      <c r="SYC53" s="2"/>
      <c r="SYD53" s="2"/>
      <c r="SYE53" s="2"/>
      <c r="SYF53" s="2"/>
      <c r="SYG53" s="2"/>
      <c r="SYH53" s="2"/>
      <c r="SYI53" s="2"/>
      <c r="SYJ53" s="2"/>
      <c r="SYK53" s="2"/>
      <c r="SYL53" s="2"/>
      <c r="SYM53" s="2"/>
      <c r="SYN53" s="2"/>
      <c r="SYO53" s="2"/>
      <c r="SYP53" s="2"/>
      <c r="SYQ53" s="2"/>
      <c r="SYR53" s="2"/>
      <c r="SYS53" s="2"/>
      <c r="SYT53" s="2"/>
      <c r="SYU53" s="2"/>
      <c r="SYV53" s="2"/>
      <c r="SYW53" s="2"/>
      <c r="SYX53" s="2"/>
      <c r="SYY53" s="2"/>
      <c r="SYZ53" s="2"/>
      <c r="SZA53" s="2"/>
      <c r="SZB53" s="2"/>
      <c r="SZC53" s="2"/>
      <c r="SZD53" s="2"/>
      <c r="SZE53" s="2"/>
      <c r="SZF53" s="2"/>
      <c r="SZG53" s="2"/>
      <c r="SZH53" s="2"/>
      <c r="SZI53" s="2"/>
      <c r="SZJ53" s="2"/>
      <c r="SZK53" s="2"/>
      <c r="SZL53" s="2"/>
      <c r="SZM53" s="2"/>
      <c r="SZN53" s="2"/>
      <c r="SZO53" s="2"/>
      <c r="SZP53" s="2"/>
      <c r="SZQ53" s="2"/>
      <c r="SZR53" s="2"/>
      <c r="SZS53" s="2"/>
      <c r="SZT53" s="2"/>
      <c r="SZU53" s="2"/>
      <c r="SZV53" s="2"/>
      <c r="SZW53" s="2"/>
      <c r="SZX53" s="2"/>
      <c r="SZY53" s="2"/>
      <c r="SZZ53" s="2"/>
      <c r="TAA53" s="2"/>
      <c r="TAB53" s="2"/>
      <c r="TAC53" s="2"/>
      <c r="TAD53" s="2"/>
      <c r="TAE53" s="2"/>
      <c r="TAF53" s="2"/>
      <c r="TAG53" s="2"/>
      <c r="TAH53" s="2"/>
      <c r="TAI53" s="2"/>
      <c r="TAJ53" s="2"/>
      <c r="TAK53" s="2"/>
      <c r="TAL53" s="2"/>
      <c r="TAM53" s="2"/>
      <c r="TAN53" s="2"/>
      <c r="TAO53" s="2"/>
      <c r="TAP53" s="2"/>
      <c r="TAQ53" s="2"/>
      <c r="TAR53" s="2"/>
      <c r="TAS53" s="2"/>
      <c r="TAT53" s="2"/>
      <c r="TAU53" s="2"/>
      <c r="TAV53" s="2"/>
      <c r="TAW53" s="2"/>
      <c r="TAX53" s="2"/>
      <c r="TAY53" s="2"/>
      <c r="TAZ53" s="2"/>
      <c r="TBA53" s="2"/>
      <c r="TBB53" s="2"/>
      <c r="TBC53" s="2"/>
      <c r="TBD53" s="2"/>
      <c r="TBE53" s="2"/>
      <c r="TBF53" s="2"/>
      <c r="TBG53" s="2"/>
      <c r="TBH53" s="2"/>
      <c r="TBI53" s="2"/>
      <c r="TBJ53" s="2"/>
      <c r="TBK53" s="2"/>
      <c r="TBL53" s="2"/>
      <c r="TBM53" s="2"/>
      <c r="TBN53" s="2"/>
      <c r="TBO53" s="2"/>
      <c r="TBP53" s="2"/>
      <c r="TBQ53" s="2"/>
      <c r="TBR53" s="2"/>
      <c r="TBS53" s="2"/>
      <c r="TBT53" s="2"/>
      <c r="TBU53" s="2"/>
      <c r="TBV53" s="2"/>
      <c r="TBW53" s="2"/>
      <c r="TBX53" s="2"/>
      <c r="TBY53" s="2"/>
      <c r="TBZ53" s="2"/>
      <c r="TCA53" s="2"/>
      <c r="TCB53" s="2"/>
      <c r="TCC53" s="2"/>
      <c r="TCD53" s="2"/>
      <c r="TCE53" s="2"/>
      <c r="TCF53" s="2"/>
      <c r="TCG53" s="2"/>
      <c r="TCH53" s="2"/>
      <c r="TCI53" s="2"/>
      <c r="TCJ53" s="2"/>
      <c r="TCK53" s="2"/>
      <c r="TCL53" s="2"/>
      <c r="TCM53" s="2"/>
      <c r="TCN53" s="2"/>
      <c r="TCO53" s="2"/>
      <c r="TCP53" s="2"/>
      <c r="TCQ53" s="2"/>
      <c r="TCR53" s="2"/>
      <c r="TCS53" s="2"/>
      <c r="TCT53" s="2"/>
      <c r="TCU53" s="2"/>
      <c r="TCV53" s="2"/>
      <c r="TCW53" s="2"/>
      <c r="TCX53" s="2"/>
      <c r="TCY53" s="2"/>
      <c r="TCZ53" s="2"/>
      <c r="TDA53" s="2"/>
      <c r="TDB53" s="2"/>
      <c r="TDC53" s="2"/>
      <c r="TDD53" s="2"/>
      <c r="TDE53" s="2"/>
      <c r="TDF53" s="2"/>
      <c r="TDG53" s="2"/>
      <c r="TDH53" s="2"/>
      <c r="TDI53" s="2"/>
      <c r="TDJ53" s="2"/>
      <c r="TDK53" s="2"/>
      <c r="TDL53" s="2"/>
      <c r="TDM53" s="2"/>
      <c r="TDN53" s="2"/>
      <c r="TDO53" s="2"/>
      <c r="TDP53" s="2"/>
      <c r="TDQ53" s="2"/>
      <c r="TDR53" s="2"/>
      <c r="TDS53" s="2"/>
      <c r="TDT53" s="2"/>
      <c r="TDU53" s="2"/>
      <c r="TDV53" s="2"/>
      <c r="TDW53" s="2"/>
      <c r="TDX53" s="2"/>
      <c r="TDY53" s="2"/>
      <c r="TDZ53" s="2"/>
      <c r="TEA53" s="2"/>
      <c r="TEB53" s="2"/>
      <c r="TEC53" s="2"/>
      <c r="TED53" s="2"/>
      <c r="TEE53" s="2"/>
      <c r="TEF53" s="2"/>
      <c r="TEG53" s="2"/>
      <c r="TEH53" s="2"/>
      <c r="TEI53" s="2"/>
      <c r="TEJ53" s="2"/>
      <c r="TEK53" s="2"/>
      <c r="TEL53" s="2"/>
      <c r="TEM53" s="2"/>
      <c r="TEN53" s="2"/>
      <c r="TEO53" s="2"/>
      <c r="TEP53" s="2"/>
      <c r="TEQ53" s="2"/>
      <c r="TER53" s="2"/>
      <c r="TES53" s="2"/>
      <c r="TET53" s="2"/>
      <c r="TEU53" s="2"/>
      <c r="TEV53" s="2"/>
      <c r="TEW53" s="2"/>
      <c r="TEX53" s="2"/>
      <c r="TEY53" s="2"/>
      <c r="TEZ53" s="2"/>
      <c r="TFA53" s="2"/>
      <c r="TFB53" s="2"/>
      <c r="TFC53" s="2"/>
      <c r="TFD53" s="2"/>
      <c r="TFE53" s="2"/>
      <c r="TFF53" s="2"/>
      <c r="TFG53" s="2"/>
      <c r="TFH53" s="2"/>
      <c r="TFI53" s="2"/>
      <c r="TFJ53" s="2"/>
      <c r="TFK53" s="2"/>
      <c r="TFL53" s="2"/>
      <c r="TFM53" s="2"/>
      <c r="TFN53" s="2"/>
      <c r="TFO53" s="2"/>
      <c r="TFP53" s="2"/>
      <c r="TFQ53" s="2"/>
      <c r="TFR53" s="2"/>
      <c r="TFS53" s="2"/>
      <c r="TFT53" s="2"/>
      <c r="TFU53" s="2"/>
      <c r="TFV53" s="2"/>
      <c r="TFW53" s="2"/>
      <c r="TFX53" s="2"/>
      <c r="TFY53" s="2"/>
      <c r="TFZ53" s="2"/>
      <c r="TGA53" s="2"/>
      <c r="TGB53" s="2"/>
      <c r="TGC53" s="2"/>
      <c r="TGD53" s="2"/>
      <c r="TGE53" s="2"/>
      <c r="TGF53" s="2"/>
      <c r="TGG53" s="2"/>
      <c r="TGH53" s="2"/>
      <c r="TGI53" s="2"/>
      <c r="TGJ53" s="2"/>
      <c r="TGK53" s="2"/>
      <c r="TGL53" s="2"/>
      <c r="TGM53" s="2"/>
      <c r="TGN53" s="2"/>
      <c r="TGO53" s="2"/>
      <c r="TGP53" s="2"/>
      <c r="TGQ53" s="2"/>
      <c r="TGR53" s="2"/>
      <c r="TGS53" s="2"/>
      <c r="TGT53" s="2"/>
      <c r="TGU53" s="2"/>
      <c r="TGV53" s="2"/>
      <c r="TGW53" s="2"/>
      <c r="TGX53" s="2"/>
      <c r="TGY53" s="2"/>
      <c r="TGZ53" s="2"/>
      <c r="THA53" s="2"/>
      <c r="THB53" s="2"/>
      <c r="THC53" s="2"/>
      <c r="THD53" s="2"/>
      <c r="THE53" s="2"/>
      <c r="THF53" s="2"/>
      <c r="THG53" s="2"/>
      <c r="THH53" s="2"/>
      <c r="THI53" s="2"/>
      <c r="THJ53" s="2"/>
      <c r="THK53" s="2"/>
      <c r="THL53" s="2"/>
      <c r="THM53" s="2"/>
      <c r="THN53" s="2"/>
      <c r="THO53" s="2"/>
      <c r="THP53" s="2"/>
      <c r="THQ53" s="2"/>
      <c r="THR53" s="2"/>
      <c r="THS53" s="2"/>
      <c r="THT53" s="2"/>
      <c r="THU53" s="2"/>
      <c r="THV53" s="2"/>
      <c r="THW53" s="2"/>
      <c r="THX53" s="2"/>
      <c r="THY53" s="2"/>
      <c r="THZ53" s="2"/>
      <c r="TIA53" s="2"/>
      <c r="TIB53" s="2"/>
      <c r="TIC53" s="2"/>
      <c r="TID53" s="2"/>
      <c r="TIE53" s="2"/>
      <c r="TIF53" s="2"/>
      <c r="TIG53" s="2"/>
      <c r="TIH53" s="2"/>
      <c r="TII53" s="2"/>
      <c r="TIJ53" s="2"/>
      <c r="TIK53" s="2"/>
      <c r="TIL53" s="2"/>
      <c r="TIM53" s="2"/>
      <c r="TIN53" s="2"/>
      <c r="TIO53" s="2"/>
      <c r="TIP53" s="2"/>
      <c r="TIQ53" s="2"/>
      <c r="TIR53" s="2"/>
      <c r="TIS53" s="2"/>
      <c r="TIT53" s="2"/>
      <c r="TIU53" s="2"/>
      <c r="TIV53" s="2"/>
      <c r="TIW53" s="2"/>
      <c r="TIX53" s="2"/>
      <c r="TIY53" s="2"/>
      <c r="TIZ53" s="2"/>
      <c r="TJA53" s="2"/>
      <c r="TJB53" s="2"/>
      <c r="TJC53" s="2"/>
      <c r="TJD53" s="2"/>
      <c r="TJE53" s="2"/>
      <c r="TJF53" s="2"/>
      <c r="TJG53" s="2"/>
      <c r="TJH53" s="2"/>
      <c r="TJI53" s="2"/>
      <c r="TJJ53" s="2"/>
      <c r="TJK53" s="2"/>
      <c r="TJL53" s="2"/>
      <c r="TJM53" s="2"/>
      <c r="TJN53" s="2"/>
      <c r="TJO53" s="2"/>
      <c r="TJP53" s="2"/>
      <c r="TJQ53" s="2"/>
      <c r="TJR53" s="2"/>
      <c r="TJS53" s="2"/>
      <c r="TJT53" s="2"/>
      <c r="TJU53" s="2"/>
      <c r="TJV53" s="2"/>
      <c r="TJW53" s="2"/>
      <c r="TJX53" s="2"/>
      <c r="TJY53" s="2"/>
      <c r="TJZ53" s="2"/>
      <c r="TKA53" s="2"/>
      <c r="TKB53" s="2"/>
      <c r="TKC53" s="2"/>
      <c r="TKD53" s="2"/>
      <c r="TKE53" s="2"/>
      <c r="TKF53" s="2"/>
      <c r="TKG53" s="2"/>
      <c r="TKH53" s="2"/>
      <c r="TKI53" s="2"/>
      <c r="TKJ53" s="2"/>
      <c r="TKK53" s="2"/>
      <c r="TKL53" s="2"/>
      <c r="TKM53" s="2"/>
      <c r="TKN53" s="2"/>
      <c r="TKO53" s="2"/>
      <c r="TKP53" s="2"/>
      <c r="TKQ53" s="2"/>
      <c r="TKR53" s="2"/>
      <c r="TKS53" s="2"/>
      <c r="TKT53" s="2"/>
      <c r="TKU53" s="2"/>
      <c r="TKV53" s="2"/>
      <c r="TKW53" s="2"/>
      <c r="TKX53" s="2"/>
      <c r="TKY53" s="2"/>
      <c r="TKZ53" s="2"/>
      <c r="TLA53" s="2"/>
      <c r="TLB53" s="2"/>
      <c r="TLC53" s="2"/>
      <c r="TLD53" s="2"/>
      <c r="TLE53" s="2"/>
      <c r="TLF53" s="2"/>
      <c r="TLG53" s="2"/>
      <c r="TLH53" s="2"/>
      <c r="TLI53" s="2"/>
      <c r="TLJ53" s="2"/>
      <c r="TLK53" s="2"/>
      <c r="TLL53" s="2"/>
      <c r="TLM53" s="2"/>
      <c r="TLN53" s="2"/>
      <c r="TLO53" s="2"/>
      <c r="TLP53" s="2"/>
      <c r="TLQ53" s="2"/>
      <c r="TLR53" s="2"/>
      <c r="TLS53" s="2"/>
      <c r="TLT53" s="2"/>
      <c r="TLU53" s="2"/>
      <c r="TLV53" s="2"/>
      <c r="TLW53" s="2"/>
      <c r="TLX53" s="2"/>
      <c r="TLY53" s="2"/>
      <c r="TLZ53" s="2"/>
      <c r="TMA53" s="2"/>
      <c r="TMB53" s="2"/>
      <c r="TMC53" s="2"/>
      <c r="TMD53" s="2"/>
      <c r="TME53" s="2"/>
      <c r="TMF53" s="2"/>
      <c r="TMG53" s="2"/>
      <c r="TMH53" s="2"/>
      <c r="TMI53" s="2"/>
      <c r="TMJ53" s="2"/>
      <c r="TMK53" s="2"/>
      <c r="TML53" s="2"/>
      <c r="TMM53" s="2"/>
      <c r="TMN53" s="2"/>
      <c r="TMO53" s="2"/>
      <c r="TMP53" s="2"/>
      <c r="TMQ53" s="2"/>
      <c r="TMR53" s="2"/>
      <c r="TMS53" s="2"/>
      <c r="TMT53" s="2"/>
      <c r="TMU53" s="2"/>
      <c r="TMV53" s="2"/>
      <c r="TMW53" s="2"/>
      <c r="TMX53" s="2"/>
      <c r="TMY53" s="2"/>
      <c r="TMZ53" s="2"/>
      <c r="TNA53" s="2"/>
      <c r="TNB53" s="2"/>
      <c r="TNC53" s="2"/>
      <c r="TND53" s="2"/>
      <c r="TNE53" s="2"/>
      <c r="TNF53" s="2"/>
      <c r="TNG53" s="2"/>
      <c r="TNH53" s="2"/>
      <c r="TNI53" s="2"/>
      <c r="TNJ53" s="2"/>
      <c r="TNK53" s="2"/>
      <c r="TNL53" s="2"/>
      <c r="TNM53" s="2"/>
      <c r="TNN53" s="2"/>
      <c r="TNO53" s="2"/>
      <c r="TNP53" s="2"/>
      <c r="TNQ53" s="2"/>
      <c r="TNR53" s="2"/>
      <c r="TNS53" s="2"/>
      <c r="TNT53" s="2"/>
      <c r="TNU53" s="2"/>
      <c r="TNV53" s="2"/>
      <c r="TNW53" s="2"/>
      <c r="TNX53" s="2"/>
      <c r="TNY53" s="2"/>
      <c r="TNZ53" s="2"/>
      <c r="TOA53" s="2"/>
      <c r="TOB53" s="2"/>
      <c r="TOC53" s="2"/>
      <c r="TOD53" s="2"/>
      <c r="TOE53" s="2"/>
      <c r="TOF53" s="2"/>
      <c r="TOG53" s="2"/>
      <c r="TOH53" s="2"/>
      <c r="TOI53" s="2"/>
      <c r="TOJ53" s="2"/>
      <c r="TOK53" s="2"/>
      <c r="TOL53" s="2"/>
      <c r="TOM53" s="2"/>
      <c r="TON53" s="2"/>
      <c r="TOO53" s="2"/>
      <c r="TOP53" s="2"/>
      <c r="TOQ53" s="2"/>
      <c r="TOR53" s="2"/>
      <c r="TOS53" s="2"/>
      <c r="TOT53" s="2"/>
      <c r="TOU53" s="2"/>
      <c r="TOV53" s="2"/>
      <c r="TOW53" s="2"/>
      <c r="TOX53" s="2"/>
      <c r="TOY53" s="2"/>
      <c r="TOZ53" s="2"/>
      <c r="TPA53" s="2"/>
      <c r="TPB53" s="2"/>
      <c r="TPC53" s="2"/>
      <c r="TPD53" s="2"/>
      <c r="TPE53" s="2"/>
      <c r="TPF53" s="2"/>
      <c r="TPG53" s="2"/>
      <c r="TPH53" s="2"/>
      <c r="TPI53" s="2"/>
      <c r="TPJ53" s="2"/>
      <c r="TPK53" s="2"/>
      <c r="TPL53" s="2"/>
      <c r="TPM53" s="2"/>
      <c r="TPN53" s="2"/>
      <c r="TPO53" s="2"/>
      <c r="TPP53" s="2"/>
      <c r="TPQ53" s="2"/>
      <c r="TPR53" s="2"/>
      <c r="TPS53" s="2"/>
      <c r="TPT53" s="2"/>
      <c r="TPU53" s="2"/>
      <c r="TPV53" s="2"/>
      <c r="TPW53" s="2"/>
      <c r="TPX53" s="2"/>
      <c r="TPY53" s="2"/>
      <c r="TPZ53" s="2"/>
      <c r="TQA53" s="2"/>
      <c r="TQB53" s="2"/>
      <c r="TQC53" s="2"/>
      <c r="TQD53" s="2"/>
      <c r="TQE53" s="2"/>
      <c r="TQF53" s="2"/>
      <c r="TQG53" s="2"/>
      <c r="TQH53" s="2"/>
      <c r="TQI53" s="2"/>
      <c r="TQJ53" s="2"/>
      <c r="TQK53" s="2"/>
      <c r="TQL53" s="2"/>
      <c r="TQM53" s="2"/>
      <c r="TQN53" s="2"/>
      <c r="TQO53" s="2"/>
      <c r="TQP53" s="2"/>
      <c r="TQQ53" s="2"/>
      <c r="TQR53" s="2"/>
      <c r="TQS53" s="2"/>
      <c r="TQT53" s="2"/>
      <c r="TQU53" s="2"/>
      <c r="TQV53" s="2"/>
      <c r="TQW53" s="2"/>
      <c r="TQX53" s="2"/>
      <c r="TQY53" s="2"/>
      <c r="TQZ53" s="2"/>
      <c r="TRA53" s="2"/>
      <c r="TRB53" s="2"/>
      <c r="TRC53" s="2"/>
      <c r="TRD53" s="2"/>
      <c r="TRE53" s="2"/>
      <c r="TRF53" s="2"/>
      <c r="TRG53" s="2"/>
      <c r="TRH53" s="2"/>
      <c r="TRI53" s="2"/>
      <c r="TRJ53" s="2"/>
      <c r="TRK53" s="2"/>
      <c r="TRL53" s="2"/>
      <c r="TRM53" s="2"/>
      <c r="TRN53" s="2"/>
      <c r="TRO53" s="2"/>
      <c r="TRP53" s="2"/>
      <c r="TRQ53" s="2"/>
      <c r="TRR53" s="2"/>
      <c r="TRS53" s="2"/>
      <c r="TRT53" s="2"/>
      <c r="TRU53" s="2"/>
      <c r="TRV53" s="2"/>
      <c r="TRW53" s="2"/>
      <c r="TRX53" s="2"/>
      <c r="TRY53" s="2"/>
      <c r="TRZ53" s="2"/>
      <c r="TSA53" s="2"/>
      <c r="TSB53" s="2"/>
      <c r="TSC53" s="2"/>
      <c r="TSD53" s="2"/>
      <c r="TSE53" s="2"/>
      <c r="TSF53" s="2"/>
      <c r="TSG53" s="2"/>
      <c r="TSH53" s="2"/>
      <c r="TSI53" s="2"/>
      <c r="TSJ53" s="2"/>
      <c r="TSK53" s="2"/>
      <c r="TSL53" s="2"/>
      <c r="TSM53" s="2"/>
      <c r="TSN53" s="2"/>
      <c r="TSO53" s="2"/>
      <c r="TSP53" s="2"/>
      <c r="TSQ53" s="2"/>
      <c r="TSR53" s="2"/>
      <c r="TSS53" s="2"/>
      <c r="TST53" s="2"/>
      <c r="TSU53" s="2"/>
      <c r="TSV53" s="2"/>
      <c r="TSW53" s="2"/>
      <c r="TSX53" s="2"/>
      <c r="TSY53" s="2"/>
      <c r="TSZ53" s="2"/>
      <c r="TTA53" s="2"/>
      <c r="TTB53" s="2"/>
      <c r="TTC53" s="2"/>
      <c r="TTD53" s="2"/>
      <c r="TTE53" s="2"/>
      <c r="TTF53" s="2"/>
      <c r="TTG53" s="2"/>
      <c r="TTH53" s="2"/>
      <c r="TTI53" s="2"/>
      <c r="TTJ53" s="2"/>
      <c r="TTK53" s="2"/>
      <c r="TTL53" s="2"/>
      <c r="TTM53" s="2"/>
      <c r="TTN53" s="2"/>
      <c r="TTO53" s="2"/>
      <c r="TTP53" s="2"/>
      <c r="TTQ53" s="2"/>
      <c r="TTR53" s="2"/>
      <c r="TTS53" s="2"/>
      <c r="TTT53" s="2"/>
      <c r="TTU53" s="2"/>
      <c r="TTV53" s="2"/>
      <c r="TTW53" s="2"/>
      <c r="TTX53" s="2"/>
      <c r="TTY53" s="2"/>
      <c r="TTZ53" s="2"/>
      <c r="TUA53" s="2"/>
      <c r="TUB53" s="2"/>
      <c r="TUC53" s="2"/>
      <c r="TUD53" s="2"/>
      <c r="TUE53" s="2"/>
      <c r="TUF53" s="2"/>
      <c r="TUG53" s="2"/>
      <c r="TUH53" s="2"/>
      <c r="TUI53" s="2"/>
      <c r="TUJ53" s="2"/>
      <c r="TUK53" s="2"/>
      <c r="TUL53" s="2"/>
      <c r="TUM53" s="2"/>
      <c r="TUN53" s="2"/>
      <c r="TUO53" s="2"/>
      <c r="TUP53" s="2"/>
      <c r="TUQ53" s="2"/>
      <c r="TUR53" s="2"/>
      <c r="TUS53" s="2"/>
      <c r="TUT53" s="2"/>
      <c r="TUU53" s="2"/>
      <c r="TUV53" s="2"/>
      <c r="TUW53" s="2"/>
      <c r="TUX53" s="2"/>
      <c r="TUY53" s="2"/>
      <c r="TUZ53" s="2"/>
      <c r="TVA53" s="2"/>
      <c r="TVB53" s="2"/>
      <c r="TVC53" s="2"/>
      <c r="TVD53" s="2"/>
      <c r="TVE53" s="2"/>
      <c r="TVF53" s="2"/>
      <c r="TVG53" s="2"/>
      <c r="TVH53" s="2"/>
      <c r="TVI53" s="2"/>
      <c r="TVJ53" s="2"/>
      <c r="TVK53" s="2"/>
      <c r="TVL53" s="2"/>
      <c r="TVM53" s="2"/>
      <c r="TVN53" s="2"/>
      <c r="TVO53" s="2"/>
      <c r="TVP53" s="2"/>
      <c r="TVQ53" s="2"/>
      <c r="TVR53" s="2"/>
      <c r="TVS53" s="2"/>
      <c r="TVT53" s="2"/>
      <c r="TVU53" s="2"/>
      <c r="TVV53" s="2"/>
      <c r="TVW53" s="2"/>
      <c r="TVX53" s="2"/>
      <c r="TVY53" s="2"/>
      <c r="TVZ53" s="2"/>
      <c r="TWA53" s="2"/>
      <c r="TWB53" s="2"/>
      <c r="TWC53" s="2"/>
      <c r="TWD53" s="2"/>
      <c r="TWE53" s="2"/>
      <c r="TWF53" s="2"/>
      <c r="TWG53" s="2"/>
      <c r="TWH53" s="2"/>
      <c r="TWI53" s="2"/>
      <c r="TWJ53" s="2"/>
      <c r="TWK53" s="2"/>
      <c r="TWL53" s="2"/>
      <c r="TWM53" s="2"/>
      <c r="TWN53" s="2"/>
      <c r="TWO53" s="2"/>
      <c r="TWP53" s="2"/>
      <c r="TWQ53" s="2"/>
      <c r="TWR53" s="2"/>
      <c r="TWS53" s="2"/>
      <c r="TWT53" s="2"/>
      <c r="TWU53" s="2"/>
      <c r="TWV53" s="2"/>
      <c r="TWW53" s="2"/>
      <c r="TWX53" s="2"/>
      <c r="TWY53" s="2"/>
      <c r="TWZ53" s="2"/>
      <c r="TXA53" s="2"/>
      <c r="TXB53" s="2"/>
      <c r="TXC53" s="2"/>
      <c r="TXD53" s="2"/>
      <c r="TXE53" s="2"/>
      <c r="TXF53" s="2"/>
      <c r="TXG53" s="2"/>
      <c r="TXH53" s="2"/>
      <c r="TXI53" s="2"/>
      <c r="TXJ53" s="2"/>
      <c r="TXK53" s="2"/>
      <c r="TXL53" s="2"/>
      <c r="TXM53" s="2"/>
      <c r="TXN53" s="2"/>
      <c r="TXO53" s="2"/>
      <c r="TXP53" s="2"/>
      <c r="TXQ53" s="2"/>
      <c r="TXR53" s="2"/>
      <c r="TXS53" s="2"/>
      <c r="TXT53" s="2"/>
      <c r="TXU53" s="2"/>
      <c r="TXV53" s="2"/>
      <c r="TXW53" s="2"/>
      <c r="TXX53" s="2"/>
      <c r="TXY53" s="2"/>
      <c r="TXZ53" s="2"/>
      <c r="TYA53" s="2"/>
      <c r="TYB53" s="2"/>
      <c r="TYC53" s="2"/>
      <c r="TYD53" s="2"/>
      <c r="TYE53" s="2"/>
      <c r="TYF53" s="2"/>
      <c r="TYG53" s="2"/>
      <c r="TYH53" s="2"/>
      <c r="TYI53" s="2"/>
      <c r="TYJ53" s="2"/>
      <c r="TYK53" s="2"/>
      <c r="TYL53" s="2"/>
      <c r="TYM53" s="2"/>
      <c r="TYN53" s="2"/>
      <c r="TYO53" s="2"/>
      <c r="TYP53" s="2"/>
      <c r="TYQ53" s="2"/>
      <c r="TYR53" s="2"/>
      <c r="TYS53" s="2"/>
      <c r="TYT53" s="2"/>
      <c r="TYU53" s="2"/>
      <c r="TYV53" s="2"/>
      <c r="TYW53" s="2"/>
      <c r="TYX53" s="2"/>
      <c r="TYY53" s="2"/>
      <c r="TYZ53" s="2"/>
      <c r="TZA53" s="2"/>
      <c r="TZB53" s="2"/>
      <c r="TZC53" s="2"/>
      <c r="TZD53" s="2"/>
      <c r="TZE53" s="2"/>
      <c r="TZF53" s="2"/>
      <c r="TZG53" s="2"/>
      <c r="TZH53" s="2"/>
      <c r="TZI53" s="2"/>
      <c r="TZJ53" s="2"/>
      <c r="TZK53" s="2"/>
      <c r="TZL53" s="2"/>
      <c r="TZM53" s="2"/>
      <c r="TZN53" s="2"/>
      <c r="TZO53" s="2"/>
      <c r="TZP53" s="2"/>
      <c r="TZQ53" s="2"/>
      <c r="TZR53" s="2"/>
      <c r="TZS53" s="2"/>
      <c r="TZT53" s="2"/>
      <c r="TZU53" s="2"/>
      <c r="TZV53" s="2"/>
      <c r="TZW53" s="2"/>
      <c r="TZX53" s="2"/>
      <c r="TZY53" s="2"/>
      <c r="TZZ53" s="2"/>
      <c r="UAA53" s="2"/>
      <c r="UAB53" s="2"/>
      <c r="UAC53" s="2"/>
      <c r="UAD53" s="2"/>
      <c r="UAE53" s="2"/>
      <c r="UAF53" s="2"/>
      <c r="UAG53" s="2"/>
      <c r="UAH53" s="2"/>
      <c r="UAI53" s="2"/>
      <c r="UAJ53" s="2"/>
      <c r="UAK53" s="2"/>
      <c r="UAL53" s="2"/>
      <c r="UAM53" s="2"/>
      <c r="UAN53" s="2"/>
      <c r="UAO53" s="2"/>
      <c r="UAP53" s="2"/>
      <c r="UAQ53" s="2"/>
      <c r="UAR53" s="2"/>
      <c r="UAS53" s="2"/>
      <c r="UAT53" s="2"/>
      <c r="UAU53" s="2"/>
      <c r="UAV53" s="2"/>
      <c r="UAW53" s="2"/>
      <c r="UAX53" s="2"/>
      <c r="UAY53" s="2"/>
      <c r="UAZ53" s="2"/>
      <c r="UBA53" s="2"/>
      <c r="UBB53" s="2"/>
      <c r="UBC53" s="2"/>
      <c r="UBD53" s="2"/>
      <c r="UBE53" s="2"/>
      <c r="UBF53" s="2"/>
      <c r="UBG53" s="2"/>
      <c r="UBH53" s="2"/>
      <c r="UBI53" s="2"/>
      <c r="UBJ53" s="2"/>
      <c r="UBK53" s="2"/>
      <c r="UBL53" s="2"/>
      <c r="UBM53" s="2"/>
      <c r="UBN53" s="2"/>
      <c r="UBO53" s="2"/>
      <c r="UBP53" s="2"/>
      <c r="UBQ53" s="2"/>
      <c r="UBR53" s="2"/>
      <c r="UBS53" s="2"/>
      <c r="UBT53" s="2"/>
      <c r="UBU53" s="2"/>
      <c r="UBV53" s="2"/>
      <c r="UBW53" s="2"/>
      <c r="UBX53" s="2"/>
      <c r="UBY53" s="2"/>
      <c r="UBZ53" s="2"/>
      <c r="UCA53" s="2"/>
      <c r="UCB53" s="2"/>
      <c r="UCC53" s="2"/>
      <c r="UCD53" s="2"/>
      <c r="UCE53" s="2"/>
      <c r="UCF53" s="2"/>
      <c r="UCG53" s="2"/>
      <c r="UCH53" s="2"/>
      <c r="UCI53" s="2"/>
      <c r="UCJ53" s="2"/>
      <c r="UCK53" s="2"/>
      <c r="UCL53" s="2"/>
      <c r="UCM53" s="2"/>
      <c r="UCN53" s="2"/>
      <c r="UCO53" s="2"/>
      <c r="UCP53" s="2"/>
      <c r="UCQ53" s="2"/>
      <c r="UCR53" s="2"/>
      <c r="UCS53" s="2"/>
      <c r="UCT53" s="2"/>
      <c r="UCU53" s="2"/>
      <c r="UCV53" s="2"/>
      <c r="UCW53" s="2"/>
      <c r="UCX53" s="2"/>
      <c r="UCY53" s="2"/>
      <c r="UCZ53" s="2"/>
      <c r="UDA53" s="2"/>
      <c r="UDB53" s="2"/>
      <c r="UDC53" s="2"/>
      <c r="UDD53" s="2"/>
      <c r="UDE53" s="2"/>
      <c r="UDF53" s="2"/>
      <c r="UDG53" s="2"/>
      <c r="UDH53" s="2"/>
      <c r="UDI53" s="2"/>
      <c r="UDJ53" s="2"/>
      <c r="UDK53" s="2"/>
      <c r="UDL53" s="2"/>
      <c r="UDM53" s="2"/>
      <c r="UDN53" s="2"/>
      <c r="UDO53" s="2"/>
      <c r="UDP53" s="2"/>
      <c r="UDQ53" s="2"/>
      <c r="UDR53" s="2"/>
      <c r="UDS53" s="2"/>
      <c r="UDT53" s="2"/>
      <c r="UDU53" s="2"/>
      <c r="UDV53" s="2"/>
      <c r="UDW53" s="2"/>
      <c r="UDX53" s="2"/>
      <c r="UDY53" s="2"/>
      <c r="UDZ53" s="2"/>
      <c r="UEA53" s="2"/>
      <c r="UEB53" s="2"/>
      <c r="UEC53" s="2"/>
      <c r="UED53" s="2"/>
      <c r="UEE53" s="2"/>
      <c r="UEF53" s="2"/>
      <c r="UEG53" s="2"/>
      <c r="UEH53" s="2"/>
      <c r="UEI53" s="2"/>
      <c r="UEJ53" s="2"/>
      <c r="UEK53" s="2"/>
      <c r="UEL53" s="2"/>
      <c r="UEM53" s="2"/>
      <c r="UEN53" s="2"/>
      <c r="UEO53" s="2"/>
      <c r="UEP53" s="2"/>
      <c r="UEQ53" s="2"/>
      <c r="UER53" s="2"/>
      <c r="UES53" s="2"/>
      <c r="UET53" s="2"/>
      <c r="UEU53" s="2"/>
      <c r="UEV53" s="2"/>
      <c r="UEW53" s="2"/>
      <c r="UEX53" s="2"/>
      <c r="UEY53" s="2"/>
      <c r="UEZ53" s="2"/>
      <c r="UFA53" s="2"/>
      <c r="UFB53" s="2"/>
      <c r="UFC53" s="2"/>
      <c r="UFD53" s="2"/>
      <c r="UFE53" s="2"/>
      <c r="UFF53" s="2"/>
      <c r="UFG53" s="2"/>
      <c r="UFH53" s="2"/>
      <c r="UFI53" s="2"/>
      <c r="UFJ53" s="2"/>
      <c r="UFK53" s="2"/>
      <c r="UFL53" s="2"/>
      <c r="UFM53" s="2"/>
      <c r="UFN53" s="2"/>
      <c r="UFO53" s="2"/>
      <c r="UFP53" s="2"/>
      <c r="UFQ53" s="2"/>
      <c r="UFR53" s="2"/>
      <c r="UFS53" s="2"/>
      <c r="UFT53" s="2"/>
      <c r="UFU53" s="2"/>
      <c r="UFV53" s="2"/>
      <c r="UFW53" s="2"/>
      <c r="UFX53" s="2"/>
      <c r="UFY53" s="2"/>
      <c r="UFZ53" s="2"/>
      <c r="UGA53" s="2"/>
      <c r="UGB53" s="2"/>
      <c r="UGC53" s="2"/>
      <c r="UGD53" s="2"/>
      <c r="UGE53" s="2"/>
      <c r="UGF53" s="2"/>
      <c r="UGG53" s="2"/>
      <c r="UGH53" s="2"/>
      <c r="UGI53" s="2"/>
      <c r="UGJ53" s="2"/>
      <c r="UGK53" s="2"/>
      <c r="UGL53" s="2"/>
      <c r="UGM53" s="2"/>
      <c r="UGN53" s="2"/>
      <c r="UGO53" s="2"/>
      <c r="UGP53" s="2"/>
      <c r="UGQ53" s="2"/>
      <c r="UGR53" s="2"/>
      <c r="UGS53" s="2"/>
      <c r="UGT53" s="2"/>
      <c r="UGU53" s="2"/>
      <c r="UGV53" s="2"/>
      <c r="UGW53" s="2"/>
      <c r="UGX53" s="2"/>
      <c r="UGY53" s="2"/>
      <c r="UGZ53" s="2"/>
      <c r="UHA53" s="2"/>
      <c r="UHB53" s="2"/>
      <c r="UHC53" s="2"/>
      <c r="UHD53" s="2"/>
      <c r="UHE53" s="2"/>
      <c r="UHF53" s="2"/>
      <c r="UHG53" s="2"/>
      <c r="UHH53" s="2"/>
      <c r="UHI53" s="2"/>
      <c r="UHJ53" s="2"/>
      <c r="UHK53" s="2"/>
      <c r="UHL53" s="2"/>
      <c r="UHM53" s="2"/>
      <c r="UHN53" s="2"/>
      <c r="UHO53" s="2"/>
      <c r="UHP53" s="2"/>
      <c r="UHQ53" s="2"/>
      <c r="UHR53" s="2"/>
      <c r="UHS53" s="2"/>
      <c r="UHT53" s="2"/>
      <c r="UHU53" s="2"/>
      <c r="UHV53" s="2"/>
      <c r="UHW53" s="2"/>
      <c r="UHX53" s="2"/>
      <c r="UHY53" s="2"/>
      <c r="UHZ53" s="2"/>
      <c r="UIA53" s="2"/>
      <c r="UIB53" s="2"/>
      <c r="UIC53" s="2"/>
      <c r="UID53" s="2"/>
      <c r="UIE53" s="2"/>
      <c r="UIF53" s="2"/>
      <c r="UIG53" s="2"/>
      <c r="UIH53" s="2"/>
      <c r="UII53" s="2"/>
      <c r="UIJ53" s="2"/>
      <c r="UIK53" s="2"/>
      <c r="UIL53" s="2"/>
      <c r="UIM53" s="2"/>
      <c r="UIN53" s="2"/>
      <c r="UIO53" s="2"/>
      <c r="UIP53" s="2"/>
      <c r="UIQ53" s="2"/>
      <c r="UIR53" s="2"/>
      <c r="UIS53" s="2"/>
      <c r="UIT53" s="2"/>
      <c r="UIU53" s="2"/>
      <c r="UIV53" s="2"/>
      <c r="UIW53" s="2"/>
      <c r="UIX53" s="2"/>
      <c r="UIY53" s="2"/>
      <c r="UIZ53" s="2"/>
      <c r="UJA53" s="2"/>
      <c r="UJB53" s="2"/>
      <c r="UJC53" s="2"/>
      <c r="UJD53" s="2"/>
      <c r="UJE53" s="2"/>
      <c r="UJF53" s="2"/>
      <c r="UJG53" s="2"/>
      <c r="UJH53" s="2"/>
      <c r="UJI53" s="2"/>
      <c r="UJJ53" s="2"/>
      <c r="UJK53" s="2"/>
      <c r="UJL53" s="2"/>
      <c r="UJM53" s="2"/>
      <c r="UJN53" s="2"/>
      <c r="UJO53" s="2"/>
      <c r="UJP53" s="2"/>
      <c r="UJQ53" s="2"/>
      <c r="UJR53" s="2"/>
      <c r="UJS53" s="2"/>
      <c r="UJT53" s="2"/>
      <c r="UJU53" s="2"/>
      <c r="UJV53" s="2"/>
      <c r="UJW53" s="2"/>
      <c r="UJX53" s="2"/>
      <c r="UJY53" s="2"/>
      <c r="UJZ53" s="2"/>
      <c r="UKA53" s="2"/>
      <c r="UKB53" s="2"/>
      <c r="UKC53" s="2"/>
      <c r="UKD53" s="2"/>
      <c r="UKE53" s="2"/>
      <c r="UKF53" s="2"/>
      <c r="UKG53" s="2"/>
      <c r="UKH53" s="2"/>
      <c r="UKI53" s="2"/>
      <c r="UKJ53" s="2"/>
      <c r="UKK53" s="2"/>
      <c r="UKL53" s="2"/>
      <c r="UKM53" s="2"/>
      <c r="UKN53" s="2"/>
      <c r="UKO53" s="2"/>
      <c r="UKP53" s="2"/>
      <c r="UKQ53" s="2"/>
      <c r="UKR53" s="2"/>
      <c r="UKS53" s="2"/>
      <c r="UKT53" s="2"/>
      <c r="UKU53" s="2"/>
      <c r="UKV53" s="2"/>
      <c r="UKW53" s="2"/>
      <c r="UKX53" s="2"/>
      <c r="UKY53" s="2"/>
      <c r="UKZ53" s="2"/>
      <c r="ULA53" s="2"/>
      <c r="ULB53" s="2"/>
      <c r="ULC53" s="2"/>
      <c r="ULD53" s="2"/>
      <c r="ULE53" s="2"/>
      <c r="ULF53" s="2"/>
      <c r="ULG53" s="2"/>
      <c r="ULH53" s="2"/>
      <c r="ULI53" s="2"/>
      <c r="ULJ53" s="2"/>
      <c r="ULK53" s="2"/>
      <c r="ULL53" s="2"/>
      <c r="ULM53" s="2"/>
      <c r="ULN53" s="2"/>
      <c r="ULO53" s="2"/>
      <c r="ULP53" s="2"/>
      <c r="ULQ53" s="2"/>
      <c r="ULR53" s="2"/>
      <c r="ULS53" s="2"/>
      <c r="ULT53" s="2"/>
      <c r="ULU53" s="2"/>
      <c r="ULV53" s="2"/>
      <c r="ULW53" s="2"/>
      <c r="ULX53" s="2"/>
      <c r="ULY53" s="2"/>
      <c r="ULZ53" s="2"/>
      <c r="UMA53" s="2"/>
      <c r="UMB53" s="2"/>
      <c r="UMC53" s="2"/>
      <c r="UMD53" s="2"/>
      <c r="UME53" s="2"/>
      <c r="UMF53" s="2"/>
      <c r="UMG53" s="2"/>
      <c r="UMH53" s="2"/>
      <c r="UMI53" s="2"/>
      <c r="UMJ53" s="2"/>
      <c r="UMK53" s="2"/>
      <c r="UML53" s="2"/>
      <c r="UMM53" s="2"/>
      <c r="UMN53" s="2"/>
      <c r="UMO53" s="2"/>
      <c r="UMP53" s="2"/>
      <c r="UMQ53" s="2"/>
      <c r="UMR53" s="2"/>
      <c r="UMS53" s="2"/>
      <c r="UMT53" s="2"/>
      <c r="UMU53" s="2"/>
      <c r="UMV53" s="2"/>
      <c r="UMW53" s="2"/>
      <c r="UMX53" s="2"/>
      <c r="UMY53" s="2"/>
      <c r="UMZ53" s="2"/>
      <c r="UNA53" s="2"/>
      <c r="UNB53" s="2"/>
      <c r="UNC53" s="2"/>
      <c r="UND53" s="2"/>
      <c r="UNE53" s="2"/>
      <c r="UNF53" s="2"/>
      <c r="UNG53" s="2"/>
      <c r="UNH53" s="2"/>
      <c r="UNI53" s="2"/>
      <c r="UNJ53" s="2"/>
      <c r="UNK53" s="2"/>
      <c r="UNL53" s="2"/>
      <c r="UNM53" s="2"/>
      <c r="UNN53" s="2"/>
      <c r="UNO53" s="2"/>
      <c r="UNP53" s="2"/>
      <c r="UNQ53" s="2"/>
      <c r="UNR53" s="2"/>
      <c r="UNS53" s="2"/>
      <c r="UNT53" s="2"/>
      <c r="UNU53" s="2"/>
      <c r="UNV53" s="2"/>
      <c r="UNW53" s="2"/>
      <c r="UNX53" s="2"/>
      <c r="UNY53" s="2"/>
      <c r="UNZ53" s="2"/>
      <c r="UOA53" s="2"/>
      <c r="UOB53" s="2"/>
      <c r="UOC53" s="2"/>
      <c r="UOD53" s="2"/>
      <c r="UOE53" s="2"/>
      <c r="UOF53" s="2"/>
      <c r="UOG53" s="2"/>
      <c r="UOH53" s="2"/>
      <c r="UOI53" s="2"/>
      <c r="UOJ53" s="2"/>
      <c r="UOK53" s="2"/>
      <c r="UOL53" s="2"/>
      <c r="UOM53" s="2"/>
      <c r="UON53" s="2"/>
      <c r="UOO53" s="2"/>
      <c r="UOP53" s="2"/>
      <c r="UOQ53" s="2"/>
      <c r="UOR53" s="2"/>
      <c r="UOS53" s="2"/>
      <c r="UOT53" s="2"/>
      <c r="UOU53" s="2"/>
      <c r="UOV53" s="2"/>
      <c r="UOW53" s="2"/>
      <c r="UOX53" s="2"/>
      <c r="UOY53" s="2"/>
      <c r="UOZ53" s="2"/>
      <c r="UPA53" s="2"/>
      <c r="UPB53" s="2"/>
      <c r="UPC53" s="2"/>
      <c r="UPD53" s="2"/>
      <c r="UPE53" s="2"/>
      <c r="UPF53" s="2"/>
      <c r="UPG53" s="2"/>
      <c r="UPH53" s="2"/>
      <c r="UPI53" s="2"/>
      <c r="UPJ53" s="2"/>
      <c r="UPK53" s="2"/>
      <c r="UPL53" s="2"/>
      <c r="UPM53" s="2"/>
      <c r="UPN53" s="2"/>
      <c r="UPO53" s="2"/>
      <c r="UPP53" s="2"/>
      <c r="UPQ53" s="2"/>
      <c r="UPR53" s="2"/>
      <c r="UPS53" s="2"/>
      <c r="UPT53" s="2"/>
      <c r="UPU53" s="2"/>
      <c r="UPV53" s="2"/>
      <c r="UPW53" s="2"/>
      <c r="UPX53" s="2"/>
      <c r="UPY53" s="2"/>
      <c r="UPZ53" s="2"/>
      <c r="UQA53" s="2"/>
      <c r="UQB53" s="2"/>
      <c r="UQC53" s="2"/>
      <c r="UQD53" s="2"/>
      <c r="UQE53" s="2"/>
      <c r="UQF53" s="2"/>
      <c r="UQG53" s="2"/>
      <c r="UQH53" s="2"/>
      <c r="UQI53" s="2"/>
      <c r="UQJ53" s="2"/>
      <c r="UQK53" s="2"/>
      <c r="UQL53" s="2"/>
      <c r="UQM53" s="2"/>
      <c r="UQN53" s="2"/>
      <c r="UQO53" s="2"/>
      <c r="UQP53" s="2"/>
      <c r="UQQ53" s="2"/>
      <c r="UQR53" s="2"/>
      <c r="UQS53" s="2"/>
      <c r="UQT53" s="2"/>
      <c r="UQU53" s="2"/>
      <c r="UQV53" s="2"/>
      <c r="UQW53" s="2"/>
      <c r="UQX53" s="2"/>
      <c r="UQY53" s="2"/>
      <c r="UQZ53" s="2"/>
      <c r="URA53" s="2"/>
      <c r="URB53" s="2"/>
      <c r="URC53" s="2"/>
      <c r="URD53" s="2"/>
      <c r="URE53" s="2"/>
      <c r="URF53" s="2"/>
      <c r="URG53" s="2"/>
      <c r="URH53" s="2"/>
      <c r="URI53" s="2"/>
      <c r="URJ53" s="2"/>
      <c r="URK53" s="2"/>
      <c r="URL53" s="2"/>
      <c r="URM53" s="2"/>
      <c r="URN53" s="2"/>
      <c r="URO53" s="2"/>
      <c r="URP53" s="2"/>
      <c r="URQ53" s="2"/>
      <c r="URR53" s="2"/>
      <c r="URS53" s="2"/>
      <c r="URT53" s="2"/>
      <c r="URU53" s="2"/>
      <c r="URV53" s="2"/>
      <c r="URW53" s="2"/>
      <c r="URX53" s="2"/>
      <c r="URY53" s="2"/>
      <c r="URZ53" s="2"/>
      <c r="USA53" s="2"/>
      <c r="USB53" s="2"/>
      <c r="USC53" s="2"/>
      <c r="USD53" s="2"/>
      <c r="USE53" s="2"/>
      <c r="USF53" s="2"/>
      <c r="USG53" s="2"/>
      <c r="USH53" s="2"/>
      <c r="USI53" s="2"/>
      <c r="USJ53" s="2"/>
      <c r="USK53" s="2"/>
      <c r="USL53" s="2"/>
      <c r="USM53" s="2"/>
      <c r="USN53" s="2"/>
      <c r="USO53" s="2"/>
      <c r="USP53" s="2"/>
      <c r="USQ53" s="2"/>
      <c r="USR53" s="2"/>
      <c r="USS53" s="2"/>
      <c r="UST53" s="2"/>
      <c r="USU53" s="2"/>
      <c r="USV53" s="2"/>
      <c r="USW53" s="2"/>
      <c r="USX53" s="2"/>
      <c r="USY53" s="2"/>
      <c r="USZ53" s="2"/>
      <c r="UTA53" s="2"/>
      <c r="UTB53" s="2"/>
      <c r="UTC53" s="2"/>
      <c r="UTD53" s="2"/>
      <c r="UTE53" s="2"/>
      <c r="UTF53" s="2"/>
      <c r="UTG53" s="2"/>
      <c r="UTH53" s="2"/>
      <c r="UTI53" s="2"/>
      <c r="UTJ53" s="2"/>
      <c r="UTK53" s="2"/>
      <c r="UTL53" s="2"/>
      <c r="UTM53" s="2"/>
      <c r="UTN53" s="2"/>
      <c r="UTO53" s="2"/>
      <c r="UTP53" s="2"/>
      <c r="UTQ53" s="2"/>
      <c r="UTR53" s="2"/>
      <c r="UTS53" s="2"/>
      <c r="UTT53" s="2"/>
      <c r="UTU53" s="2"/>
      <c r="UTV53" s="2"/>
      <c r="UTW53" s="2"/>
      <c r="UTX53" s="2"/>
      <c r="UTY53" s="2"/>
      <c r="UTZ53" s="2"/>
      <c r="UUA53" s="2"/>
      <c r="UUB53" s="2"/>
      <c r="UUC53" s="2"/>
      <c r="UUD53" s="2"/>
      <c r="UUE53" s="2"/>
      <c r="UUF53" s="2"/>
      <c r="UUG53" s="2"/>
      <c r="UUH53" s="2"/>
      <c r="UUI53" s="2"/>
      <c r="UUJ53" s="2"/>
      <c r="UUK53" s="2"/>
      <c r="UUL53" s="2"/>
      <c r="UUM53" s="2"/>
      <c r="UUN53" s="2"/>
      <c r="UUO53" s="2"/>
      <c r="UUP53" s="2"/>
      <c r="UUQ53" s="2"/>
      <c r="UUR53" s="2"/>
      <c r="UUS53" s="2"/>
      <c r="UUT53" s="2"/>
      <c r="UUU53" s="2"/>
      <c r="UUV53" s="2"/>
      <c r="UUW53" s="2"/>
      <c r="UUX53" s="2"/>
      <c r="UUY53" s="2"/>
      <c r="UUZ53" s="2"/>
      <c r="UVA53" s="2"/>
      <c r="UVB53" s="2"/>
      <c r="UVC53" s="2"/>
      <c r="UVD53" s="2"/>
      <c r="UVE53" s="2"/>
      <c r="UVF53" s="2"/>
      <c r="UVG53" s="2"/>
      <c r="UVH53" s="2"/>
      <c r="UVI53" s="2"/>
      <c r="UVJ53" s="2"/>
      <c r="UVK53" s="2"/>
      <c r="UVL53" s="2"/>
      <c r="UVM53" s="2"/>
      <c r="UVN53" s="2"/>
      <c r="UVO53" s="2"/>
      <c r="UVP53" s="2"/>
      <c r="UVQ53" s="2"/>
      <c r="UVR53" s="2"/>
      <c r="UVS53" s="2"/>
      <c r="UVT53" s="2"/>
      <c r="UVU53" s="2"/>
      <c r="UVV53" s="2"/>
      <c r="UVW53" s="2"/>
      <c r="UVX53" s="2"/>
      <c r="UVY53" s="2"/>
      <c r="UVZ53" s="2"/>
      <c r="UWA53" s="2"/>
      <c r="UWB53" s="2"/>
      <c r="UWC53" s="2"/>
      <c r="UWD53" s="2"/>
      <c r="UWE53" s="2"/>
      <c r="UWF53" s="2"/>
      <c r="UWG53" s="2"/>
      <c r="UWH53" s="2"/>
      <c r="UWI53" s="2"/>
      <c r="UWJ53" s="2"/>
      <c r="UWK53" s="2"/>
      <c r="UWL53" s="2"/>
      <c r="UWM53" s="2"/>
      <c r="UWN53" s="2"/>
      <c r="UWO53" s="2"/>
      <c r="UWP53" s="2"/>
      <c r="UWQ53" s="2"/>
      <c r="UWR53" s="2"/>
      <c r="UWS53" s="2"/>
      <c r="UWT53" s="2"/>
      <c r="UWU53" s="2"/>
      <c r="UWV53" s="2"/>
      <c r="UWW53" s="2"/>
      <c r="UWX53" s="2"/>
      <c r="UWY53" s="2"/>
      <c r="UWZ53" s="2"/>
      <c r="UXA53" s="2"/>
      <c r="UXB53" s="2"/>
      <c r="UXC53" s="2"/>
      <c r="UXD53" s="2"/>
      <c r="UXE53" s="2"/>
      <c r="UXF53" s="2"/>
      <c r="UXG53" s="2"/>
      <c r="UXH53" s="2"/>
      <c r="UXI53" s="2"/>
      <c r="UXJ53" s="2"/>
      <c r="UXK53" s="2"/>
      <c r="UXL53" s="2"/>
      <c r="UXM53" s="2"/>
      <c r="UXN53" s="2"/>
      <c r="UXO53" s="2"/>
      <c r="UXP53" s="2"/>
      <c r="UXQ53" s="2"/>
      <c r="UXR53" s="2"/>
      <c r="UXS53" s="2"/>
      <c r="UXT53" s="2"/>
      <c r="UXU53" s="2"/>
      <c r="UXV53" s="2"/>
      <c r="UXW53" s="2"/>
      <c r="UXX53" s="2"/>
      <c r="UXY53" s="2"/>
      <c r="UXZ53" s="2"/>
      <c r="UYA53" s="2"/>
      <c r="UYB53" s="2"/>
      <c r="UYC53" s="2"/>
      <c r="UYD53" s="2"/>
      <c r="UYE53" s="2"/>
      <c r="UYF53" s="2"/>
      <c r="UYG53" s="2"/>
      <c r="UYH53" s="2"/>
      <c r="UYI53" s="2"/>
      <c r="UYJ53" s="2"/>
      <c r="UYK53" s="2"/>
      <c r="UYL53" s="2"/>
      <c r="UYM53" s="2"/>
      <c r="UYN53" s="2"/>
      <c r="UYO53" s="2"/>
      <c r="UYP53" s="2"/>
      <c r="UYQ53" s="2"/>
      <c r="UYR53" s="2"/>
      <c r="UYS53" s="2"/>
      <c r="UYT53" s="2"/>
      <c r="UYU53" s="2"/>
      <c r="UYV53" s="2"/>
      <c r="UYW53" s="2"/>
      <c r="UYX53" s="2"/>
      <c r="UYY53" s="2"/>
      <c r="UYZ53" s="2"/>
      <c r="UZA53" s="2"/>
      <c r="UZB53" s="2"/>
      <c r="UZC53" s="2"/>
      <c r="UZD53" s="2"/>
      <c r="UZE53" s="2"/>
      <c r="UZF53" s="2"/>
      <c r="UZG53" s="2"/>
      <c r="UZH53" s="2"/>
      <c r="UZI53" s="2"/>
      <c r="UZJ53" s="2"/>
      <c r="UZK53" s="2"/>
      <c r="UZL53" s="2"/>
      <c r="UZM53" s="2"/>
      <c r="UZN53" s="2"/>
      <c r="UZO53" s="2"/>
      <c r="UZP53" s="2"/>
      <c r="UZQ53" s="2"/>
      <c r="UZR53" s="2"/>
      <c r="UZS53" s="2"/>
      <c r="UZT53" s="2"/>
      <c r="UZU53" s="2"/>
      <c r="UZV53" s="2"/>
      <c r="UZW53" s="2"/>
      <c r="UZX53" s="2"/>
      <c r="UZY53" s="2"/>
      <c r="UZZ53" s="2"/>
      <c r="VAA53" s="2"/>
      <c r="VAB53" s="2"/>
      <c r="VAC53" s="2"/>
      <c r="VAD53" s="2"/>
      <c r="VAE53" s="2"/>
      <c r="VAF53" s="2"/>
      <c r="VAG53" s="2"/>
      <c r="VAH53" s="2"/>
      <c r="VAI53" s="2"/>
      <c r="VAJ53" s="2"/>
      <c r="VAK53" s="2"/>
      <c r="VAL53" s="2"/>
      <c r="VAM53" s="2"/>
      <c r="VAN53" s="2"/>
      <c r="VAO53" s="2"/>
      <c r="VAP53" s="2"/>
      <c r="VAQ53" s="2"/>
      <c r="VAR53" s="2"/>
      <c r="VAS53" s="2"/>
      <c r="VAT53" s="2"/>
      <c r="VAU53" s="2"/>
      <c r="VAV53" s="2"/>
      <c r="VAW53" s="2"/>
      <c r="VAX53" s="2"/>
      <c r="VAY53" s="2"/>
      <c r="VAZ53" s="2"/>
      <c r="VBA53" s="2"/>
      <c r="VBB53" s="2"/>
      <c r="VBC53" s="2"/>
      <c r="VBD53" s="2"/>
      <c r="VBE53" s="2"/>
      <c r="VBF53" s="2"/>
      <c r="VBG53" s="2"/>
      <c r="VBH53" s="2"/>
      <c r="VBI53" s="2"/>
      <c r="VBJ53" s="2"/>
      <c r="VBK53" s="2"/>
      <c r="VBL53" s="2"/>
      <c r="VBM53" s="2"/>
      <c r="VBN53" s="2"/>
      <c r="VBO53" s="2"/>
      <c r="VBP53" s="2"/>
      <c r="VBQ53" s="2"/>
      <c r="VBR53" s="2"/>
      <c r="VBS53" s="2"/>
      <c r="VBT53" s="2"/>
      <c r="VBU53" s="2"/>
      <c r="VBV53" s="2"/>
      <c r="VBW53" s="2"/>
      <c r="VBX53" s="2"/>
      <c r="VBY53" s="2"/>
      <c r="VBZ53" s="2"/>
      <c r="VCA53" s="2"/>
      <c r="VCB53" s="2"/>
      <c r="VCC53" s="2"/>
      <c r="VCD53" s="2"/>
      <c r="VCE53" s="2"/>
      <c r="VCF53" s="2"/>
      <c r="VCG53" s="2"/>
      <c r="VCH53" s="2"/>
      <c r="VCI53" s="2"/>
      <c r="VCJ53" s="2"/>
      <c r="VCK53" s="2"/>
      <c r="VCL53" s="2"/>
      <c r="VCM53" s="2"/>
      <c r="VCN53" s="2"/>
      <c r="VCO53" s="2"/>
      <c r="VCP53" s="2"/>
      <c r="VCQ53" s="2"/>
      <c r="VCR53" s="2"/>
      <c r="VCS53" s="2"/>
      <c r="VCT53" s="2"/>
      <c r="VCU53" s="2"/>
      <c r="VCV53" s="2"/>
      <c r="VCW53" s="2"/>
      <c r="VCX53" s="2"/>
      <c r="VCY53" s="2"/>
      <c r="VCZ53" s="2"/>
      <c r="VDA53" s="2"/>
      <c r="VDB53" s="2"/>
      <c r="VDC53" s="2"/>
      <c r="VDD53" s="2"/>
      <c r="VDE53" s="2"/>
      <c r="VDF53" s="2"/>
      <c r="VDG53" s="2"/>
      <c r="VDH53" s="2"/>
      <c r="VDI53" s="2"/>
      <c r="VDJ53" s="2"/>
      <c r="VDK53" s="2"/>
      <c r="VDL53" s="2"/>
      <c r="VDM53" s="2"/>
      <c r="VDN53" s="2"/>
      <c r="VDO53" s="2"/>
      <c r="VDP53" s="2"/>
      <c r="VDQ53" s="2"/>
      <c r="VDR53" s="2"/>
      <c r="VDS53" s="2"/>
      <c r="VDT53" s="2"/>
      <c r="VDU53" s="2"/>
      <c r="VDV53" s="2"/>
      <c r="VDW53" s="2"/>
      <c r="VDX53" s="2"/>
      <c r="VDY53" s="2"/>
      <c r="VDZ53" s="2"/>
      <c r="VEA53" s="2"/>
      <c r="VEB53" s="2"/>
      <c r="VEC53" s="2"/>
      <c r="VED53" s="2"/>
      <c r="VEE53" s="2"/>
      <c r="VEF53" s="2"/>
      <c r="VEG53" s="2"/>
      <c r="VEH53" s="2"/>
      <c r="VEI53" s="2"/>
      <c r="VEJ53" s="2"/>
      <c r="VEK53" s="2"/>
      <c r="VEL53" s="2"/>
      <c r="VEM53" s="2"/>
      <c r="VEN53" s="2"/>
      <c r="VEO53" s="2"/>
      <c r="VEP53" s="2"/>
      <c r="VEQ53" s="2"/>
      <c r="VER53" s="2"/>
      <c r="VES53" s="2"/>
      <c r="VET53" s="2"/>
      <c r="VEU53" s="2"/>
      <c r="VEV53" s="2"/>
      <c r="VEW53" s="2"/>
      <c r="VEX53" s="2"/>
      <c r="VEY53" s="2"/>
      <c r="VEZ53" s="2"/>
      <c r="VFA53" s="2"/>
      <c r="VFB53" s="2"/>
      <c r="VFC53" s="2"/>
      <c r="VFD53" s="2"/>
      <c r="VFE53" s="2"/>
      <c r="VFF53" s="2"/>
      <c r="VFG53" s="2"/>
      <c r="VFH53" s="2"/>
      <c r="VFI53" s="2"/>
      <c r="VFJ53" s="2"/>
      <c r="VFK53" s="2"/>
      <c r="VFL53" s="2"/>
      <c r="VFM53" s="2"/>
      <c r="VFN53" s="2"/>
      <c r="VFO53" s="2"/>
      <c r="VFP53" s="2"/>
      <c r="VFQ53" s="2"/>
      <c r="VFR53" s="2"/>
      <c r="VFS53" s="2"/>
      <c r="VFT53" s="2"/>
      <c r="VFU53" s="2"/>
      <c r="VFV53" s="2"/>
      <c r="VFW53" s="2"/>
      <c r="VFX53" s="2"/>
      <c r="VFY53" s="2"/>
      <c r="VFZ53" s="2"/>
      <c r="VGA53" s="2"/>
      <c r="VGB53" s="2"/>
      <c r="VGC53" s="2"/>
      <c r="VGD53" s="2"/>
      <c r="VGE53" s="2"/>
      <c r="VGF53" s="2"/>
      <c r="VGG53" s="2"/>
      <c r="VGH53" s="2"/>
      <c r="VGI53" s="2"/>
      <c r="VGJ53" s="2"/>
      <c r="VGK53" s="2"/>
      <c r="VGL53" s="2"/>
      <c r="VGM53" s="2"/>
      <c r="VGN53" s="2"/>
      <c r="VGO53" s="2"/>
      <c r="VGP53" s="2"/>
      <c r="VGQ53" s="2"/>
      <c r="VGR53" s="2"/>
      <c r="VGS53" s="2"/>
      <c r="VGT53" s="2"/>
      <c r="VGU53" s="2"/>
      <c r="VGV53" s="2"/>
      <c r="VGW53" s="2"/>
      <c r="VGX53" s="2"/>
      <c r="VGY53" s="2"/>
      <c r="VGZ53" s="2"/>
      <c r="VHA53" s="2"/>
      <c r="VHB53" s="2"/>
      <c r="VHC53" s="2"/>
      <c r="VHD53" s="2"/>
      <c r="VHE53" s="2"/>
      <c r="VHF53" s="2"/>
      <c r="VHG53" s="2"/>
      <c r="VHH53" s="2"/>
      <c r="VHI53" s="2"/>
      <c r="VHJ53" s="2"/>
      <c r="VHK53" s="2"/>
      <c r="VHL53" s="2"/>
      <c r="VHM53" s="2"/>
      <c r="VHN53" s="2"/>
      <c r="VHO53" s="2"/>
      <c r="VHP53" s="2"/>
      <c r="VHQ53" s="2"/>
      <c r="VHR53" s="2"/>
      <c r="VHS53" s="2"/>
      <c r="VHT53" s="2"/>
      <c r="VHU53" s="2"/>
      <c r="VHV53" s="2"/>
      <c r="VHW53" s="2"/>
      <c r="VHX53" s="2"/>
      <c r="VHY53" s="2"/>
      <c r="VHZ53" s="2"/>
      <c r="VIA53" s="2"/>
      <c r="VIB53" s="2"/>
      <c r="VIC53" s="2"/>
      <c r="VID53" s="2"/>
      <c r="VIE53" s="2"/>
      <c r="VIF53" s="2"/>
      <c r="VIG53" s="2"/>
      <c r="VIH53" s="2"/>
      <c r="VII53" s="2"/>
      <c r="VIJ53" s="2"/>
      <c r="VIK53" s="2"/>
      <c r="VIL53" s="2"/>
      <c r="VIM53" s="2"/>
      <c r="VIN53" s="2"/>
      <c r="VIO53" s="2"/>
      <c r="VIP53" s="2"/>
      <c r="VIQ53" s="2"/>
      <c r="VIR53" s="2"/>
      <c r="VIS53" s="2"/>
      <c r="VIT53" s="2"/>
      <c r="VIU53" s="2"/>
      <c r="VIV53" s="2"/>
      <c r="VIW53" s="2"/>
      <c r="VIX53" s="2"/>
      <c r="VIY53" s="2"/>
      <c r="VIZ53" s="2"/>
      <c r="VJA53" s="2"/>
      <c r="VJB53" s="2"/>
      <c r="VJC53" s="2"/>
      <c r="VJD53" s="2"/>
      <c r="VJE53" s="2"/>
      <c r="VJF53" s="2"/>
      <c r="VJG53" s="2"/>
      <c r="VJH53" s="2"/>
      <c r="VJI53" s="2"/>
      <c r="VJJ53" s="2"/>
      <c r="VJK53" s="2"/>
      <c r="VJL53" s="2"/>
      <c r="VJM53" s="2"/>
      <c r="VJN53" s="2"/>
      <c r="VJO53" s="2"/>
      <c r="VJP53" s="2"/>
      <c r="VJQ53" s="2"/>
      <c r="VJR53" s="2"/>
      <c r="VJS53" s="2"/>
      <c r="VJT53" s="2"/>
      <c r="VJU53" s="2"/>
      <c r="VJV53" s="2"/>
      <c r="VJW53" s="2"/>
      <c r="VJX53" s="2"/>
      <c r="VJY53" s="2"/>
      <c r="VJZ53" s="2"/>
      <c r="VKA53" s="2"/>
      <c r="VKB53" s="2"/>
      <c r="VKC53" s="2"/>
      <c r="VKD53" s="2"/>
      <c r="VKE53" s="2"/>
      <c r="VKF53" s="2"/>
      <c r="VKG53" s="2"/>
      <c r="VKH53" s="2"/>
      <c r="VKI53" s="2"/>
      <c r="VKJ53" s="2"/>
      <c r="VKK53" s="2"/>
      <c r="VKL53" s="2"/>
      <c r="VKM53" s="2"/>
      <c r="VKN53" s="2"/>
      <c r="VKO53" s="2"/>
      <c r="VKP53" s="2"/>
      <c r="VKQ53" s="2"/>
      <c r="VKR53" s="2"/>
      <c r="VKS53" s="2"/>
      <c r="VKT53" s="2"/>
      <c r="VKU53" s="2"/>
      <c r="VKV53" s="2"/>
      <c r="VKW53" s="2"/>
      <c r="VKX53" s="2"/>
      <c r="VKY53" s="2"/>
      <c r="VKZ53" s="2"/>
      <c r="VLA53" s="2"/>
      <c r="VLB53" s="2"/>
      <c r="VLC53" s="2"/>
      <c r="VLD53" s="2"/>
      <c r="VLE53" s="2"/>
      <c r="VLF53" s="2"/>
      <c r="VLG53" s="2"/>
      <c r="VLH53" s="2"/>
      <c r="VLI53" s="2"/>
      <c r="VLJ53" s="2"/>
      <c r="VLK53" s="2"/>
      <c r="VLL53" s="2"/>
      <c r="VLM53" s="2"/>
      <c r="VLN53" s="2"/>
      <c r="VLO53" s="2"/>
      <c r="VLP53" s="2"/>
      <c r="VLQ53" s="2"/>
      <c r="VLR53" s="2"/>
      <c r="VLS53" s="2"/>
      <c r="VLT53" s="2"/>
      <c r="VLU53" s="2"/>
      <c r="VLV53" s="2"/>
      <c r="VLW53" s="2"/>
      <c r="VLX53" s="2"/>
      <c r="VLY53" s="2"/>
      <c r="VLZ53" s="2"/>
      <c r="VMA53" s="2"/>
      <c r="VMB53" s="2"/>
      <c r="VMC53" s="2"/>
      <c r="VMD53" s="2"/>
      <c r="VME53" s="2"/>
      <c r="VMF53" s="2"/>
      <c r="VMG53" s="2"/>
      <c r="VMH53" s="2"/>
      <c r="VMI53" s="2"/>
      <c r="VMJ53" s="2"/>
      <c r="VMK53" s="2"/>
      <c r="VML53" s="2"/>
      <c r="VMM53" s="2"/>
      <c r="VMN53" s="2"/>
      <c r="VMO53" s="2"/>
      <c r="VMP53" s="2"/>
      <c r="VMQ53" s="2"/>
      <c r="VMR53" s="2"/>
      <c r="VMS53" s="2"/>
      <c r="VMT53" s="2"/>
      <c r="VMU53" s="2"/>
      <c r="VMV53" s="2"/>
      <c r="VMW53" s="2"/>
      <c r="VMX53" s="2"/>
      <c r="VMY53" s="2"/>
      <c r="VMZ53" s="2"/>
      <c r="VNA53" s="2"/>
      <c r="VNB53" s="2"/>
      <c r="VNC53" s="2"/>
      <c r="VND53" s="2"/>
      <c r="VNE53" s="2"/>
      <c r="VNF53" s="2"/>
      <c r="VNG53" s="2"/>
      <c r="VNH53" s="2"/>
      <c r="VNI53" s="2"/>
      <c r="VNJ53" s="2"/>
      <c r="VNK53" s="2"/>
      <c r="VNL53" s="2"/>
      <c r="VNM53" s="2"/>
      <c r="VNN53" s="2"/>
      <c r="VNO53" s="2"/>
      <c r="VNP53" s="2"/>
      <c r="VNQ53" s="2"/>
      <c r="VNR53" s="2"/>
      <c r="VNS53" s="2"/>
      <c r="VNT53" s="2"/>
      <c r="VNU53" s="2"/>
      <c r="VNV53" s="2"/>
      <c r="VNW53" s="2"/>
      <c r="VNX53" s="2"/>
      <c r="VNY53" s="2"/>
      <c r="VNZ53" s="2"/>
      <c r="VOA53" s="2"/>
      <c r="VOB53" s="2"/>
      <c r="VOC53" s="2"/>
      <c r="VOD53" s="2"/>
      <c r="VOE53" s="2"/>
      <c r="VOF53" s="2"/>
      <c r="VOG53" s="2"/>
      <c r="VOH53" s="2"/>
      <c r="VOI53" s="2"/>
      <c r="VOJ53" s="2"/>
      <c r="VOK53" s="2"/>
      <c r="VOL53" s="2"/>
      <c r="VOM53" s="2"/>
      <c r="VON53" s="2"/>
      <c r="VOO53" s="2"/>
      <c r="VOP53" s="2"/>
      <c r="VOQ53" s="2"/>
      <c r="VOR53" s="2"/>
      <c r="VOS53" s="2"/>
      <c r="VOT53" s="2"/>
      <c r="VOU53" s="2"/>
      <c r="VOV53" s="2"/>
      <c r="VOW53" s="2"/>
      <c r="VOX53" s="2"/>
      <c r="VOY53" s="2"/>
      <c r="VOZ53" s="2"/>
      <c r="VPA53" s="2"/>
      <c r="VPB53" s="2"/>
      <c r="VPC53" s="2"/>
      <c r="VPD53" s="2"/>
      <c r="VPE53" s="2"/>
      <c r="VPF53" s="2"/>
      <c r="VPG53" s="2"/>
      <c r="VPH53" s="2"/>
      <c r="VPI53" s="2"/>
      <c r="VPJ53" s="2"/>
      <c r="VPK53" s="2"/>
      <c r="VPL53" s="2"/>
      <c r="VPM53" s="2"/>
      <c r="VPN53" s="2"/>
      <c r="VPO53" s="2"/>
      <c r="VPP53" s="2"/>
      <c r="VPQ53" s="2"/>
      <c r="VPR53" s="2"/>
      <c r="VPS53" s="2"/>
      <c r="VPT53" s="2"/>
      <c r="VPU53" s="2"/>
      <c r="VPV53" s="2"/>
      <c r="VPW53" s="2"/>
      <c r="VPX53" s="2"/>
      <c r="VPY53" s="2"/>
      <c r="VPZ53" s="2"/>
      <c r="VQA53" s="2"/>
      <c r="VQB53" s="2"/>
      <c r="VQC53" s="2"/>
      <c r="VQD53" s="2"/>
      <c r="VQE53" s="2"/>
      <c r="VQF53" s="2"/>
      <c r="VQG53" s="2"/>
      <c r="VQH53" s="2"/>
      <c r="VQI53" s="2"/>
      <c r="VQJ53" s="2"/>
      <c r="VQK53" s="2"/>
      <c r="VQL53" s="2"/>
      <c r="VQM53" s="2"/>
      <c r="VQN53" s="2"/>
      <c r="VQO53" s="2"/>
      <c r="VQP53" s="2"/>
      <c r="VQQ53" s="2"/>
      <c r="VQR53" s="2"/>
      <c r="VQS53" s="2"/>
      <c r="VQT53" s="2"/>
      <c r="VQU53" s="2"/>
      <c r="VQV53" s="2"/>
      <c r="VQW53" s="2"/>
      <c r="VQX53" s="2"/>
      <c r="VQY53" s="2"/>
      <c r="VQZ53" s="2"/>
      <c r="VRA53" s="2"/>
      <c r="VRB53" s="2"/>
      <c r="VRC53" s="2"/>
      <c r="VRD53" s="2"/>
      <c r="VRE53" s="2"/>
      <c r="VRF53" s="2"/>
      <c r="VRG53" s="2"/>
      <c r="VRH53" s="2"/>
      <c r="VRI53" s="2"/>
      <c r="VRJ53" s="2"/>
      <c r="VRK53" s="2"/>
      <c r="VRL53" s="2"/>
      <c r="VRM53" s="2"/>
      <c r="VRN53" s="2"/>
      <c r="VRO53" s="2"/>
      <c r="VRP53" s="2"/>
      <c r="VRQ53" s="2"/>
      <c r="VRR53" s="2"/>
      <c r="VRS53" s="2"/>
      <c r="VRT53" s="2"/>
      <c r="VRU53" s="2"/>
      <c r="VRV53" s="2"/>
      <c r="VRW53" s="2"/>
      <c r="VRX53" s="2"/>
      <c r="VRY53" s="2"/>
      <c r="VRZ53" s="2"/>
      <c r="VSA53" s="2"/>
      <c r="VSB53" s="2"/>
      <c r="VSC53" s="2"/>
      <c r="VSD53" s="2"/>
      <c r="VSE53" s="2"/>
      <c r="VSF53" s="2"/>
      <c r="VSG53" s="2"/>
      <c r="VSH53" s="2"/>
      <c r="VSI53" s="2"/>
      <c r="VSJ53" s="2"/>
      <c r="VSK53" s="2"/>
      <c r="VSL53" s="2"/>
      <c r="VSM53" s="2"/>
      <c r="VSN53" s="2"/>
      <c r="VSO53" s="2"/>
      <c r="VSP53" s="2"/>
      <c r="VSQ53" s="2"/>
      <c r="VSR53" s="2"/>
      <c r="VSS53" s="2"/>
      <c r="VST53" s="2"/>
      <c r="VSU53" s="2"/>
      <c r="VSV53" s="2"/>
      <c r="VSW53" s="2"/>
      <c r="VSX53" s="2"/>
      <c r="VSY53" s="2"/>
      <c r="VSZ53" s="2"/>
      <c r="VTA53" s="2"/>
      <c r="VTB53" s="2"/>
      <c r="VTC53" s="2"/>
      <c r="VTD53" s="2"/>
      <c r="VTE53" s="2"/>
      <c r="VTF53" s="2"/>
      <c r="VTG53" s="2"/>
      <c r="VTH53" s="2"/>
      <c r="VTI53" s="2"/>
      <c r="VTJ53" s="2"/>
      <c r="VTK53" s="2"/>
      <c r="VTL53" s="2"/>
      <c r="VTM53" s="2"/>
      <c r="VTN53" s="2"/>
      <c r="VTO53" s="2"/>
      <c r="VTP53" s="2"/>
      <c r="VTQ53" s="2"/>
      <c r="VTR53" s="2"/>
      <c r="VTS53" s="2"/>
      <c r="VTT53" s="2"/>
      <c r="VTU53" s="2"/>
      <c r="VTV53" s="2"/>
      <c r="VTW53" s="2"/>
      <c r="VTX53" s="2"/>
      <c r="VTY53" s="2"/>
      <c r="VTZ53" s="2"/>
      <c r="VUA53" s="2"/>
      <c r="VUB53" s="2"/>
      <c r="VUC53" s="2"/>
      <c r="VUD53" s="2"/>
      <c r="VUE53" s="2"/>
      <c r="VUF53" s="2"/>
      <c r="VUG53" s="2"/>
      <c r="VUH53" s="2"/>
      <c r="VUI53" s="2"/>
      <c r="VUJ53" s="2"/>
      <c r="VUK53" s="2"/>
      <c r="VUL53" s="2"/>
      <c r="VUM53" s="2"/>
      <c r="VUN53" s="2"/>
      <c r="VUO53" s="2"/>
      <c r="VUP53" s="2"/>
      <c r="VUQ53" s="2"/>
      <c r="VUR53" s="2"/>
      <c r="VUS53" s="2"/>
      <c r="VUT53" s="2"/>
      <c r="VUU53" s="2"/>
      <c r="VUV53" s="2"/>
      <c r="VUW53" s="2"/>
      <c r="VUX53" s="2"/>
      <c r="VUY53" s="2"/>
      <c r="VUZ53" s="2"/>
      <c r="VVA53" s="2"/>
      <c r="VVB53" s="2"/>
      <c r="VVC53" s="2"/>
      <c r="VVD53" s="2"/>
      <c r="VVE53" s="2"/>
      <c r="VVF53" s="2"/>
      <c r="VVG53" s="2"/>
      <c r="VVH53" s="2"/>
      <c r="VVI53" s="2"/>
      <c r="VVJ53" s="2"/>
      <c r="VVK53" s="2"/>
      <c r="VVL53" s="2"/>
      <c r="VVM53" s="2"/>
      <c r="VVN53" s="2"/>
      <c r="VVO53" s="2"/>
      <c r="VVP53" s="2"/>
      <c r="VVQ53" s="2"/>
      <c r="VVR53" s="2"/>
      <c r="VVS53" s="2"/>
      <c r="VVT53" s="2"/>
      <c r="VVU53" s="2"/>
      <c r="VVV53" s="2"/>
      <c r="VVW53" s="2"/>
      <c r="VVX53" s="2"/>
      <c r="VVY53" s="2"/>
      <c r="VVZ53" s="2"/>
      <c r="VWA53" s="2"/>
      <c r="VWB53" s="2"/>
      <c r="VWC53" s="2"/>
      <c r="VWD53" s="2"/>
      <c r="VWE53" s="2"/>
      <c r="VWF53" s="2"/>
      <c r="VWG53" s="2"/>
      <c r="VWH53" s="2"/>
      <c r="VWI53" s="2"/>
      <c r="VWJ53" s="2"/>
      <c r="VWK53" s="2"/>
      <c r="VWL53" s="2"/>
      <c r="VWM53" s="2"/>
      <c r="VWN53" s="2"/>
      <c r="VWO53" s="2"/>
      <c r="VWP53" s="2"/>
      <c r="VWQ53" s="2"/>
      <c r="VWR53" s="2"/>
      <c r="VWS53" s="2"/>
      <c r="VWT53" s="2"/>
      <c r="VWU53" s="2"/>
      <c r="VWV53" s="2"/>
      <c r="VWW53" s="2"/>
      <c r="VWX53" s="2"/>
      <c r="VWY53" s="2"/>
      <c r="VWZ53" s="2"/>
      <c r="VXA53" s="2"/>
      <c r="VXB53" s="2"/>
      <c r="VXC53" s="2"/>
      <c r="VXD53" s="2"/>
      <c r="VXE53" s="2"/>
      <c r="VXF53" s="2"/>
      <c r="VXG53" s="2"/>
      <c r="VXH53" s="2"/>
      <c r="VXI53" s="2"/>
      <c r="VXJ53" s="2"/>
      <c r="VXK53" s="2"/>
      <c r="VXL53" s="2"/>
      <c r="VXM53" s="2"/>
      <c r="VXN53" s="2"/>
      <c r="VXO53" s="2"/>
      <c r="VXP53" s="2"/>
      <c r="VXQ53" s="2"/>
      <c r="VXR53" s="2"/>
      <c r="VXS53" s="2"/>
      <c r="VXT53" s="2"/>
      <c r="VXU53" s="2"/>
      <c r="VXV53" s="2"/>
      <c r="VXW53" s="2"/>
      <c r="VXX53" s="2"/>
      <c r="VXY53" s="2"/>
      <c r="VXZ53" s="2"/>
      <c r="VYA53" s="2"/>
      <c r="VYB53" s="2"/>
      <c r="VYC53" s="2"/>
      <c r="VYD53" s="2"/>
      <c r="VYE53" s="2"/>
      <c r="VYF53" s="2"/>
      <c r="VYG53" s="2"/>
      <c r="VYH53" s="2"/>
      <c r="VYI53" s="2"/>
      <c r="VYJ53" s="2"/>
      <c r="VYK53" s="2"/>
      <c r="VYL53" s="2"/>
      <c r="VYM53" s="2"/>
      <c r="VYN53" s="2"/>
      <c r="VYO53" s="2"/>
      <c r="VYP53" s="2"/>
      <c r="VYQ53" s="2"/>
      <c r="VYR53" s="2"/>
      <c r="VYS53" s="2"/>
      <c r="VYT53" s="2"/>
      <c r="VYU53" s="2"/>
      <c r="VYV53" s="2"/>
      <c r="VYW53" s="2"/>
      <c r="VYX53" s="2"/>
      <c r="VYY53" s="2"/>
      <c r="VYZ53" s="2"/>
      <c r="VZA53" s="2"/>
      <c r="VZB53" s="2"/>
      <c r="VZC53" s="2"/>
      <c r="VZD53" s="2"/>
      <c r="VZE53" s="2"/>
      <c r="VZF53" s="2"/>
      <c r="VZG53" s="2"/>
      <c r="VZH53" s="2"/>
      <c r="VZI53" s="2"/>
      <c r="VZJ53" s="2"/>
      <c r="VZK53" s="2"/>
      <c r="VZL53" s="2"/>
      <c r="VZM53" s="2"/>
      <c r="VZN53" s="2"/>
      <c r="VZO53" s="2"/>
      <c r="VZP53" s="2"/>
      <c r="VZQ53" s="2"/>
      <c r="VZR53" s="2"/>
      <c r="VZS53" s="2"/>
      <c r="VZT53" s="2"/>
      <c r="VZU53" s="2"/>
      <c r="VZV53" s="2"/>
      <c r="VZW53" s="2"/>
      <c r="VZX53" s="2"/>
      <c r="VZY53" s="2"/>
      <c r="VZZ53" s="2"/>
      <c r="WAA53" s="2"/>
      <c r="WAB53" s="2"/>
      <c r="WAC53" s="2"/>
      <c r="WAD53" s="2"/>
      <c r="WAE53" s="2"/>
      <c r="WAF53" s="2"/>
      <c r="WAG53" s="2"/>
      <c r="WAH53" s="2"/>
      <c r="WAI53" s="2"/>
      <c r="WAJ53" s="2"/>
      <c r="WAK53" s="2"/>
      <c r="WAL53" s="2"/>
      <c r="WAM53" s="2"/>
      <c r="WAN53" s="2"/>
      <c r="WAO53" s="2"/>
      <c r="WAP53" s="2"/>
      <c r="WAQ53" s="2"/>
      <c r="WAR53" s="2"/>
      <c r="WAS53" s="2"/>
      <c r="WAT53" s="2"/>
      <c r="WAU53" s="2"/>
      <c r="WAV53" s="2"/>
      <c r="WAW53" s="2"/>
      <c r="WAX53" s="2"/>
      <c r="WAY53" s="2"/>
      <c r="WAZ53" s="2"/>
      <c r="WBA53" s="2"/>
      <c r="WBB53" s="2"/>
      <c r="WBC53" s="2"/>
      <c r="WBD53" s="2"/>
      <c r="WBE53" s="2"/>
      <c r="WBF53" s="2"/>
      <c r="WBG53" s="2"/>
      <c r="WBH53" s="2"/>
      <c r="WBI53" s="2"/>
      <c r="WBJ53" s="2"/>
      <c r="WBK53" s="2"/>
      <c r="WBL53" s="2"/>
      <c r="WBM53" s="2"/>
      <c r="WBN53" s="2"/>
      <c r="WBO53" s="2"/>
      <c r="WBP53" s="2"/>
      <c r="WBQ53" s="2"/>
      <c r="WBR53" s="2"/>
      <c r="WBS53" s="2"/>
      <c r="WBT53" s="2"/>
      <c r="WBU53" s="2"/>
      <c r="WBV53" s="2"/>
      <c r="WBW53" s="2"/>
      <c r="WBX53" s="2"/>
      <c r="WBY53" s="2"/>
      <c r="WBZ53" s="2"/>
      <c r="WCA53" s="2"/>
      <c r="WCB53" s="2"/>
      <c r="WCC53" s="2"/>
      <c r="WCD53" s="2"/>
      <c r="WCE53" s="2"/>
      <c r="WCF53" s="2"/>
      <c r="WCG53" s="2"/>
      <c r="WCH53" s="2"/>
      <c r="WCI53" s="2"/>
      <c r="WCJ53" s="2"/>
      <c r="WCK53" s="2"/>
      <c r="WCL53" s="2"/>
      <c r="WCM53" s="2"/>
      <c r="WCN53" s="2"/>
      <c r="WCO53" s="2"/>
      <c r="WCP53" s="2"/>
      <c r="WCQ53" s="2"/>
      <c r="WCR53" s="2"/>
      <c r="WCS53" s="2"/>
      <c r="WCT53" s="2"/>
      <c r="WCU53" s="2"/>
      <c r="WCV53" s="2"/>
      <c r="WCW53" s="2"/>
      <c r="WCX53" s="2"/>
      <c r="WCY53" s="2"/>
      <c r="WCZ53" s="2"/>
      <c r="WDA53" s="2"/>
      <c r="WDB53" s="2"/>
      <c r="WDC53" s="2"/>
      <c r="WDD53" s="2"/>
      <c r="WDE53" s="2"/>
      <c r="WDF53" s="2"/>
      <c r="WDG53" s="2"/>
      <c r="WDH53" s="2"/>
      <c r="WDI53" s="2"/>
      <c r="WDJ53" s="2"/>
      <c r="WDK53" s="2"/>
      <c r="WDL53" s="2"/>
      <c r="WDM53" s="2"/>
      <c r="WDN53" s="2"/>
      <c r="WDO53" s="2"/>
      <c r="WDP53" s="2"/>
      <c r="WDQ53" s="2"/>
      <c r="WDR53" s="2"/>
      <c r="WDS53" s="2"/>
      <c r="WDT53" s="2"/>
      <c r="WDU53" s="2"/>
      <c r="WDV53" s="2"/>
      <c r="WDW53" s="2"/>
      <c r="WDX53" s="2"/>
      <c r="WDY53" s="2"/>
      <c r="WDZ53" s="2"/>
      <c r="WEA53" s="2"/>
      <c r="WEB53" s="2"/>
      <c r="WEC53" s="2"/>
      <c r="WED53" s="2"/>
      <c r="WEE53" s="2"/>
      <c r="WEF53" s="2"/>
      <c r="WEG53" s="2"/>
      <c r="WEH53" s="2"/>
      <c r="WEI53" s="2"/>
      <c r="WEJ53" s="2"/>
      <c r="WEK53" s="2"/>
      <c r="WEL53" s="2"/>
      <c r="WEM53" s="2"/>
      <c r="WEN53" s="2"/>
      <c r="WEO53" s="2"/>
      <c r="WEP53" s="2"/>
      <c r="WEQ53" s="2"/>
      <c r="WER53" s="2"/>
      <c r="WES53" s="2"/>
      <c r="WET53" s="2"/>
      <c r="WEU53" s="2"/>
      <c r="WEV53" s="2"/>
      <c r="WEW53" s="2"/>
      <c r="WEX53" s="2"/>
      <c r="WEY53" s="2"/>
      <c r="WEZ53" s="2"/>
      <c r="WFA53" s="2"/>
      <c r="WFB53" s="2"/>
      <c r="WFC53" s="2"/>
      <c r="WFD53" s="2"/>
      <c r="WFE53" s="2"/>
      <c r="WFF53" s="2"/>
      <c r="WFG53" s="2"/>
      <c r="WFH53" s="2"/>
      <c r="WFI53" s="2"/>
      <c r="WFJ53" s="2"/>
      <c r="WFK53" s="2"/>
      <c r="WFL53" s="2"/>
      <c r="WFM53" s="2"/>
      <c r="WFN53" s="2"/>
      <c r="WFO53" s="2"/>
      <c r="WFP53" s="2"/>
      <c r="WFQ53" s="2"/>
      <c r="WFR53" s="2"/>
      <c r="WFS53" s="2"/>
      <c r="WFT53" s="2"/>
      <c r="WFU53" s="2"/>
      <c r="WFV53" s="2"/>
      <c r="WFW53" s="2"/>
      <c r="WFX53" s="2"/>
      <c r="WFY53" s="2"/>
      <c r="WFZ53" s="2"/>
      <c r="WGA53" s="2"/>
      <c r="WGB53" s="2"/>
      <c r="WGC53" s="2"/>
      <c r="WGD53" s="2"/>
      <c r="WGE53" s="2"/>
      <c r="WGF53" s="2"/>
      <c r="WGG53" s="2"/>
      <c r="WGH53" s="2"/>
      <c r="WGI53" s="2"/>
      <c r="WGJ53" s="2"/>
      <c r="WGK53" s="2"/>
      <c r="WGL53" s="2"/>
      <c r="WGM53" s="2"/>
      <c r="WGN53" s="2"/>
      <c r="WGO53" s="2"/>
      <c r="WGP53" s="2"/>
      <c r="WGQ53" s="2"/>
      <c r="WGR53" s="2"/>
      <c r="WGS53" s="2"/>
      <c r="WGT53" s="2"/>
      <c r="WGU53" s="2"/>
      <c r="WGV53" s="2"/>
      <c r="WGW53" s="2"/>
      <c r="WGX53" s="2"/>
      <c r="WGY53" s="2"/>
      <c r="WGZ53" s="2"/>
      <c r="WHA53" s="2"/>
      <c r="WHB53" s="2"/>
      <c r="WHC53" s="2"/>
      <c r="WHD53" s="2"/>
      <c r="WHE53" s="2"/>
      <c r="WHF53" s="2"/>
      <c r="WHG53" s="2"/>
      <c r="WHH53" s="2"/>
      <c r="WHI53" s="2"/>
      <c r="WHJ53" s="2"/>
      <c r="WHK53" s="2"/>
      <c r="WHL53" s="2"/>
      <c r="WHM53" s="2"/>
      <c r="WHN53" s="2"/>
      <c r="WHO53" s="2"/>
      <c r="WHP53" s="2"/>
      <c r="WHQ53" s="2"/>
      <c r="WHR53" s="2"/>
      <c r="WHS53" s="2"/>
      <c r="WHT53" s="2"/>
      <c r="WHU53" s="2"/>
      <c r="WHV53" s="2"/>
      <c r="WHW53" s="2"/>
      <c r="WHX53" s="2"/>
      <c r="WHY53" s="2"/>
      <c r="WHZ53" s="2"/>
      <c r="WIA53" s="2"/>
      <c r="WIB53" s="2"/>
      <c r="WIC53" s="2"/>
      <c r="WID53" s="2"/>
      <c r="WIE53" s="2"/>
      <c r="WIF53" s="2"/>
      <c r="WIG53" s="2"/>
      <c r="WIH53" s="2"/>
      <c r="WII53" s="2"/>
      <c r="WIJ53" s="2"/>
      <c r="WIK53" s="2"/>
      <c r="WIL53" s="2"/>
      <c r="WIM53" s="2"/>
      <c r="WIN53" s="2"/>
      <c r="WIO53" s="2"/>
      <c r="WIP53" s="2"/>
      <c r="WIQ53" s="2"/>
      <c r="WIR53" s="2"/>
      <c r="WIS53" s="2"/>
      <c r="WIT53" s="2"/>
      <c r="WIU53" s="2"/>
      <c r="WIV53" s="2"/>
      <c r="WIW53" s="2"/>
      <c r="WIX53" s="2"/>
      <c r="WIY53" s="2"/>
      <c r="WIZ53" s="2"/>
      <c r="WJA53" s="2"/>
      <c r="WJB53" s="2"/>
      <c r="WJC53" s="2"/>
      <c r="WJD53" s="2"/>
      <c r="WJE53" s="2"/>
      <c r="WJF53" s="2"/>
      <c r="WJG53" s="2"/>
      <c r="WJH53" s="2"/>
      <c r="WJI53" s="2"/>
      <c r="WJJ53" s="2"/>
      <c r="WJK53" s="2"/>
      <c r="WJL53" s="2"/>
      <c r="WJM53" s="2"/>
      <c r="WJN53" s="2"/>
      <c r="WJO53" s="2"/>
      <c r="WJP53" s="2"/>
      <c r="WJQ53" s="2"/>
      <c r="WJR53" s="2"/>
      <c r="WJS53" s="2"/>
      <c r="WJT53" s="2"/>
      <c r="WJU53" s="2"/>
      <c r="WJV53" s="2"/>
      <c r="WJW53" s="2"/>
      <c r="WJX53" s="2"/>
      <c r="WJY53" s="2"/>
      <c r="WJZ53" s="2"/>
      <c r="WKA53" s="2"/>
      <c r="WKB53" s="2"/>
      <c r="WKC53" s="2"/>
      <c r="WKD53" s="2"/>
      <c r="WKE53" s="2"/>
      <c r="WKF53" s="2"/>
      <c r="WKG53" s="2"/>
      <c r="WKH53" s="2"/>
      <c r="WKI53" s="2"/>
      <c r="WKJ53" s="2"/>
      <c r="WKK53" s="2"/>
      <c r="WKL53" s="2"/>
      <c r="WKM53" s="2"/>
      <c r="WKN53" s="2"/>
      <c r="WKO53" s="2"/>
      <c r="WKP53" s="2"/>
      <c r="WKQ53" s="2"/>
      <c r="WKR53" s="2"/>
      <c r="WKS53" s="2"/>
      <c r="WKT53" s="2"/>
      <c r="WKU53" s="2"/>
      <c r="WKV53" s="2"/>
      <c r="WKW53" s="2"/>
      <c r="WKX53" s="2"/>
      <c r="WKY53" s="2"/>
      <c r="WKZ53" s="2"/>
      <c r="WLA53" s="2"/>
      <c r="WLB53" s="2"/>
      <c r="WLC53" s="2"/>
      <c r="WLD53" s="2"/>
      <c r="WLE53" s="2"/>
      <c r="WLF53" s="2"/>
      <c r="WLG53" s="2"/>
      <c r="WLH53" s="2"/>
      <c r="WLI53" s="2"/>
      <c r="WLJ53" s="2"/>
      <c r="WLK53" s="2"/>
      <c r="WLL53" s="2"/>
      <c r="WLM53" s="2"/>
      <c r="WLN53" s="2"/>
      <c r="WLO53" s="2"/>
      <c r="WLP53" s="2"/>
      <c r="WLQ53" s="2"/>
      <c r="WLR53" s="2"/>
      <c r="WLS53" s="2"/>
      <c r="WLT53" s="2"/>
      <c r="WLU53" s="2"/>
      <c r="WLV53" s="2"/>
      <c r="WLW53" s="2"/>
      <c r="WLX53" s="2"/>
      <c r="WLY53" s="2"/>
      <c r="WLZ53" s="2"/>
      <c r="WMA53" s="2"/>
      <c r="WMB53" s="2"/>
      <c r="WMC53" s="2"/>
      <c r="WMD53" s="2"/>
      <c r="WME53" s="2"/>
      <c r="WMF53" s="2"/>
      <c r="WMG53" s="2"/>
      <c r="WMH53" s="2"/>
      <c r="WMI53" s="2"/>
      <c r="WMJ53" s="2"/>
      <c r="WMK53" s="2"/>
      <c r="WML53" s="2"/>
      <c r="WMM53" s="2"/>
      <c r="WMN53" s="2"/>
      <c r="WMO53" s="2"/>
      <c r="WMP53" s="2"/>
      <c r="WMQ53" s="2"/>
      <c r="WMR53" s="2"/>
      <c r="WMS53" s="2"/>
      <c r="WMT53" s="2"/>
      <c r="WMU53" s="2"/>
      <c r="WMV53" s="2"/>
      <c r="WMW53" s="2"/>
      <c r="WMX53" s="2"/>
      <c r="WMY53" s="2"/>
      <c r="WMZ53" s="2"/>
      <c r="WNA53" s="2"/>
      <c r="WNB53" s="2"/>
      <c r="WNC53" s="2"/>
      <c r="WND53" s="2"/>
      <c r="WNE53" s="2"/>
      <c r="WNF53" s="2"/>
      <c r="WNG53" s="2"/>
      <c r="WNH53" s="2"/>
      <c r="WNI53" s="2"/>
      <c r="WNJ53" s="2"/>
      <c r="WNK53" s="2"/>
      <c r="WNL53" s="2"/>
      <c r="WNM53" s="2"/>
      <c r="WNN53" s="2"/>
      <c r="WNO53" s="2"/>
      <c r="WNP53" s="2"/>
      <c r="WNQ53" s="2"/>
      <c r="WNR53" s="2"/>
      <c r="WNS53" s="2"/>
      <c r="WNT53" s="2"/>
      <c r="WNU53" s="2"/>
      <c r="WNV53" s="2"/>
      <c r="WNW53" s="2"/>
      <c r="WNX53" s="2"/>
      <c r="WNY53" s="2"/>
      <c r="WNZ53" s="2"/>
      <c r="WOA53" s="2"/>
      <c r="WOB53" s="2"/>
      <c r="WOC53" s="2"/>
      <c r="WOD53" s="2"/>
      <c r="WOE53" s="2"/>
      <c r="WOF53" s="2"/>
      <c r="WOG53" s="2"/>
      <c r="WOH53" s="2"/>
      <c r="WOI53" s="2"/>
      <c r="WOJ53" s="2"/>
      <c r="WOK53" s="2"/>
      <c r="WOL53" s="2"/>
      <c r="WOM53" s="2"/>
      <c r="WON53" s="2"/>
      <c r="WOO53" s="2"/>
      <c r="WOP53" s="2"/>
      <c r="WOQ53" s="2"/>
      <c r="WOR53" s="2"/>
      <c r="WOS53" s="2"/>
      <c r="WOT53" s="2"/>
      <c r="WOU53" s="2"/>
      <c r="WOV53" s="2"/>
      <c r="WOW53" s="2"/>
      <c r="WOX53" s="2"/>
      <c r="WOY53" s="2"/>
      <c r="WOZ53" s="2"/>
      <c r="WPA53" s="2"/>
      <c r="WPB53" s="2"/>
      <c r="WPC53" s="2"/>
      <c r="WPD53" s="2"/>
      <c r="WPE53" s="2"/>
      <c r="WPF53" s="2"/>
      <c r="WPG53" s="2"/>
      <c r="WPH53" s="2"/>
      <c r="WPI53" s="2"/>
      <c r="WPJ53" s="2"/>
      <c r="WPK53" s="2"/>
      <c r="WPL53" s="2"/>
      <c r="WPM53" s="2"/>
      <c r="WPN53" s="2"/>
      <c r="WPO53" s="2"/>
      <c r="WPP53" s="2"/>
      <c r="WPQ53" s="2"/>
      <c r="WPR53" s="2"/>
      <c r="WPS53" s="2"/>
      <c r="WPT53" s="2"/>
      <c r="WPU53" s="2"/>
      <c r="WPV53" s="2"/>
      <c r="WPW53" s="2"/>
      <c r="WPX53" s="2"/>
      <c r="WPY53" s="2"/>
      <c r="WPZ53" s="2"/>
      <c r="WQA53" s="2"/>
      <c r="WQB53" s="2"/>
      <c r="WQC53" s="2"/>
      <c r="WQD53" s="2"/>
      <c r="WQE53" s="2"/>
      <c r="WQF53" s="2"/>
      <c r="WQG53" s="2"/>
      <c r="WQH53" s="2"/>
      <c r="WQI53" s="2"/>
      <c r="WQJ53" s="2"/>
      <c r="WQK53" s="2"/>
      <c r="WQL53" s="2"/>
      <c r="WQM53" s="2"/>
      <c r="WQN53" s="2"/>
      <c r="WQO53" s="2"/>
      <c r="WQP53" s="2"/>
      <c r="WQQ53" s="2"/>
      <c r="WQR53" s="2"/>
      <c r="WQS53" s="2"/>
      <c r="WQT53" s="2"/>
      <c r="WQU53" s="2"/>
      <c r="WQV53" s="2"/>
      <c r="WQW53" s="2"/>
      <c r="WQX53" s="2"/>
      <c r="WQY53" s="2"/>
      <c r="WQZ53" s="2"/>
      <c r="WRA53" s="2"/>
      <c r="WRB53" s="2"/>
      <c r="WRC53" s="2"/>
      <c r="WRD53" s="2"/>
      <c r="WRE53" s="2"/>
      <c r="WRF53" s="2"/>
      <c r="WRG53" s="2"/>
      <c r="WRH53" s="2"/>
      <c r="WRI53" s="2"/>
      <c r="WRJ53" s="2"/>
      <c r="WRK53" s="2"/>
      <c r="WRL53" s="2"/>
      <c r="WRM53" s="2"/>
      <c r="WRN53" s="2"/>
      <c r="WRO53" s="2"/>
      <c r="WRP53" s="2"/>
      <c r="WRQ53" s="2"/>
      <c r="WRR53" s="2"/>
      <c r="WRS53" s="2"/>
      <c r="WRT53" s="2"/>
      <c r="WRU53" s="2"/>
      <c r="WRV53" s="2"/>
      <c r="WRW53" s="2"/>
      <c r="WRX53" s="2"/>
      <c r="WRY53" s="2"/>
      <c r="WRZ53" s="2"/>
      <c r="WSA53" s="2"/>
      <c r="WSB53" s="2"/>
      <c r="WSC53" s="2"/>
      <c r="WSD53" s="2"/>
      <c r="WSE53" s="2"/>
      <c r="WSF53" s="2"/>
      <c r="WSG53" s="2"/>
      <c r="WSH53" s="2"/>
      <c r="WSI53" s="2"/>
      <c r="WSJ53" s="2"/>
      <c r="WSK53" s="2"/>
      <c r="WSL53" s="2"/>
      <c r="WSM53" s="2"/>
      <c r="WSN53" s="2"/>
      <c r="WSO53" s="2"/>
      <c r="WSP53" s="2"/>
      <c r="WSQ53" s="2"/>
      <c r="WSR53" s="2"/>
      <c r="WSS53" s="2"/>
      <c r="WST53" s="2"/>
      <c r="WSU53" s="2"/>
      <c r="WSV53" s="2"/>
      <c r="WSW53" s="2"/>
      <c r="WSX53" s="2"/>
      <c r="WSY53" s="2"/>
      <c r="WSZ53" s="2"/>
      <c r="WTA53" s="2"/>
      <c r="WTB53" s="2"/>
      <c r="WTC53" s="2"/>
      <c r="WTD53" s="2"/>
      <c r="WTE53" s="2"/>
      <c r="WTF53" s="2"/>
      <c r="WTG53" s="2"/>
      <c r="WTH53" s="2"/>
      <c r="WTI53" s="2"/>
      <c r="WTJ53" s="2"/>
      <c r="WTK53" s="2"/>
      <c r="WTL53" s="2"/>
      <c r="WTM53" s="2"/>
      <c r="WTN53" s="2"/>
      <c r="WTO53" s="2"/>
      <c r="WTP53" s="2"/>
      <c r="WTQ53" s="2"/>
      <c r="WTR53" s="2"/>
      <c r="WTS53" s="2"/>
      <c r="WTT53" s="2"/>
      <c r="WTU53" s="2"/>
      <c r="WTV53" s="2"/>
      <c r="WTW53" s="2"/>
      <c r="WTX53" s="2"/>
      <c r="WTY53" s="2"/>
      <c r="WTZ53" s="2"/>
      <c r="WUA53" s="2"/>
      <c r="WUB53" s="2"/>
      <c r="WUC53" s="2"/>
      <c r="WUD53" s="2"/>
      <c r="WUE53" s="2"/>
      <c r="WUF53" s="2"/>
      <c r="WUG53" s="2"/>
      <c r="WUH53" s="2"/>
      <c r="WUI53" s="2"/>
      <c r="WUJ53" s="2"/>
      <c r="WUK53" s="2"/>
      <c r="WUL53" s="2"/>
      <c r="WUM53" s="2"/>
      <c r="WUN53" s="2"/>
      <c r="WUO53" s="2"/>
      <c r="WUP53" s="2"/>
      <c r="WUQ53" s="2"/>
      <c r="WUR53" s="2"/>
      <c r="WUS53" s="2"/>
      <c r="WUT53" s="2"/>
      <c r="WUU53" s="2"/>
      <c r="WUV53" s="2"/>
      <c r="WUW53" s="2"/>
      <c r="WUX53" s="2"/>
      <c r="WUY53" s="2"/>
      <c r="WUZ53" s="2"/>
      <c r="WVA53" s="2"/>
      <c r="WVB53" s="2"/>
      <c r="WVC53" s="2"/>
      <c r="WVD53" s="2"/>
      <c r="WVE53" s="2"/>
      <c r="WVF53" s="2"/>
      <c r="WVG53" s="2"/>
      <c r="WVH53" s="2"/>
      <c r="WVI53" s="2"/>
      <c r="WVJ53" s="2"/>
      <c r="WVK53" s="2"/>
      <c r="WVL53" s="2"/>
      <c r="WVM53" s="2"/>
      <c r="WVN53" s="2"/>
      <c r="WVO53" s="2"/>
      <c r="WVP53" s="2"/>
      <c r="WVQ53" s="2"/>
      <c r="WVR53" s="2"/>
      <c r="WVS53" s="2"/>
      <c r="WVT53" s="2"/>
      <c r="WVU53" s="2"/>
      <c r="WVV53" s="2"/>
      <c r="WVW53" s="2"/>
      <c r="WVX53" s="2"/>
      <c r="WVY53" s="2"/>
      <c r="WVZ53" s="2"/>
      <c r="WWA53" s="2"/>
      <c r="WWB53" s="2"/>
      <c r="WWC53" s="2"/>
      <c r="WWD53" s="2"/>
      <c r="WWE53" s="2"/>
      <c r="WWF53" s="2"/>
      <c r="WWG53" s="2"/>
      <c r="WWH53" s="2"/>
      <c r="WWI53" s="2"/>
      <c r="WWJ53" s="2"/>
      <c r="WWK53" s="2"/>
      <c r="WWL53" s="2"/>
      <c r="WWM53" s="2"/>
      <c r="WWN53" s="2"/>
      <c r="WWO53" s="2"/>
      <c r="WWP53" s="2"/>
      <c r="WWQ53" s="2"/>
      <c r="WWR53" s="2"/>
      <c r="WWS53" s="2"/>
      <c r="WWT53" s="2"/>
      <c r="WWU53" s="2"/>
      <c r="WWV53" s="2"/>
      <c r="WWW53" s="2"/>
      <c r="WWX53" s="2"/>
      <c r="WWY53" s="2"/>
      <c r="WWZ53" s="2"/>
      <c r="WXA53" s="2"/>
      <c r="WXB53" s="2"/>
      <c r="WXC53" s="2"/>
      <c r="WXD53" s="2"/>
      <c r="WXE53" s="2"/>
      <c r="WXF53" s="2"/>
      <c r="WXG53" s="2"/>
      <c r="WXH53" s="2"/>
      <c r="WXI53" s="2"/>
      <c r="WXJ53" s="2"/>
      <c r="WXK53" s="2"/>
      <c r="WXL53" s="2"/>
      <c r="WXM53" s="2"/>
      <c r="WXN53" s="2"/>
      <c r="WXO53" s="2"/>
      <c r="WXP53" s="2"/>
      <c r="WXQ53" s="2"/>
      <c r="WXR53" s="2"/>
      <c r="WXS53" s="2"/>
      <c r="WXT53" s="2"/>
      <c r="WXU53" s="2"/>
      <c r="WXV53" s="2"/>
      <c r="WXW53" s="2"/>
      <c r="WXX53" s="2"/>
      <c r="WXY53" s="2"/>
      <c r="WXZ53" s="2"/>
      <c r="WYA53" s="2"/>
      <c r="WYB53" s="2"/>
      <c r="WYC53" s="2"/>
      <c r="WYD53" s="2"/>
      <c r="WYE53" s="2"/>
      <c r="WYF53" s="2"/>
      <c r="WYG53" s="2"/>
      <c r="WYH53" s="2"/>
      <c r="WYI53" s="2"/>
      <c r="WYJ53" s="2"/>
      <c r="WYK53" s="2"/>
      <c r="WYL53" s="2"/>
      <c r="WYM53" s="2"/>
      <c r="WYN53" s="2"/>
      <c r="WYO53" s="2"/>
      <c r="WYP53" s="2"/>
      <c r="WYQ53" s="2"/>
      <c r="WYR53" s="2"/>
      <c r="WYS53" s="2"/>
      <c r="WYT53" s="2"/>
      <c r="WYU53" s="2"/>
      <c r="WYV53" s="2"/>
      <c r="WYW53" s="2"/>
      <c r="WYX53" s="2"/>
      <c r="WYY53" s="2"/>
      <c r="WYZ53" s="2"/>
      <c r="WZA53" s="2"/>
      <c r="WZB53" s="2"/>
      <c r="WZC53" s="2"/>
      <c r="WZD53" s="2"/>
      <c r="WZE53" s="2"/>
      <c r="WZF53" s="2"/>
      <c r="WZG53" s="2"/>
      <c r="WZH53" s="2"/>
      <c r="WZI53" s="2"/>
      <c r="WZJ53" s="2"/>
      <c r="WZK53" s="2"/>
      <c r="WZL53" s="2"/>
      <c r="WZM53" s="2"/>
      <c r="WZN53" s="2"/>
      <c r="WZO53" s="2"/>
      <c r="WZP53" s="2"/>
      <c r="WZQ53" s="2"/>
      <c r="WZR53" s="2"/>
      <c r="WZS53" s="2"/>
      <c r="WZT53" s="2"/>
      <c r="WZU53" s="2"/>
      <c r="WZV53" s="2"/>
      <c r="WZW53" s="2"/>
      <c r="WZX53" s="2"/>
      <c r="WZY53" s="2"/>
      <c r="WZZ53" s="2"/>
      <c r="XAA53" s="2"/>
      <c r="XAB53" s="2"/>
      <c r="XAC53" s="2"/>
      <c r="XAD53" s="2"/>
      <c r="XAE53" s="2"/>
      <c r="XAF53" s="2"/>
      <c r="XAG53" s="2"/>
      <c r="XAH53" s="2"/>
      <c r="XAI53" s="2"/>
      <c r="XAJ53" s="2"/>
      <c r="XAK53" s="2"/>
      <c r="XAL53" s="2"/>
      <c r="XAM53" s="2"/>
      <c r="XAN53" s="2"/>
      <c r="XAO53" s="2"/>
      <c r="XAP53" s="2"/>
      <c r="XAQ53" s="2"/>
      <c r="XAR53" s="2"/>
      <c r="XAS53" s="2"/>
      <c r="XAT53" s="2"/>
      <c r="XAU53" s="2"/>
      <c r="XAV53" s="2"/>
      <c r="XAW53" s="2"/>
      <c r="XAX53" s="2"/>
      <c r="XAY53" s="2"/>
      <c r="XAZ53" s="2"/>
      <c r="XBA53" s="2"/>
      <c r="XBB53" s="2"/>
      <c r="XBC53" s="2"/>
      <c r="XBD53" s="2"/>
      <c r="XBE53" s="2"/>
      <c r="XBF53" s="2"/>
      <c r="XBG53" s="2"/>
      <c r="XBH53" s="2"/>
      <c r="XBI53" s="2"/>
      <c r="XBJ53" s="2"/>
      <c r="XBK53" s="2"/>
      <c r="XBL53" s="2"/>
      <c r="XBM53" s="2"/>
      <c r="XBN53" s="2"/>
      <c r="XBO53" s="2"/>
      <c r="XBP53" s="2"/>
      <c r="XBQ53" s="2"/>
      <c r="XBR53" s="2"/>
      <c r="XBS53" s="2"/>
      <c r="XBT53" s="2"/>
      <c r="XBU53" s="2"/>
      <c r="XBV53" s="2"/>
      <c r="XBW53" s="2"/>
      <c r="XBX53" s="2"/>
      <c r="XBY53" s="2"/>
      <c r="XBZ53" s="2"/>
      <c r="XCA53" s="2"/>
      <c r="XCB53" s="2"/>
      <c r="XCC53" s="2"/>
      <c r="XCD53" s="2"/>
      <c r="XCE53" s="2"/>
      <c r="XCF53" s="2"/>
      <c r="XCG53" s="2"/>
      <c r="XCH53" s="2"/>
      <c r="XCI53" s="2"/>
      <c r="XCJ53" s="2"/>
      <c r="XCK53" s="2"/>
      <c r="XCL53" s="2"/>
      <c r="XCM53" s="2"/>
      <c r="XCN53" s="2"/>
      <c r="XCO53" s="2"/>
      <c r="XCP53" s="2"/>
      <c r="XCQ53" s="2"/>
      <c r="XCR53" s="2"/>
      <c r="XCS53" s="2"/>
      <c r="XCT53" s="2"/>
      <c r="XCU53" s="2"/>
      <c r="XCV53" s="2"/>
      <c r="XCW53" s="2"/>
      <c r="XCX53" s="2"/>
      <c r="XCY53" s="2"/>
      <c r="XCZ53" s="2"/>
      <c r="XDA53" s="2"/>
      <c r="XDB53" s="2"/>
      <c r="XDC53" s="2"/>
      <c r="XDD53" s="2"/>
      <c r="XDE53" s="2"/>
      <c r="XDF53" s="2"/>
      <c r="XDG53" s="2"/>
      <c r="XDH53" s="2"/>
      <c r="XDI53" s="2"/>
      <c r="XDJ53" s="2"/>
      <c r="XDK53" s="2"/>
      <c r="XDL53" s="2"/>
      <c r="XDM53" s="2"/>
      <c r="XDN53" s="2"/>
      <c r="XDO53" s="2"/>
      <c r="XDP53" s="2"/>
      <c r="XDQ53" s="2"/>
      <c r="XDR53" s="2"/>
      <c r="XDS53" s="2"/>
      <c r="XDT53" s="2"/>
      <c r="XDU53" s="2"/>
      <c r="XDV53" s="2"/>
      <c r="XDW53" s="2"/>
      <c r="XDX53" s="2"/>
      <c r="XDY53" s="2"/>
      <c r="XDZ53" s="2"/>
      <c r="XEA53" s="2"/>
      <c r="XEB53" s="2"/>
      <c r="XEC53" s="2"/>
      <c r="XED53" s="2"/>
      <c r="XEE53" s="2"/>
      <c r="XEF53" s="2"/>
      <c r="XEG53" s="2"/>
      <c r="XEH53" s="2"/>
      <c r="XEI53" s="2"/>
      <c r="XEJ53" s="2"/>
      <c r="XEK53" s="2"/>
      <c r="XEL53" s="2"/>
      <c r="XEM53" s="2"/>
      <c r="XEN53" s="2"/>
      <c r="XEO53" s="2"/>
      <c r="XEP53" s="2"/>
      <c r="XEQ53" s="2"/>
      <c r="XER53" s="2"/>
      <c r="XES53" s="2"/>
      <c r="XET53" s="2"/>
      <c r="XEU53" s="2"/>
      <c r="XEV53" s="2"/>
      <c r="XEW53" s="2"/>
      <c r="XEX53" s="2"/>
      <c r="XEY53" s="2"/>
      <c r="XEZ53" s="2"/>
      <c r="XFA53" s="2"/>
      <c r="XFB53" s="2"/>
      <c r="XFC53" s="2"/>
      <c r="XFD53" s="2"/>
    </row>
    <row r="54" spans="1:16384" ht="16.5" thickTop="1" thickBot="1" x14ac:dyDescent="0.3">
      <c r="A54" s="31"/>
      <c r="B54" s="1183" t="s">
        <v>167</v>
      </c>
      <c r="C54" s="1184"/>
      <c r="D54" s="1184"/>
      <c r="E54" s="1184"/>
      <c r="F54" s="1184"/>
      <c r="G54" s="1184"/>
      <c r="H54" s="1184"/>
      <c r="I54" s="1184"/>
      <c r="J54" s="1184"/>
      <c r="K54" s="97"/>
      <c r="L54" s="31"/>
      <c r="M54" s="1189" t="s">
        <v>123</v>
      </c>
      <c r="N54" s="1190"/>
      <c r="O54" s="1191" t="s">
        <v>104</v>
      </c>
      <c r="P54" s="1191"/>
      <c r="Q54" s="1190" t="s">
        <v>127</v>
      </c>
      <c r="R54" s="1190"/>
      <c r="S54" s="1192" t="s">
        <v>128</v>
      </c>
      <c r="T54" s="1193"/>
    </row>
    <row r="55" spans="1:16384" ht="58.5" customHeight="1" thickTop="1" thickBot="1" x14ac:dyDescent="0.3">
      <c r="A55" s="31"/>
      <c r="B55" s="101" t="s">
        <v>136</v>
      </c>
      <c r="C55" s="102" t="s">
        <v>260</v>
      </c>
      <c r="D55" s="102" t="s">
        <v>138</v>
      </c>
      <c r="E55" s="102"/>
      <c r="F55" s="102" t="s">
        <v>377</v>
      </c>
      <c r="G55" s="102" t="s">
        <v>163</v>
      </c>
      <c r="H55" s="102" t="s">
        <v>164</v>
      </c>
      <c r="I55" s="102" t="s">
        <v>378</v>
      </c>
      <c r="J55" s="103" t="s">
        <v>379</v>
      </c>
      <c r="K55" s="105" t="s">
        <v>376</v>
      </c>
      <c r="L55" s="147" t="s">
        <v>162</v>
      </c>
      <c r="M55" s="200" t="s">
        <v>130</v>
      </c>
      <c r="N55" s="201" t="s">
        <v>131</v>
      </c>
      <c r="O55" s="201" t="s">
        <v>130</v>
      </c>
      <c r="P55" s="201" t="s">
        <v>131</v>
      </c>
      <c r="Q55" s="201" t="s">
        <v>130</v>
      </c>
      <c r="R55" s="201" t="s">
        <v>131</v>
      </c>
      <c r="S55" s="201" t="s">
        <v>130</v>
      </c>
      <c r="T55" s="202" t="s">
        <v>131</v>
      </c>
    </row>
    <row r="56" spans="1:16384" ht="15.75" thickTop="1" x14ac:dyDescent="0.25">
      <c r="A56" s="30">
        <f t="shared" ref="A56:A82" si="22">IF(C56="","",MONTH(C56))</f>
        <v>12</v>
      </c>
      <c r="B56" s="188" t="s">
        <v>508</v>
      </c>
      <c r="C56" s="70">
        <v>41609</v>
      </c>
      <c r="D56" s="33">
        <v>10</v>
      </c>
      <c r="E56" s="189"/>
      <c r="F56" s="35">
        <v>9000</v>
      </c>
      <c r="G56" s="780">
        <v>50</v>
      </c>
      <c r="H56" s="36">
        <v>80</v>
      </c>
      <c r="I56" s="19">
        <f>IF(OR(B56="",H56=""),"",(H56*0.01*F56)*G56*0.01)</f>
        <v>3600</v>
      </c>
      <c r="J56" s="104">
        <f>IF(OR(B56="",I$2=""),"",IF(L56&gt;$I$2,0,IF((L56+D56)-$I$2&lt;=0,0,(PMT($I$8,D56,F56*G56*0.01,-I56,0))*(-1))))</f>
        <v>338.28116239834543</v>
      </c>
      <c r="K56" s="831">
        <v>9000</v>
      </c>
      <c r="L56" s="42">
        <f>IF(C56="","",YEAR(C56))</f>
        <v>2013</v>
      </c>
      <c r="M56" s="177"/>
      <c r="N56" s="178" t="str">
        <f t="shared" ref="N56:N59" si="23">IF(M56="","",$J56*M56/100)</f>
        <v/>
      </c>
      <c r="O56" s="179"/>
      <c r="P56" s="178" t="str">
        <f t="shared" ref="P56:P59" si="24">IF(O56="","",$J56*O56/100)</f>
        <v/>
      </c>
      <c r="Q56" s="179"/>
      <c r="R56" s="178" t="str">
        <f t="shared" ref="R56:R59" si="25">IF(Q56="","",$J56*Q56/100)</f>
        <v/>
      </c>
      <c r="S56" s="180" t="str">
        <f>IF(AND(M56="",O56="",Q56=""),"",100-M56-O56-Q56)</f>
        <v/>
      </c>
      <c r="T56" s="181" t="str">
        <f t="shared" ref="T56:T59" si="26">IF(S56="","",$J56*S56/100)</f>
        <v/>
      </c>
    </row>
    <row r="57" spans="1:16384" x14ac:dyDescent="0.25">
      <c r="A57" s="30">
        <f t="shared" si="22"/>
        <v>1</v>
      </c>
      <c r="B57" s="148" t="s">
        <v>509</v>
      </c>
      <c r="C57" s="69">
        <v>32874</v>
      </c>
      <c r="D57" s="34">
        <v>20</v>
      </c>
      <c r="E57" s="46"/>
      <c r="F57" s="23">
        <v>25000</v>
      </c>
      <c r="G57" s="780">
        <v>100</v>
      </c>
      <c r="H57" s="36">
        <v>80</v>
      </c>
      <c r="I57" s="19">
        <f t="shared" ref="I57:I82" si="27">IF(OR(B57="",H57=""),"",(H57*0.01*F57)*G57*0.01)</f>
        <v>20000</v>
      </c>
      <c r="J57" s="104">
        <f t="shared" ref="J57:J82" si="28">IF(OR(B57="",I$2=""),"",IF(L57&gt;$I$2,0,IF((L57+D57)-$I$2&lt;=0,0,(PMT($I$8,D57,F57*G57*0.01,-I57,0))*(-1))))</f>
        <v>0</v>
      </c>
      <c r="K57" s="832">
        <v>25000</v>
      </c>
      <c r="L57" s="42">
        <f t="shared" ref="L57:L82" si="29">IF(C57="","",YEAR(C57))</f>
        <v>1990</v>
      </c>
      <c r="M57" s="115"/>
      <c r="N57" s="25" t="str">
        <f t="shared" si="23"/>
        <v/>
      </c>
      <c r="O57" s="17"/>
      <c r="P57" s="25" t="str">
        <f t="shared" si="24"/>
        <v/>
      </c>
      <c r="Q57" s="17"/>
      <c r="R57" s="25" t="str">
        <f t="shared" si="25"/>
        <v/>
      </c>
      <c r="S57" s="26" t="str">
        <f t="shared" ref="S57:S82" si="30">IF(AND(M57="",O57="",Q57=""),"",100-M57-O57-Q57)</f>
        <v/>
      </c>
      <c r="T57" s="182" t="str">
        <f t="shared" si="26"/>
        <v/>
      </c>
    </row>
    <row r="58" spans="1:16384" x14ac:dyDescent="0.25">
      <c r="A58" s="30">
        <f t="shared" si="22"/>
        <v>1</v>
      </c>
      <c r="B58" s="148" t="s">
        <v>510</v>
      </c>
      <c r="C58" s="69">
        <v>32874</v>
      </c>
      <c r="D58" s="34">
        <v>20</v>
      </c>
      <c r="E58" s="46"/>
      <c r="F58" s="23">
        <v>100000</v>
      </c>
      <c r="G58" s="780">
        <v>100</v>
      </c>
      <c r="H58" s="36">
        <v>80</v>
      </c>
      <c r="I58" s="19">
        <f t="shared" si="27"/>
        <v>80000</v>
      </c>
      <c r="J58" s="104">
        <f t="shared" si="28"/>
        <v>0</v>
      </c>
      <c r="K58" s="832">
        <v>120000</v>
      </c>
      <c r="L58" s="42">
        <f t="shared" si="29"/>
        <v>1990</v>
      </c>
      <c r="M58" s="115"/>
      <c r="N58" s="25" t="str">
        <f t="shared" si="23"/>
        <v/>
      </c>
      <c r="O58" s="17"/>
      <c r="P58" s="25" t="str">
        <f t="shared" si="24"/>
        <v/>
      </c>
      <c r="Q58" s="17"/>
      <c r="R58" s="25" t="str">
        <f t="shared" si="25"/>
        <v/>
      </c>
      <c r="S58" s="26" t="str">
        <f t="shared" si="30"/>
        <v/>
      </c>
      <c r="T58" s="182" t="str">
        <f t="shared" si="26"/>
        <v/>
      </c>
    </row>
    <row r="59" spans="1:16384" x14ac:dyDescent="0.25">
      <c r="A59" s="30">
        <f t="shared" si="22"/>
        <v>5</v>
      </c>
      <c r="B59" s="148" t="s">
        <v>511</v>
      </c>
      <c r="C59" s="69">
        <v>41395</v>
      </c>
      <c r="D59" s="34">
        <v>20</v>
      </c>
      <c r="E59" s="46"/>
      <c r="F59" s="23">
        <v>20000</v>
      </c>
      <c r="G59" s="780">
        <v>80</v>
      </c>
      <c r="H59" s="36">
        <v>80</v>
      </c>
      <c r="I59" s="19">
        <f t="shared" si="27"/>
        <v>12800</v>
      </c>
      <c r="J59" s="104">
        <f t="shared" si="28"/>
        <v>1046.9905823259246</v>
      </c>
      <c r="K59" s="832">
        <v>25000</v>
      </c>
      <c r="L59" s="42">
        <f t="shared" si="29"/>
        <v>2013</v>
      </c>
      <c r="M59" s="115"/>
      <c r="N59" s="25" t="str">
        <f t="shared" si="23"/>
        <v/>
      </c>
      <c r="O59" s="17"/>
      <c r="P59" s="25" t="str">
        <f t="shared" si="24"/>
        <v/>
      </c>
      <c r="Q59" s="17"/>
      <c r="R59" s="25" t="str">
        <f t="shared" si="25"/>
        <v/>
      </c>
      <c r="S59" s="26" t="str">
        <f t="shared" si="30"/>
        <v/>
      </c>
      <c r="T59" s="182" t="str">
        <f t="shared" si="26"/>
        <v/>
      </c>
    </row>
    <row r="60" spans="1:16384" x14ac:dyDescent="0.25">
      <c r="A60" s="30">
        <f t="shared" si="22"/>
        <v>5</v>
      </c>
      <c r="B60" s="148" t="s">
        <v>512</v>
      </c>
      <c r="C60" s="69">
        <v>41395</v>
      </c>
      <c r="D60" s="34">
        <v>20</v>
      </c>
      <c r="E60" s="46"/>
      <c r="F60" s="23">
        <v>15000</v>
      </c>
      <c r="G60" s="780">
        <v>80</v>
      </c>
      <c r="H60" s="36">
        <v>80</v>
      </c>
      <c r="I60" s="19">
        <f t="shared" si="27"/>
        <v>9600</v>
      </c>
      <c r="J60" s="104">
        <f t="shared" si="28"/>
        <v>785.24293674444345</v>
      </c>
      <c r="K60" s="832">
        <v>20000</v>
      </c>
      <c r="L60" s="42">
        <f t="shared" si="29"/>
        <v>2013</v>
      </c>
      <c r="M60" s="115"/>
      <c r="N60" s="25" t="str">
        <f t="shared" ref="N60:N63" si="31">IF(M60="","",$J60*M60/100)</f>
        <v/>
      </c>
      <c r="O60" s="17"/>
      <c r="P60" s="25" t="str">
        <f t="shared" ref="P60:P63" si="32">IF(O60="","",$J60*O60/100)</f>
        <v/>
      </c>
      <c r="Q60" s="17"/>
      <c r="R60" s="25" t="str">
        <f t="shared" ref="R60:R63" si="33">IF(Q60="","",$J60*Q60/100)</f>
        <v/>
      </c>
      <c r="S60" s="26" t="str">
        <f t="shared" si="30"/>
        <v/>
      </c>
      <c r="T60" s="182" t="str">
        <f t="shared" ref="T60:T63" si="34">IF(S60="","",$J60*S60/100)</f>
        <v/>
      </c>
    </row>
    <row r="61" spans="1:16384" x14ac:dyDescent="0.25">
      <c r="A61" s="30">
        <f t="shared" si="22"/>
        <v>5</v>
      </c>
      <c r="B61" s="148" t="s">
        <v>513</v>
      </c>
      <c r="C61" s="69">
        <v>41395</v>
      </c>
      <c r="D61" s="34">
        <v>20</v>
      </c>
      <c r="E61" s="46"/>
      <c r="F61" s="23">
        <v>35000</v>
      </c>
      <c r="G61" s="780">
        <v>20</v>
      </c>
      <c r="H61" s="36">
        <v>80</v>
      </c>
      <c r="I61" s="19">
        <f t="shared" si="27"/>
        <v>5600</v>
      </c>
      <c r="J61" s="104">
        <f t="shared" si="28"/>
        <v>458.05837976759199</v>
      </c>
      <c r="K61" s="832">
        <v>50000</v>
      </c>
      <c r="L61" s="42">
        <f t="shared" si="29"/>
        <v>2013</v>
      </c>
      <c r="M61" s="115"/>
      <c r="N61" s="25" t="str">
        <f t="shared" si="31"/>
        <v/>
      </c>
      <c r="O61" s="17"/>
      <c r="P61" s="25" t="str">
        <f t="shared" si="32"/>
        <v/>
      </c>
      <c r="Q61" s="17"/>
      <c r="R61" s="25" t="str">
        <f t="shared" si="33"/>
        <v/>
      </c>
      <c r="S61" s="26" t="str">
        <f t="shared" si="30"/>
        <v/>
      </c>
      <c r="T61" s="182" t="str">
        <f t="shared" si="34"/>
        <v/>
      </c>
    </row>
    <row r="62" spans="1:16384" x14ac:dyDescent="0.25">
      <c r="A62" s="30" t="str">
        <f t="shared" si="22"/>
        <v/>
      </c>
      <c r="B62" s="148"/>
      <c r="C62" s="69"/>
      <c r="D62" s="34"/>
      <c r="E62" s="46"/>
      <c r="F62" s="23"/>
      <c r="G62" s="780"/>
      <c r="H62" s="36"/>
      <c r="I62" s="19" t="str">
        <f t="shared" si="27"/>
        <v/>
      </c>
      <c r="J62" s="104" t="str">
        <f t="shared" si="28"/>
        <v/>
      </c>
      <c r="K62" s="832"/>
      <c r="L62" s="42" t="str">
        <f t="shared" si="29"/>
        <v/>
      </c>
      <c r="M62" s="115"/>
      <c r="N62" s="25" t="str">
        <f t="shared" si="31"/>
        <v/>
      </c>
      <c r="O62" s="17"/>
      <c r="P62" s="25" t="str">
        <f t="shared" si="32"/>
        <v/>
      </c>
      <c r="Q62" s="17"/>
      <c r="R62" s="25" t="str">
        <f t="shared" si="33"/>
        <v/>
      </c>
      <c r="S62" s="26" t="str">
        <f t="shared" si="30"/>
        <v/>
      </c>
      <c r="T62" s="182" t="str">
        <f t="shared" si="34"/>
        <v/>
      </c>
    </row>
    <row r="63" spans="1:16384" x14ac:dyDescent="0.25">
      <c r="A63" s="30" t="str">
        <f t="shared" si="22"/>
        <v/>
      </c>
      <c r="B63" s="148"/>
      <c r="C63" s="69"/>
      <c r="D63" s="34"/>
      <c r="E63" s="46"/>
      <c r="F63" s="23"/>
      <c r="G63" s="780"/>
      <c r="H63" s="36"/>
      <c r="I63" s="19" t="str">
        <f t="shared" si="27"/>
        <v/>
      </c>
      <c r="J63" s="104" t="str">
        <f t="shared" si="28"/>
        <v/>
      </c>
      <c r="K63" s="832"/>
      <c r="L63" s="42" t="str">
        <f t="shared" si="29"/>
        <v/>
      </c>
      <c r="M63" s="115"/>
      <c r="N63" s="25" t="str">
        <f t="shared" si="31"/>
        <v/>
      </c>
      <c r="O63" s="17"/>
      <c r="P63" s="25" t="str">
        <f t="shared" si="32"/>
        <v/>
      </c>
      <c r="Q63" s="17"/>
      <c r="R63" s="25" t="str">
        <f t="shared" si="33"/>
        <v/>
      </c>
      <c r="S63" s="26" t="str">
        <f t="shared" si="30"/>
        <v/>
      </c>
      <c r="T63" s="182" t="str">
        <f t="shared" si="34"/>
        <v/>
      </c>
    </row>
    <row r="64" spans="1:16384" x14ac:dyDescent="0.25">
      <c r="A64" s="30" t="str">
        <f t="shared" si="22"/>
        <v/>
      </c>
      <c r="B64" s="148"/>
      <c r="C64" s="69"/>
      <c r="D64" s="34"/>
      <c r="E64" s="46"/>
      <c r="F64" s="23"/>
      <c r="G64" s="780"/>
      <c r="H64" s="36"/>
      <c r="I64" s="19" t="str">
        <f t="shared" si="27"/>
        <v/>
      </c>
      <c r="J64" s="104" t="str">
        <f t="shared" si="28"/>
        <v/>
      </c>
      <c r="K64" s="832"/>
      <c r="L64" s="42" t="str">
        <f t="shared" si="29"/>
        <v/>
      </c>
      <c r="M64" s="115"/>
      <c r="N64" s="25" t="str">
        <f t="shared" ref="N64:N81" si="35">IF(M64="","",$J64*M64/100)</f>
        <v/>
      </c>
      <c r="O64" s="17"/>
      <c r="P64" s="25" t="str">
        <f t="shared" ref="P64:P81" si="36">IF(O64="","",$J64*O64/100)</f>
        <v/>
      </c>
      <c r="Q64" s="17"/>
      <c r="R64" s="25" t="str">
        <f t="shared" ref="R64:R81" si="37">IF(Q64="","",$J64*Q64/100)</f>
        <v/>
      </c>
      <c r="S64" s="26" t="str">
        <f t="shared" si="30"/>
        <v/>
      </c>
      <c r="T64" s="182" t="str">
        <f t="shared" ref="T64:T81" si="38">IF(S64="","",$J64*S64/100)</f>
        <v/>
      </c>
    </row>
    <row r="65" spans="1:20" x14ac:dyDescent="0.25">
      <c r="A65" s="30" t="str">
        <f t="shared" si="22"/>
        <v/>
      </c>
      <c r="B65" s="148"/>
      <c r="C65" s="69"/>
      <c r="D65" s="34"/>
      <c r="E65" s="46"/>
      <c r="F65" s="23"/>
      <c r="G65" s="780"/>
      <c r="H65" s="36"/>
      <c r="I65" s="19" t="str">
        <f t="shared" si="27"/>
        <v/>
      </c>
      <c r="J65" s="104" t="str">
        <f t="shared" si="28"/>
        <v/>
      </c>
      <c r="K65" s="832"/>
      <c r="L65" s="42" t="str">
        <f t="shared" si="29"/>
        <v/>
      </c>
      <c r="M65" s="115"/>
      <c r="N65" s="25" t="str">
        <f t="shared" si="35"/>
        <v/>
      </c>
      <c r="O65" s="17"/>
      <c r="P65" s="25" t="str">
        <f t="shared" si="36"/>
        <v/>
      </c>
      <c r="Q65" s="17"/>
      <c r="R65" s="25" t="str">
        <f t="shared" si="37"/>
        <v/>
      </c>
      <c r="S65" s="26" t="str">
        <f t="shared" si="30"/>
        <v/>
      </c>
      <c r="T65" s="182" t="str">
        <f t="shared" si="38"/>
        <v/>
      </c>
    </row>
    <row r="66" spans="1:20" x14ac:dyDescent="0.25">
      <c r="A66" s="30" t="str">
        <f t="shared" si="22"/>
        <v/>
      </c>
      <c r="B66" s="148"/>
      <c r="C66" s="69"/>
      <c r="D66" s="34"/>
      <c r="E66" s="46"/>
      <c r="F66" s="23"/>
      <c r="G66" s="780"/>
      <c r="H66" s="36"/>
      <c r="I66" s="19" t="str">
        <f t="shared" si="27"/>
        <v/>
      </c>
      <c r="J66" s="104" t="str">
        <f t="shared" si="28"/>
        <v/>
      </c>
      <c r="K66" s="832"/>
      <c r="L66" s="42" t="str">
        <f t="shared" si="29"/>
        <v/>
      </c>
      <c r="M66" s="115"/>
      <c r="N66" s="25" t="str">
        <f t="shared" si="35"/>
        <v/>
      </c>
      <c r="O66" s="17"/>
      <c r="P66" s="25" t="str">
        <f t="shared" si="36"/>
        <v/>
      </c>
      <c r="Q66" s="17"/>
      <c r="R66" s="25" t="str">
        <f t="shared" si="37"/>
        <v/>
      </c>
      <c r="S66" s="26" t="str">
        <f t="shared" si="30"/>
        <v/>
      </c>
      <c r="T66" s="182" t="str">
        <f t="shared" si="38"/>
        <v/>
      </c>
    </row>
    <row r="67" spans="1:20" x14ac:dyDescent="0.25">
      <c r="A67" s="30" t="str">
        <f t="shared" si="22"/>
        <v/>
      </c>
      <c r="B67" s="148"/>
      <c r="C67" s="69"/>
      <c r="D67" s="34"/>
      <c r="E67" s="46"/>
      <c r="F67" s="23"/>
      <c r="G67" s="780"/>
      <c r="H67" s="36"/>
      <c r="I67" s="19" t="str">
        <f t="shared" si="27"/>
        <v/>
      </c>
      <c r="J67" s="104" t="str">
        <f t="shared" si="28"/>
        <v/>
      </c>
      <c r="K67" s="832"/>
      <c r="L67" s="42" t="str">
        <f t="shared" si="29"/>
        <v/>
      </c>
      <c r="M67" s="115"/>
      <c r="N67" s="25" t="str">
        <f t="shared" si="35"/>
        <v/>
      </c>
      <c r="O67" s="17"/>
      <c r="P67" s="25" t="str">
        <f t="shared" si="36"/>
        <v/>
      </c>
      <c r="Q67" s="17"/>
      <c r="R67" s="25" t="str">
        <f t="shared" si="37"/>
        <v/>
      </c>
      <c r="S67" s="26" t="str">
        <f t="shared" si="30"/>
        <v/>
      </c>
      <c r="T67" s="182" t="str">
        <f t="shared" si="38"/>
        <v/>
      </c>
    </row>
    <row r="68" spans="1:20" x14ac:dyDescent="0.25">
      <c r="A68" s="30" t="str">
        <f t="shared" si="22"/>
        <v/>
      </c>
      <c r="B68" s="148"/>
      <c r="C68" s="69"/>
      <c r="D68" s="34"/>
      <c r="E68" s="46"/>
      <c r="F68" s="23"/>
      <c r="G68" s="780"/>
      <c r="H68" s="36"/>
      <c r="I68" s="19" t="str">
        <f t="shared" si="27"/>
        <v/>
      </c>
      <c r="J68" s="104" t="str">
        <f t="shared" si="28"/>
        <v/>
      </c>
      <c r="K68" s="832"/>
      <c r="L68" s="42" t="str">
        <f t="shared" si="29"/>
        <v/>
      </c>
      <c r="M68" s="115"/>
      <c r="N68" s="25" t="str">
        <f t="shared" si="35"/>
        <v/>
      </c>
      <c r="O68" s="17"/>
      <c r="P68" s="25" t="str">
        <f t="shared" si="36"/>
        <v/>
      </c>
      <c r="Q68" s="17"/>
      <c r="R68" s="25" t="str">
        <f t="shared" si="37"/>
        <v/>
      </c>
      <c r="S68" s="26" t="str">
        <f t="shared" si="30"/>
        <v/>
      </c>
      <c r="T68" s="182" t="str">
        <f t="shared" si="38"/>
        <v/>
      </c>
    </row>
    <row r="69" spans="1:20" x14ac:dyDescent="0.25">
      <c r="A69" s="30" t="str">
        <f t="shared" si="22"/>
        <v/>
      </c>
      <c r="B69" s="148"/>
      <c r="C69" s="69"/>
      <c r="D69" s="34"/>
      <c r="E69" s="46"/>
      <c r="F69" s="23"/>
      <c r="G69" s="780"/>
      <c r="H69" s="36"/>
      <c r="I69" s="19" t="str">
        <f t="shared" si="27"/>
        <v/>
      </c>
      <c r="J69" s="104" t="str">
        <f t="shared" si="28"/>
        <v/>
      </c>
      <c r="K69" s="832"/>
      <c r="L69" s="42" t="str">
        <f t="shared" si="29"/>
        <v/>
      </c>
      <c r="M69" s="115"/>
      <c r="N69" s="25" t="str">
        <f t="shared" si="35"/>
        <v/>
      </c>
      <c r="O69" s="17"/>
      <c r="P69" s="25" t="str">
        <f t="shared" si="36"/>
        <v/>
      </c>
      <c r="Q69" s="17"/>
      <c r="R69" s="25" t="str">
        <f t="shared" si="37"/>
        <v/>
      </c>
      <c r="S69" s="26" t="str">
        <f t="shared" si="30"/>
        <v/>
      </c>
      <c r="T69" s="182" t="str">
        <f t="shared" si="38"/>
        <v/>
      </c>
    </row>
    <row r="70" spans="1:20" x14ac:dyDescent="0.25">
      <c r="A70" s="30" t="str">
        <f t="shared" si="22"/>
        <v/>
      </c>
      <c r="B70" s="148"/>
      <c r="C70" s="69"/>
      <c r="D70" s="34"/>
      <c r="E70" s="46"/>
      <c r="F70" s="23"/>
      <c r="G70" s="780"/>
      <c r="H70" s="36"/>
      <c r="I70" s="19" t="str">
        <f t="shared" si="27"/>
        <v/>
      </c>
      <c r="J70" s="104" t="str">
        <f t="shared" si="28"/>
        <v/>
      </c>
      <c r="K70" s="832"/>
      <c r="L70" s="42" t="str">
        <f t="shared" si="29"/>
        <v/>
      </c>
      <c r="M70" s="115"/>
      <c r="N70" s="25" t="str">
        <f t="shared" si="35"/>
        <v/>
      </c>
      <c r="O70" s="17"/>
      <c r="P70" s="25" t="str">
        <f t="shared" si="36"/>
        <v/>
      </c>
      <c r="Q70" s="17"/>
      <c r="R70" s="25" t="str">
        <f t="shared" si="37"/>
        <v/>
      </c>
      <c r="S70" s="26" t="str">
        <f t="shared" si="30"/>
        <v/>
      </c>
      <c r="T70" s="182" t="str">
        <f t="shared" si="38"/>
        <v/>
      </c>
    </row>
    <row r="71" spans="1:20" x14ac:dyDescent="0.25">
      <c r="A71" s="30" t="str">
        <f t="shared" si="22"/>
        <v/>
      </c>
      <c r="B71" s="148"/>
      <c r="C71" s="69"/>
      <c r="D71" s="34"/>
      <c r="E71" s="46"/>
      <c r="F71" s="23"/>
      <c r="G71" s="780"/>
      <c r="H71" s="36"/>
      <c r="I71" s="19" t="str">
        <f t="shared" si="27"/>
        <v/>
      </c>
      <c r="J71" s="104" t="str">
        <f t="shared" si="28"/>
        <v/>
      </c>
      <c r="K71" s="832"/>
      <c r="L71" s="42" t="str">
        <f t="shared" si="29"/>
        <v/>
      </c>
      <c r="M71" s="115"/>
      <c r="N71" s="25" t="str">
        <f t="shared" si="35"/>
        <v/>
      </c>
      <c r="O71" s="17"/>
      <c r="P71" s="25" t="str">
        <f t="shared" si="36"/>
        <v/>
      </c>
      <c r="Q71" s="17"/>
      <c r="R71" s="25" t="str">
        <f t="shared" si="37"/>
        <v/>
      </c>
      <c r="S71" s="26" t="str">
        <f t="shared" si="30"/>
        <v/>
      </c>
      <c r="T71" s="182" t="str">
        <f t="shared" si="38"/>
        <v/>
      </c>
    </row>
    <row r="72" spans="1:20" x14ac:dyDescent="0.25">
      <c r="A72" s="30" t="str">
        <f t="shared" si="22"/>
        <v/>
      </c>
      <c r="B72" s="148"/>
      <c r="C72" s="69"/>
      <c r="D72" s="34"/>
      <c r="E72" s="46"/>
      <c r="F72" s="23"/>
      <c r="G72" s="780"/>
      <c r="H72" s="36"/>
      <c r="I72" s="19" t="str">
        <f t="shared" si="27"/>
        <v/>
      </c>
      <c r="J72" s="104" t="str">
        <f t="shared" si="28"/>
        <v/>
      </c>
      <c r="K72" s="832"/>
      <c r="L72" s="42" t="str">
        <f t="shared" si="29"/>
        <v/>
      </c>
      <c r="M72" s="115"/>
      <c r="N72" s="25" t="str">
        <f t="shared" si="35"/>
        <v/>
      </c>
      <c r="O72" s="17"/>
      <c r="P72" s="25" t="str">
        <f t="shared" si="36"/>
        <v/>
      </c>
      <c r="Q72" s="17"/>
      <c r="R72" s="25" t="str">
        <f t="shared" si="37"/>
        <v/>
      </c>
      <c r="S72" s="26" t="str">
        <f t="shared" si="30"/>
        <v/>
      </c>
      <c r="T72" s="182" t="str">
        <f t="shared" si="38"/>
        <v/>
      </c>
    </row>
    <row r="73" spans="1:20" x14ac:dyDescent="0.25">
      <c r="A73" s="30" t="str">
        <f t="shared" si="22"/>
        <v/>
      </c>
      <c r="B73" s="148"/>
      <c r="C73" s="69"/>
      <c r="D73" s="34"/>
      <c r="E73" s="46"/>
      <c r="F73" s="23"/>
      <c r="G73" s="780"/>
      <c r="H73" s="36"/>
      <c r="I73" s="19" t="str">
        <f t="shared" si="27"/>
        <v/>
      </c>
      <c r="J73" s="104" t="str">
        <f t="shared" si="28"/>
        <v/>
      </c>
      <c r="K73" s="832"/>
      <c r="L73" s="42" t="str">
        <f t="shared" si="29"/>
        <v/>
      </c>
      <c r="M73" s="115"/>
      <c r="N73" s="25" t="str">
        <f t="shared" si="35"/>
        <v/>
      </c>
      <c r="O73" s="17"/>
      <c r="P73" s="25" t="str">
        <f t="shared" si="36"/>
        <v/>
      </c>
      <c r="Q73" s="17"/>
      <c r="R73" s="25" t="str">
        <f t="shared" si="37"/>
        <v/>
      </c>
      <c r="S73" s="26" t="str">
        <f t="shared" si="30"/>
        <v/>
      </c>
      <c r="T73" s="182" t="str">
        <f t="shared" si="38"/>
        <v/>
      </c>
    </row>
    <row r="74" spans="1:20" x14ac:dyDescent="0.25">
      <c r="A74" s="30" t="str">
        <f t="shared" si="22"/>
        <v/>
      </c>
      <c r="B74" s="148"/>
      <c r="C74" s="69"/>
      <c r="D74" s="34"/>
      <c r="E74" s="46"/>
      <c r="F74" s="23"/>
      <c r="G74" s="780"/>
      <c r="H74" s="36"/>
      <c r="I74" s="19" t="str">
        <f t="shared" si="27"/>
        <v/>
      </c>
      <c r="J74" s="104" t="str">
        <f t="shared" si="28"/>
        <v/>
      </c>
      <c r="K74" s="832"/>
      <c r="L74" s="42" t="str">
        <f t="shared" si="29"/>
        <v/>
      </c>
      <c r="M74" s="115"/>
      <c r="N74" s="25" t="str">
        <f t="shared" si="35"/>
        <v/>
      </c>
      <c r="O74" s="17"/>
      <c r="P74" s="25" t="str">
        <f t="shared" si="36"/>
        <v/>
      </c>
      <c r="Q74" s="17"/>
      <c r="R74" s="25" t="str">
        <f t="shared" si="37"/>
        <v/>
      </c>
      <c r="S74" s="26" t="str">
        <f t="shared" si="30"/>
        <v/>
      </c>
      <c r="T74" s="182" t="str">
        <f t="shared" si="38"/>
        <v/>
      </c>
    </row>
    <row r="75" spans="1:20" x14ac:dyDescent="0.25">
      <c r="A75" s="30" t="str">
        <f t="shared" si="22"/>
        <v/>
      </c>
      <c r="B75" s="148"/>
      <c r="C75" s="69"/>
      <c r="D75" s="34"/>
      <c r="E75" s="46"/>
      <c r="F75" s="23"/>
      <c r="G75" s="780"/>
      <c r="H75" s="36"/>
      <c r="I75" s="19" t="str">
        <f t="shared" si="27"/>
        <v/>
      </c>
      <c r="J75" s="104" t="str">
        <f t="shared" si="28"/>
        <v/>
      </c>
      <c r="K75" s="832"/>
      <c r="L75" s="42" t="str">
        <f t="shared" si="29"/>
        <v/>
      </c>
      <c r="M75" s="115"/>
      <c r="N75" s="25" t="str">
        <f t="shared" si="35"/>
        <v/>
      </c>
      <c r="O75" s="17"/>
      <c r="P75" s="25" t="str">
        <f t="shared" si="36"/>
        <v/>
      </c>
      <c r="Q75" s="17"/>
      <c r="R75" s="25" t="str">
        <f t="shared" si="37"/>
        <v/>
      </c>
      <c r="S75" s="26" t="str">
        <f t="shared" si="30"/>
        <v/>
      </c>
      <c r="T75" s="182" t="str">
        <f t="shared" si="38"/>
        <v/>
      </c>
    </row>
    <row r="76" spans="1:20" x14ac:dyDescent="0.25">
      <c r="A76" s="30" t="str">
        <f t="shared" si="22"/>
        <v/>
      </c>
      <c r="B76" s="148"/>
      <c r="C76" s="69"/>
      <c r="D76" s="34"/>
      <c r="E76" s="46"/>
      <c r="F76" s="23"/>
      <c r="G76" s="780"/>
      <c r="H76" s="36"/>
      <c r="I76" s="19" t="str">
        <f t="shared" si="27"/>
        <v/>
      </c>
      <c r="J76" s="104" t="str">
        <f t="shared" si="28"/>
        <v/>
      </c>
      <c r="K76" s="832"/>
      <c r="L76" s="42" t="str">
        <f t="shared" si="29"/>
        <v/>
      </c>
      <c r="M76" s="115"/>
      <c r="N76" s="25" t="str">
        <f t="shared" si="35"/>
        <v/>
      </c>
      <c r="O76" s="17"/>
      <c r="P76" s="25" t="str">
        <f t="shared" si="36"/>
        <v/>
      </c>
      <c r="Q76" s="17"/>
      <c r="R76" s="25" t="str">
        <f t="shared" si="37"/>
        <v/>
      </c>
      <c r="S76" s="26" t="str">
        <f t="shared" si="30"/>
        <v/>
      </c>
      <c r="T76" s="182" t="str">
        <f t="shared" si="38"/>
        <v/>
      </c>
    </row>
    <row r="77" spans="1:20" x14ac:dyDescent="0.25">
      <c r="A77" s="30" t="str">
        <f t="shared" si="22"/>
        <v/>
      </c>
      <c r="B77" s="148"/>
      <c r="C77" s="69"/>
      <c r="D77" s="34"/>
      <c r="E77" s="46"/>
      <c r="F77" s="23"/>
      <c r="G77" s="780"/>
      <c r="H77" s="36"/>
      <c r="I77" s="19" t="str">
        <f t="shared" si="27"/>
        <v/>
      </c>
      <c r="J77" s="104" t="str">
        <f t="shared" si="28"/>
        <v/>
      </c>
      <c r="K77" s="832"/>
      <c r="L77" s="42" t="str">
        <f t="shared" si="29"/>
        <v/>
      </c>
      <c r="M77" s="115"/>
      <c r="N77" s="25" t="str">
        <f t="shared" si="35"/>
        <v/>
      </c>
      <c r="O77" s="17"/>
      <c r="P77" s="25" t="str">
        <f t="shared" si="36"/>
        <v/>
      </c>
      <c r="Q77" s="17"/>
      <c r="R77" s="25" t="str">
        <f t="shared" si="37"/>
        <v/>
      </c>
      <c r="S77" s="26" t="str">
        <f t="shared" si="30"/>
        <v/>
      </c>
      <c r="T77" s="182" t="str">
        <f t="shared" si="38"/>
        <v/>
      </c>
    </row>
    <row r="78" spans="1:20" x14ac:dyDescent="0.25">
      <c r="A78" s="30" t="str">
        <f t="shared" si="22"/>
        <v/>
      </c>
      <c r="B78" s="148"/>
      <c r="C78" s="69"/>
      <c r="D78" s="34"/>
      <c r="E78" s="46"/>
      <c r="F78" s="23"/>
      <c r="G78" s="780"/>
      <c r="H78" s="36"/>
      <c r="I78" s="19" t="str">
        <f t="shared" si="27"/>
        <v/>
      </c>
      <c r="J78" s="104" t="str">
        <f t="shared" si="28"/>
        <v/>
      </c>
      <c r="K78" s="832"/>
      <c r="L78" s="42" t="str">
        <f t="shared" si="29"/>
        <v/>
      </c>
      <c r="M78" s="115"/>
      <c r="N78" s="25" t="str">
        <f t="shared" si="35"/>
        <v/>
      </c>
      <c r="O78" s="17"/>
      <c r="P78" s="25" t="str">
        <f t="shared" si="36"/>
        <v/>
      </c>
      <c r="Q78" s="17"/>
      <c r="R78" s="25" t="str">
        <f t="shared" si="37"/>
        <v/>
      </c>
      <c r="S78" s="26" t="str">
        <f t="shared" si="30"/>
        <v/>
      </c>
      <c r="T78" s="182" t="str">
        <f t="shared" si="38"/>
        <v/>
      </c>
    </row>
    <row r="79" spans="1:20" x14ac:dyDescent="0.25">
      <c r="A79" s="30" t="str">
        <f t="shared" si="22"/>
        <v/>
      </c>
      <c r="B79" s="148"/>
      <c r="C79" s="69"/>
      <c r="D79" s="34"/>
      <c r="E79" s="46"/>
      <c r="F79" s="23"/>
      <c r="G79" s="780"/>
      <c r="H79" s="36"/>
      <c r="I79" s="19" t="str">
        <f t="shared" si="27"/>
        <v/>
      </c>
      <c r="J79" s="104" t="str">
        <f t="shared" si="28"/>
        <v/>
      </c>
      <c r="K79" s="832"/>
      <c r="L79" s="42" t="str">
        <f t="shared" si="29"/>
        <v/>
      </c>
      <c r="M79" s="115"/>
      <c r="N79" s="25" t="str">
        <f t="shared" si="35"/>
        <v/>
      </c>
      <c r="O79" s="17"/>
      <c r="P79" s="25" t="str">
        <f t="shared" si="36"/>
        <v/>
      </c>
      <c r="Q79" s="17"/>
      <c r="R79" s="25" t="str">
        <f t="shared" si="37"/>
        <v/>
      </c>
      <c r="S79" s="26" t="str">
        <f t="shared" si="30"/>
        <v/>
      </c>
      <c r="T79" s="182" t="str">
        <f t="shared" si="38"/>
        <v/>
      </c>
    </row>
    <row r="80" spans="1:20" x14ac:dyDescent="0.25">
      <c r="A80" s="30" t="str">
        <f t="shared" si="22"/>
        <v/>
      </c>
      <c r="B80" s="148"/>
      <c r="C80" s="69"/>
      <c r="D80" s="34"/>
      <c r="E80" s="46"/>
      <c r="F80" s="23"/>
      <c r="G80" s="780"/>
      <c r="H80" s="36"/>
      <c r="I80" s="19" t="str">
        <f t="shared" si="27"/>
        <v/>
      </c>
      <c r="J80" s="104" t="str">
        <f t="shared" si="28"/>
        <v/>
      </c>
      <c r="K80" s="832"/>
      <c r="L80" s="42" t="str">
        <f t="shared" si="29"/>
        <v/>
      </c>
      <c r="M80" s="115"/>
      <c r="N80" s="25" t="str">
        <f t="shared" si="35"/>
        <v/>
      </c>
      <c r="O80" s="17"/>
      <c r="P80" s="25" t="str">
        <f t="shared" si="36"/>
        <v/>
      </c>
      <c r="Q80" s="17"/>
      <c r="R80" s="25" t="str">
        <f t="shared" si="37"/>
        <v/>
      </c>
      <c r="S80" s="26" t="str">
        <f t="shared" si="30"/>
        <v/>
      </c>
      <c r="T80" s="182" t="str">
        <f t="shared" si="38"/>
        <v/>
      </c>
    </row>
    <row r="81" spans="1:16384" x14ac:dyDescent="0.25">
      <c r="A81" s="30" t="str">
        <f t="shared" si="22"/>
        <v/>
      </c>
      <c r="B81" s="148"/>
      <c r="C81" s="69"/>
      <c r="D81" s="34"/>
      <c r="E81" s="46"/>
      <c r="F81" s="23"/>
      <c r="G81" s="780"/>
      <c r="H81" s="36"/>
      <c r="I81" s="19" t="str">
        <f t="shared" si="27"/>
        <v/>
      </c>
      <c r="J81" s="104" t="str">
        <f t="shared" si="28"/>
        <v/>
      </c>
      <c r="K81" s="832"/>
      <c r="L81" s="42" t="str">
        <f t="shared" si="29"/>
        <v/>
      </c>
      <c r="M81" s="115"/>
      <c r="N81" s="25" t="str">
        <f t="shared" si="35"/>
        <v/>
      </c>
      <c r="O81" s="17"/>
      <c r="P81" s="25" t="str">
        <f t="shared" si="36"/>
        <v/>
      </c>
      <c r="Q81" s="17"/>
      <c r="R81" s="25" t="str">
        <f t="shared" si="37"/>
        <v/>
      </c>
      <c r="S81" s="26" t="str">
        <f t="shared" si="30"/>
        <v/>
      </c>
      <c r="T81" s="182" t="str">
        <f t="shared" si="38"/>
        <v/>
      </c>
    </row>
    <row r="82" spans="1:16384" ht="15.75" thickBot="1" x14ac:dyDescent="0.3">
      <c r="A82" s="30" t="str">
        <f t="shared" si="22"/>
        <v/>
      </c>
      <c r="B82" s="149"/>
      <c r="C82" s="190"/>
      <c r="D82" s="191"/>
      <c r="E82" s="192" t="str">
        <f t="shared" ref="E82" si="39">IF(L82="","",(L82+D82)-$I$2)</f>
        <v/>
      </c>
      <c r="F82" s="27"/>
      <c r="G82" s="781"/>
      <c r="H82" s="193"/>
      <c r="I82" s="19" t="str">
        <f t="shared" si="27"/>
        <v/>
      </c>
      <c r="J82" s="104" t="str">
        <f t="shared" si="28"/>
        <v/>
      </c>
      <c r="K82" s="833"/>
      <c r="L82" s="42" t="str">
        <f t="shared" si="29"/>
        <v/>
      </c>
      <c r="M82" s="207"/>
      <c r="N82" s="208" t="str">
        <f t="shared" ref="N82:N117" si="40">IF(M82="","",$J82*M82/100)</f>
        <v/>
      </c>
      <c r="O82" s="209"/>
      <c r="P82" s="208" t="str">
        <f t="shared" ref="P82:P116" si="41">IF(O82="","",$J82*O82/100)</f>
        <v/>
      </c>
      <c r="Q82" s="209"/>
      <c r="R82" s="208" t="str">
        <f t="shared" ref="R82:R116" si="42">IF(Q82="","",$J82*Q82/100)</f>
        <v/>
      </c>
      <c r="S82" s="26" t="str">
        <f t="shared" si="30"/>
        <v/>
      </c>
      <c r="T82" s="211" t="str">
        <f t="shared" ref="T82:T116" si="43">IF(S82="","",$J82*S82/100)</f>
        <v/>
      </c>
    </row>
    <row r="83" spans="1:16384" ht="16.5" thickTop="1" thickBot="1" x14ac:dyDescent="0.3">
      <c r="A83" s="30"/>
      <c r="B83" s="194" t="s">
        <v>288</v>
      </c>
      <c r="C83" s="195"/>
      <c r="D83" s="195" t="s">
        <v>107</v>
      </c>
      <c r="E83" s="196"/>
      <c r="F83" s="197">
        <f>SUM(F56:F82)</f>
        <v>204000</v>
      </c>
      <c r="G83" s="197" t="s">
        <v>107</v>
      </c>
      <c r="H83" s="198" t="s">
        <v>107</v>
      </c>
      <c r="I83" s="197">
        <f>SUM(I56:I82)</f>
        <v>131600</v>
      </c>
      <c r="J83" s="198">
        <f>SUM(J56:J82)</f>
        <v>2628.5730612363059</v>
      </c>
      <c r="K83" s="199">
        <f>SUM(K56:K82)</f>
        <v>249000</v>
      </c>
      <c r="L83" s="42" t="s">
        <v>107</v>
      </c>
      <c r="M83" s="203">
        <f>IF($J83=0,0,(N83/$J83)*100)</f>
        <v>0</v>
      </c>
      <c r="N83" s="204">
        <f>IF($R$24&lt;&gt;"",SUM(N56:N82),0)</f>
        <v>0</v>
      </c>
      <c r="O83" s="205">
        <f>IF($J83=0,0,(P83/$J83)*100)</f>
        <v>0</v>
      </c>
      <c r="P83" s="204">
        <f>IF($R$24&lt;&gt;"",SUM(P56:P82),0)</f>
        <v>0</v>
      </c>
      <c r="Q83" s="205">
        <f>IF($J83=0,0,(R83/$J83)*100)</f>
        <v>0</v>
      </c>
      <c r="R83" s="204">
        <f>IF($R$24&lt;&gt;"",SUM(R56:R82),0)</f>
        <v>0</v>
      </c>
      <c r="S83" s="205">
        <f>IF($J83=0,0,(T83/$J83)*100)</f>
        <v>0</v>
      </c>
      <c r="T83" s="206">
        <f>IF($R$24&lt;&gt;"",SUM(T56:T82),0)</f>
        <v>0</v>
      </c>
    </row>
    <row r="84" spans="1:16384" ht="16.5" thickTop="1" thickBot="1" x14ac:dyDescent="0.3">
      <c r="A84" s="30"/>
      <c r="B84" s="31"/>
      <c r="C84" s="42"/>
      <c r="D84" s="43"/>
      <c r="E84" s="43"/>
      <c r="F84" s="41"/>
      <c r="G84" s="41"/>
      <c r="H84" s="41"/>
      <c r="I84" s="41"/>
      <c r="J84" s="41"/>
      <c r="K84" s="41"/>
      <c r="L84" s="31"/>
      <c r="M84" s="1182"/>
      <c r="N84" s="1182"/>
      <c r="O84" s="1182"/>
      <c r="P84" s="1182"/>
      <c r="Q84" s="1182"/>
      <c r="R84" s="1182"/>
      <c r="S84" s="1182"/>
      <c r="T84" s="118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2"/>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
      <c r="ND84" s="2"/>
      <c r="NE84" s="2"/>
      <c r="NF84" s="2"/>
      <c r="NG84" s="2"/>
      <c r="NH84" s="2"/>
      <c r="NI84" s="2"/>
      <c r="NJ84" s="2"/>
      <c r="NK84" s="2"/>
      <c r="NL84" s="2"/>
      <c r="NM84" s="2"/>
      <c r="NN84" s="2"/>
      <c r="NO84" s="2"/>
      <c r="NP84" s="2"/>
      <c r="NQ84" s="2"/>
      <c r="NR84" s="2"/>
      <c r="NS84" s="2"/>
      <c r="NT84" s="2"/>
      <c r="NU84" s="2"/>
      <c r="NV84" s="2"/>
      <c r="NW84" s="2"/>
      <c r="NX84" s="2"/>
      <c r="NY84" s="2"/>
      <c r="NZ84" s="2"/>
      <c r="OA84" s="2"/>
      <c r="OB84" s="2"/>
      <c r="OC84" s="2"/>
      <c r="OD84" s="2"/>
      <c r="OE84" s="2"/>
      <c r="OF84" s="2"/>
      <c r="OG84" s="2"/>
      <c r="OH84" s="2"/>
      <c r="OI84" s="2"/>
      <c r="OJ84" s="2"/>
      <c r="OK84" s="2"/>
      <c r="OL84" s="2"/>
      <c r="OM84" s="2"/>
      <c r="ON84" s="2"/>
      <c r="OO84" s="2"/>
      <c r="OP84" s="2"/>
      <c r="OQ84" s="2"/>
      <c r="OR84" s="2"/>
      <c r="OS84" s="2"/>
      <c r="OT84" s="2"/>
      <c r="OU84" s="2"/>
      <c r="OV84" s="2"/>
      <c r="OW84" s="2"/>
      <c r="OX84" s="2"/>
      <c r="OY84" s="2"/>
      <c r="OZ84" s="2"/>
      <c r="PA84" s="2"/>
      <c r="PB84" s="2"/>
      <c r="PC84" s="2"/>
      <c r="PD84" s="2"/>
      <c r="PE84" s="2"/>
      <c r="PF84" s="2"/>
      <c r="PG84" s="2"/>
      <c r="PH84" s="2"/>
      <c r="PI84" s="2"/>
      <c r="PJ84" s="2"/>
      <c r="PK84" s="2"/>
      <c r="PL84" s="2"/>
      <c r="PM84" s="2"/>
      <c r="PN84" s="2"/>
      <c r="PO84" s="2"/>
      <c r="PP84" s="2"/>
      <c r="PQ84" s="2"/>
      <c r="PR84" s="2"/>
      <c r="PS84" s="2"/>
      <c r="PT84" s="2"/>
      <c r="PU84" s="2"/>
      <c r="PV84" s="2"/>
      <c r="PW84" s="2"/>
      <c r="PX84" s="2"/>
      <c r="PY84" s="2"/>
      <c r="PZ84" s="2"/>
      <c r="QA84" s="2"/>
      <c r="QB84" s="2"/>
      <c r="QC84" s="2"/>
      <c r="QD84" s="2"/>
      <c r="QE84" s="2"/>
      <c r="QF84" s="2"/>
      <c r="QG84" s="2"/>
      <c r="QH84" s="2"/>
      <c r="QI84" s="2"/>
      <c r="QJ84" s="2"/>
      <c r="QK84" s="2"/>
      <c r="QL84" s="2"/>
      <c r="QM84" s="2"/>
      <c r="QN84" s="2"/>
      <c r="QO84" s="2"/>
      <c r="QP84" s="2"/>
      <c r="QQ84" s="2"/>
      <c r="QR84" s="2"/>
      <c r="QS84" s="2"/>
      <c r="QT84" s="2"/>
      <c r="QU84" s="2"/>
      <c r="QV84" s="2"/>
      <c r="QW84" s="2"/>
      <c r="QX84" s="2"/>
      <c r="QY84" s="2"/>
      <c r="QZ84" s="2"/>
      <c r="RA84" s="2"/>
      <c r="RB84" s="2"/>
      <c r="RC84" s="2"/>
      <c r="RD84" s="2"/>
      <c r="RE84" s="2"/>
      <c r="RF84" s="2"/>
      <c r="RG84" s="2"/>
      <c r="RH84" s="2"/>
      <c r="RI84" s="2"/>
      <c r="RJ84" s="2"/>
      <c r="RK84" s="2"/>
      <c r="RL84" s="2"/>
      <c r="RM84" s="2"/>
      <c r="RN84" s="2"/>
      <c r="RO84" s="2"/>
      <c r="RP84" s="2"/>
      <c r="RQ84" s="2"/>
      <c r="RR84" s="2"/>
      <c r="RS84" s="2"/>
      <c r="RT84" s="2"/>
      <c r="RU84" s="2"/>
      <c r="RV84" s="2"/>
      <c r="RW84" s="2"/>
      <c r="RX84" s="2"/>
      <c r="RY84" s="2"/>
      <c r="RZ84" s="2"/>
      <c r="SA84" s="2"/>
      <c r="SB84" s="2"/>
      <c r="SC84" s="2"/>
      <c r="SD84" s="2"/>
      <c r="SE84" s="2"/>
      <c r="SF84" s="2"/>
      <c r="SG84" s="2"/>
      <c r="SH84" s="2"/>
      <c r="SI84" s="2"/>
      <c r="SJ84" s="2"/>
      <c r="SK84" s="2"/>
      <c r="SL84" s="2"/>
      <c r="SM84" s="2"/>
      <c r="SN84" s="2"/>
      <c r="SO84" s="2"/>
      <c r="SP84" s="2"/>
      <c r="SQ84" s="2"/>
      <c r="SR84" s="2"/>
      <c r="SS84" s="2"/>
      <c r="ST84" s="2"/>
      <c r="SU84" s="2"/>
      <c r="SV84" s="2"/>
      <c r="SW84" s="2"/>
      <c r="SX84" s="2"/>
      <c r="SY84" s="2"/>
      <c r="SZ84" s="2"/>
      <c r="TA84" s="2"/>
      <c r="TB84" s="2"/>
      <c r="TC84" s="2"/>
      <c r="TD84" s="2"/>
      <c r="TE84" s="2"/>
      <c r="TF84" s="2"/>
      <c r="TG84" s="2"/>
      <c r="TH84" s="2"/>
      <c r="TI84" s="2"/>
      <c r="TJ84" s="2"/>
      <c r="TK84" s="2"/>
      <c r="TL84" s="2"/>
      <c r="TM84" s="2"/>
      <c r="TN84" s="2"/>
      <c r="TO84" s="2"/>
      <c r="TP84" s="2"/>
      <c r="TQ84" s="2"/>
      <c r="TR84" s="2"/>
      <c r="TS84" s="2"/>
      <c r="TT84" s="2"/>
      <c r="TU84" s="2"/>
      <c r="TV84" s="2"/>
      <c r="TW84" s="2"/>
      <c r="TX84" s="2"/>
      <c r="TY84" s="2"/>
      <c r="TZ84" s="2"/>
      <c r="UA84" s="2"/>
      <c r="UB84" s="2"/>
      <c r="UC84" s="2"/>
      <c r="UD84" s="2"/>
      <c r="UE84" s="2"/>
      <c r="UF84" s="2"/>
      <c r="UG84" s="2"/>
      <c r="UH84" s="2"/>
      <c r="UI84" s="2"/>
      <c r="UJ84" s="2"/>
      <c r="UK84" s="2"/>
      <c r="UL84" s="2"/>
      <c r="UM84" s="2"/>
      <c r="UN84" s="2"/>
      <c r="UO84" s="2"/>
      <c r="UP84" s="2"/>
      <c r="UQ84" s="2"/>
      <c r="UR84" s="2"/>
      <c r="US84" s="2"/>
      <c r="UT84" s="2"/>
      <c r="UU84" s="2"/>
      <c r="UV84" s="2"/>
      <c r="UW84" s="2"/>
      <c r="UX84" s="2"/>
      <c r="UY84" s="2"/>
      <c r="UZ84" s="2"/>
      <c r="VA84" s="2"/>
      <c r="VB84" s="2"/>
      <c r="VC84" s="2"/>
      <c r="VD84" s="2"/>
      <c r="VE84" s="2"/>
      <c r="VF84" s="2"/>
      <c r="VG84" s="2"/>
      <c r="VH84" s="2"/>
      <c r="VI84" s="2"/>
      <c r="VJ84" s="2"/>
      <c r="VK84" s="2"/>
      <c r="VL84" s="2"/>
      <c r="VM84" s="2"/>
      <c r="VN84" s="2"/>
      <c r="VO84" s="2"/>
      <c r="VP84" s="2"/>
      <c r="VQ84" s="2"/>
      <c r="VR84" s="2"/>
      <c r="VS84" s="2"/>
      <c r="VT84" s="2"/>
      <c r="VU84" s="2"/>
      <c r="VV84" s="2"/>
      <c r="VW84" s="2"/>
      <c r="VX84" s="2"/>
      <c r="VY84" s="2"/>
      <c r="VZ84" s="2"/>
      <c r="WA84" s="2"/>
      <c r="WB84" s="2"/>
      <c r="WC84" s="2"/>
      <c r="WD84" s="2"/>
      <c r="WE84" s="2"/>
      <c r="WF84" s="2"/>
      <c r="WG84" s="2"/>
      <c r="WH84" s="2"/>
      <c r="WI84" s="2"/>
      <c r="WJ84" s="2"/>
      <c r="WK84" s="2"/>
      <c r="WL84" s="2"/>
      <c r="WM84" s="2"/>
      <c r="WN84" s="2"/>
      <c r="WO84" s="2"/>
      <c r="WP84" s="2"/>
      <c r="WQ84" s="2"/>
      <c r="WR84" s="2"/>
      <c r="WS84" s="2"/>
      <c r="WT84" s="2"/>
      <c r="WU84" s="2"/>
      <c r="WV84" s="2"/>
      <c r="WW84" s="2"/>
      <c r="WX84" s="2"/>
      <c r="WY84" s="2"/>
      <c r="WZ84" s="2"/>
      <c r="XA84" s="2"/>
      <c r="XB84" s="2"/>
      <c r="XC84" s="2"/>
      <c r="XD84" s="2"/>
      <c r="XE84" s="2"/>
      <c r="XF84" s="2"/>
      <c r="XG84" s="2"/>
      <c r="XH84" s="2"/>
      <c r="XI84" s="2"/>
      <c r="XJ84" s="2"/>
      <c r="XK84" s="2"/>
      <c r="XL84" s="2"/>
      <c r="XM84" s="2"/>
      <c r="XN84" s="2"/>
      <c r="XO84" s="2"/>
      <c r="XP84" s="2"/>
      <c r="XQ84" s="2"/>
      <c r="XR84" s="2"/>
      <c r="XS84" s="2"/>
      <c r="XT84" s="2"/>
      <c r="XU84" s="2"/>
      <c r="XV84" s="2"/>
      <c r="XW84" s="2"/>
      <c r="XX84" s="2"/>
      <c r="XY84" s="2"/>
      <c r="XZ84" s="2"/>
      <c r="YA84" s="2"/>
      <c r="YB84" s="2"/>
      <c r="YC84" s="2"/>
      <c r="YD84" s="2"/>
      <c r="YE84" s="2"/>
      <c r="YF84" s="2"/>
      <c r="YG84" s="2"/>
      <c r="YH84" s="2"/>
      <c r="YI84" s="2"/>
      <c r="YJ84" s="2"/>
      <c r="YK84" s="2"/>
      <c r="YL84" s="2"/>
      <c r="YM84" s="2"/>
      <c r="YN84" s="2"/>
      <c r="YO84" s="2"/>
      <c r="YP84" s="2"/>
      <c r="YQ84" s="2"/>
      <c r="YR84" s="2"/>
      <c r="YS84" s="2"/>
      <c r="YT84" s="2"/>
      <c r="YU84" s="2"/>
      <c r="YV84" s="2"/>
      <c r="YW84" s="2"/>
      <c r="YX84" s="2"/>
      <c r="YY84" s="2"/>
      <c r="YZ84" s="2"/>
      <c r="ZA84" s="2"/>
      <c r="ZB84" s="2"/>
      <c r="ZC84" s="2"/>
      <c r="ZD84" s="2"/>
      <c r="ZE84" s="2"/>
      <c r="ZF84" s="2"/>
      <c r="ZG84" s="2"/>
      <c r="ZH84" s="2"/>
      <c r="ZI84" s="2"/>
      <c r="ZJ84" s="2"/>
      <c r="ZK84" s="2"/>
      <c r="ZL84" s="2"/>
      <c r="ZM84" s="2"/>
      <c r="ZN84" s="2"/>
      <c r="ZO84" s="2"/>
      <c r="ZP84" s="2"/>
      <c r="ZQ84" s="2"/>
      <c r="ZR84" s="2"/>
      <c r="ZS84" s="2"/>
      <c r="ZT84" s="2"/>
      <c r="ZU84" s="2"/>
      <c r="ZV84" s="2"/>
      <c r="ZW84" s="2"/>
      <c r="ZX84" s="2"/>
      <c r="ZY84" s="2"/>
      <c r="ZZ84" s="2"/>
      <c r="AAA84" s="2"/>
      <c r="AAB84" s="2"/>
      <c r="AAC84" s="2"/>
      <c r="AAD84" s="2"/>
      <c r="AAE84" s="2"/>
      <c r="AAF84" s="2"/>
      <c r="AAG84" s="2"/>
      <c r="AAH84" s="2"/>
      <c r="AAI84" s="2"/>
      <c r="AAJ84" s="2"/>
      <c r="AAK84" s="2"/>
      <c r="AAL84" s="2"/>
      <c r="AAM84" s="2"/>
      <c r="AAN84" s="2"/>
      <c r="AAO84" s="2"/>
      <c r="AAP84" s="2"/>
      <c r="AAQ84" s="2"/>
      <c r="AAR84" s="2"/>
      <c r="AAS84" s="2"/>
      <c r="AAT84" s="2"/>
      <c r="AAU84" s="2"/>
      <c r="AAV84" s="2"/>
      <c r="AAW84" s="2"/>
      <c r="AAX84" s="2"/>
      <c r="AAY84" s="2"/>
      <c r="AAZ84" s="2"/>
      <c r="ABA84" s="2"/>
      <c r="ABB84" s="2"/>
      <c r="ABC84" s="2"/>
      <c r="ABD84" s="2"/>
      <c r="ABE84" s="2"/>
      <c r="ABF84" s="2"/>
      <c r="ABG84" s="2"/>
      <c r="ABH84" s="2"/>
      <c r="ABI84" s="2"/>
      <c r="ABJ84" s="2"/>
      <c r="ABK84" s="2"/>
      <c r="ABL84" s="2"/>
      <c r="ABM84" s="2"/>
      <c r="ABN84" s="2"/>
      <c r="ABO84" s="2"/>
      <c r="ABP84" s="2"/>
      <c r="ABQ84" s="2"/>
      <c r="ABR84" s="2"/>
      <c r="ABS84" s="2"/>
      <c r="ABT84" s="2"/>
      <c r="ABU84" s="2"/>
      <c r="ABV84" s="2"/>
      <c r="ABW84" s="2"/>
      <c r="ABX84" s="2"/>
      <c r="ABY84" s="2"/>
      <c r="ABZ84" s="2"/>
      <c r="ACA84" s="2"/>
      <c r="ACB84" s="2"/>
      <c r="ACC84" s="2"/>
      <c r="ACD84" s="2"/>
      <c r="ACE84" s="2"/>
      <c r="ACF84" s="2"/>
      <c r="ACG84" s="2"/>
      <c r="ACH84" s="2"/>
      <c r="ACI84" s="2"/>
      <c r="ACJ84" s="2"/>
      <c r="ACK84" s="2"/>
      <c r="ACL84" s="2"/>
      <c r="ACM84" s="2"/>
      <c r="ACN84" s="2"/>
      <c r="ACO84" s="2"/>
      <c r="ACP84" s="2"/>
      <c r="ACQ84" s="2"/>
      <c r="ACR84" s="2"/>
      <c r="ACS84" s="2"/>
      <c r="ACT84" s="2"/>
      <c r="ACU84" s="2"/>
      <c r="ACV84" s="2"/>
      <c r="ACW84" s="2"/>
      <c r="ACX84" s="2"/>
      <c r="ACY84" s="2"/>
      <c r="ACZ84" s="2"/>
      <c r="ADA84" s="2"/>
      <c r="ADB84" s="2"/>
      <c r="ADC84" s="2"/>
      <c r="ADD84" s="2"/>
      <c r="ADE84" s="2"/>
      <c r="ADF84" s="2"/>
      <c r="ADG84" s="2"/>
      <c r="ADH84" s="2"/>
      <c r="ADI84" s="2"/>
      <c r="ADJ84" s="2"/>
      <c r="ADK84" s="2"/>
      <c r="ADL84" s="2"/>
      <c r="ADM84" s="2"/>
      <c r="ADN84" s="2"/>
      <c r="ADO84" s="2"/>
      <c r="ADP84" s="2"/>
      <c r="ADQ84" s="2"/>
      <c r="ADR84" s="2"/>
      <c r="ADS84" s="2"/>
      <c r="ADT84" s="2"/>
      <c r="ADU84" s="2"/>
      <c r="ADV84" s="2"/>
      <c r="ADW84" s="2"/>
      <c r="ADX84" s="2"/>
      <c r="ADY84" s="2"/>
      <c r="ADZ84" s="2"/>
      <c r="AEA84" s="2"/>
      <c r="AEB84" s="2"/>
      <c r="AEC84" s="2"/>
      <c r="AED84" s="2"/>
      <c r="AEE84" s="2"/>
      <c r="AEF84" s="2"/>
      <c r="AEG84" s="2"/>
      <c r="AEH84" s="2"/>
      <c r="AEI84" s="2"/>
      <c r="AEJ84" s="2"/>
      <c r="AEK84" s="2"/>
      <c r="AEL84" s="2"/>
      <c r="AEM84" s="2"/>
      <c r="AEN84" s="2"/>
      <c r="AEO84" s="2"/>
      <c r="AEP84" s="2"/>
      <c r="AEQ84" s="2"/>
      <c r="AER84" s="2"/>
      <c r="AES84" s="2"/>
      <c r="AET84" s="2"/>
      <c r="AEU84" s="2"/>
      <c r="AEV84" s="2"/>
      <c r="AEW84" s="2"/>
      <c r="AEX84" s="2"/>
      <c r="AEY84" s="2"/>
      <c r="AEZ84" s="2"/>
      <c r="AFA84" s="2"/>
      <c r="AFB84" s="2"/>
      <c r="AFC84" s="2"/>
      <c r="AFD84" s="2"/>
      <c r="AFE84" s="2"/>
      <c r="AFF84" s="2"/>
      <c r="AFG84" s="2"/>
      <c r="AFH84" s="2"/>
      <c r="AFI84" s="2"/>
      <c r="AFJ84" s="2"/>
      <c r="AFK84" s="2"/>
      <c r="AFL84" s="2"/>
      <c r="AFM84" s="2"/>
      <c r="AFN84" s="2"/>
      <c r="AFO84" s="2"/>
      <c r="AFP84" s="2"/>
      <c r="AFQ84" s="2"/>
      <c r="AFR84" s="2"/>
      <c r="AFS84" s="2"/>
      <c r="AFT84" s="2"/>
      <c r="AFU84" s="2"/>
      <c r="AFV84" s="2"/>
      <c r="AFW84" s="2"/>
      <c r="AFX84" s="2"/>
      <c r="AFY84" s="2"/>
      <c r="AFZ84" s="2"/>
      <c r="AGA84" s="2"/>
      <c r="AGB84" s="2"/>
      <c r="AGC84" s="2"/>
      <c r="AGD84" s="2"/>
      <c r="AGE84" s="2"/>
      <c r="AGF84" s="2"/>
      <c r="AGG84" s="2"/>
      <c r="AGH84" s="2"/>
      <c r="AGI84" s="2"/>
      <c r="AGJ84" s="2"/>
      <c r="AGK84" s="2"/>
      <c r="AGL84" s="2"/>
      <c r="AGM84" s="2"/>
      <c r="AGN84" s="2"/>
      <c r="AGO84" s="2"/>
      <c r="AGP84" s="2"/>
      <c r="AGQ84" s="2"/>
      <c r="AGR84" s="2"/>
      <c r="AGS84" s="2"/>
      <c r="AGT84" s="2"/>
      <c r="AGU84" s="2"/>
      <c r="AGV84" s="2"/>
      <c r="AGW84" s="2"/>
      <c r="AGX84" s="2"/>
      <c r="AGY84" s="2"/>
      <c r="AGZ84" s="2"/>
      <c r="AHA84" s="2"/>
      <c r="AHB84" s="2"/>
      <c r="AHC84" s="2"/>
      <c r="AHD84" s="2"/>
      <c r="AHE84" s="2"/>
      <c r="AHF84" s="2"/>
      <c r="AHG84" s="2"/>
      <c r="AHH84" s="2"/>
      <c r="AHI84" s="2"/>
      <c r="AHJ84" s="2"/>
      <c r="AHK84" s="2"/>
      <c r="AHL84" s="2"/>
      <c r="AHM84" s="2"/>
      <c r="AHN84" s="2"/>
      <c r="AHO84" s="2"/>
      <c r="AHP84" s="2"/>
      <c r="AHQ84" s="2"/>
      <c r="AHR84" s="2"/>
      <c r="AHS84" s="2"/>
      <c r="AHT84" s="2"/>
      <c r="AHU84" s="2"/>
      <c r="AHV84" s="2"/>
      <c r="AHW84" s="2"/>
      <c r="AHX84" s="2"/>
      <c r="AHY84" s="2"/>
      <c r="AHZ84" s="2"/>
      <c r="AIA84" s="2"/>
      <c r="AIB84" s="2"/>
      <c r="AIC84" s="2"/>
      <c r="AID84" s="2"/>
      <c r="AIE84" s="2"/>
      <c r="AIF84" s="2"/>
      <c r="AIG84" s="2"/>
      <c r="AIH84" s="2"/>
      <c r="AII84" s="2"/>
      <c r="AIJ84" s="2"/>
      <c r="AIK84" s="2"/>
      <c r="AIL84" s="2"/>
      <c r="AIM84" s="2"/>
      <c r="AIN84" s="2"/>
      <c r="AIO84" s="2"/>
      <c r="AIP84" s="2"/>
      <c r="AIQ84" s="2"/>
      <c r="AIR84" s="2"/>
      <c r="AIS84" s="2"/>
      <c r="AIT84" s="2"/>
      <c r="AIU84" s="2"/>
      <c r="AIV84" s="2"/>
      <c r="AIW84" s="2"/>
      <c r="AIX84" s="2"/>
      <c r="AIY84" s="2"/>
      <c r="AIZ84" s="2"/>
      <c r="AJA84" s="2"/>
      <c r="AJB84" s="2"/>
      <c r="AJC84" s="2"/>
      <c r="AJD84" s="2"/>
      <c r="AJE84" s="2"/>
      <c r="AJF84" s="2"/>
      <c r="AJG84" s="2"/>
      <c r="AJH84" s="2"/>
      <c r="AJI84" s="2"/>
      <c r="AJJ84" s="2"/>
      <c r="AJK84" s="2"/>
      <c r="AJL84" s="2"/>
      <c r="AJM84" s="2"/>
      <c r="AJN84" s="2"/>
      <c r="AJO84" s="2"/>
      <c r="AJP84" s="2"/>
      <c r="AJQ84" s="2"/>
      <c r="AJR84" s="2"/>
      <c r="AJS84" s="2"/>
      <c r="AJT84" s="2"/>
      <c r="AJU84" s="2"/>
      <c r="AJV84" s="2"/>
      <c r="AJW84" s="2"/>
      <c r="AJX84" s="2"/>
      <c r="AJY84" s="2"/>
      <c r="AJZ84" s="2"/>
      <c r="AKA84" s="2"/>
      <c r="AKB84" s="2"/>
      <c r="AKC84" s="2"/>
      <c r="AKD84" s="2"/>
      <c r="AKE84" s="2"/>
      <c r="AKF84" s="2"/>
      <c r="AKG84" s="2"/>
      <c r="AKH84" s="2"/>
      <c r="AKI84" s="2"/>
      <c r="AKJ84" s="2"/>
      <c r="AKK84" s="2"/>
      <c r="AKL84" s="2"/>
      <c r="AKM84" s="2"/>
      <c r="AKN84" s="2"/>
      <c r="AKO84" s="2"/>
      <c r="AKP84" s="2"/>
      <c r="AKQ84" s="2"/>
      <c r="AKR84" s="2"/>
      <c r="AKS84" s="2"/>
      <c r="AKT84" s="2"/>
      <c r="AKU84" s="2"/>
      <c r="AKV84" s="2"/>
      <c r="AKW84" s="2"/>
      <c r="AKX84" s="2"/>
      <c r="AKY84" s="2"/>
      <c r="AKZ84" s="2"/>
      <c r="ALA84" s="2"/>
      <c r="ALB84" s="2"/>
      <c r="ALC84" s="2"/>
      <c r="ALD84" s="2"/>
      <c r="ALE84" s="2"/>
      <c r="ALF84" s="2"/>
      <c r="ALG84" s="2"/>
      <c r="ALH84" s="2"/>
      <c r="ALI84" s="2"/>
      <c r="ALJ84" s="2"/>
      <c r="ALK84" s="2"/>
      <c r="ALL84" s="2"/>
      <c r="ALM84" s="2"/>
      <c r="ALN84" s="2"/>
      <c r="ALO84" s="2"/>
      <c r="ALP84" s="2"/>
      <c r="ALQ84" s="2"/>
      <c r="ALR84" s="2"/>
      <c r="ALS84" s="2"/>
      <c r="ALT84" s="2"/>
      <c r="ALU84" s="2"/>
      <c r="ALV84" s="2"/>
      <c r="ALW84" s="2"/>
      <c r="ALX84" s="2"/>
      <c r="ALY84" s="2"/>
      <c r="ALZ84" s="2"/>
      <c r="AMA84" s="2"/>
      <c r="AMB84" s="2"/>
      <c r="AMC84" s="2"/>
      <c r="AMD84" s="2"/>
      <c r="AME84" s="2"/>
      <c r="AMF84" s="2"/>
      <c r="AMG84" s="2"/>
      <c r="AMH84" s="2"/>
      <c r="AMI84" s="2"/>
      <c r="AMJ84" s="2"/>
      <c r="AMK84" s="2"/>
      <c r="AML84" s="2"/>
      <c r="AMM84" s="2"/>
      <c r="AMN84" s="2"/>
      <c r="AMO84" s="2"/>
      <c r="AMP84" s="2"/>
      <c r="AMQ84" s="2"/>
      <c r="AMR84" s="2"/>
      <c r="AMS84" s="2"/>
      <c r="AMT84" s="2"/>
      <c r="AMU84" s="2"/>
      <c r="AMV84" s="2"/>
      <c r="AMW84" s="2"/>
      <c r="AMX84" s="2"/>
      <c r="AMY84" s="2"/>
      <c r="AMZ84" s="2"/>
      <c r="ANA84" s="2"/>
      <c r="ANB84" s="2"/>
      <c r="ANC84" s="2"/>
      <c r="AND84" s="2"/>
      <c r="ANE84" s="2"/>
      <c r="ANF84" s="2"/>
      <c r="ANG84" s="2"/>
      <c r="ANH84" s="2"/>
      <c r="ANI84" s="2"/>
      <c r="ANJ84" s="2"/>
      <c r="ANK84" s="2"/>
      <c r="ANL84" s="2"/>
      <c r="ANM84" s="2"/>
      <c r="ANN84" s="2"/>
      <c r="ANO84" s="2"/>
      <c r="ANP84" s="2"/>
      <c r="ANQ84" s="2"/>
      <c r="ANR84" s="2"/>
      <c r="ANS84" s="2"/>
      <c r="ANT84" s="2"/>
      <c r="ANU84" s="2"/>
      <c r="ANV84" s="2"/>
      <c r="ANW84" s="2"/>
      <c r="ANX84" s="2"/>
      <c r="ANY84" s="2"/>
      <c r="ANZ84" s="2"/>
      <c r="AOA84" s="2"/>
      <c r="AOB84" s="2"/>
      <c r="AOC84" s="2"/>
      <c r="AOD84" s="2"/>
      <c r="AOE84" s="2"/>
      <c r="AOF84" s="2"/>
      <c r="AOG84" s="2"/>
      <c r="AOH84" s="2"/>
      <c r="AOI84" s="2"/>
      <c r="AOJ84" s="2"/>
      <c r="AOK84" s="2"/>
      <c r="AOL84" s="2"/>
      <c r="AOM84" s="2"/>
      <c r="AON84" s="2"/>
      <c r="AOO84" s="2"/>
      <c r="AOP84" s="2"/>
      <c r="AOQ84" s="2"/>
      <c r="AOR84" s="2"/>
      <c r="AOS84" s="2"/>
      <c r="AOT84" s="2"/>
      <c r="AOU84" s="2"/>
      <c r="AOV84" s="2"/>
      <c r="AOW84" s="2"/>
      <c r="AOX84" s="2"/>
      <c r="AOY84" s="2"/>
      <c r="AOZ84" s="2"/>
      <c r="APA84" s="2"/>
      <c r="APB84" s="2"/>
      <c r="APC84" s="2"/>
      <c r="APD84" s="2"/>
      <c r="APE84" s="2"/>
      <c r="APF84" s="2"/>
      <c r="APG84" s="2"/>
      <c r="APH84" s="2"/>
      <c r="API84" s="2"/>
      <c r="APJ84" s="2"/>
      <c r="APK84" s="2"/>
      <c r="APL84" s="2"/>
      <c r="APM84" s="2"/>
      <c r="APN84" s="2"/>
      <c r="APO84" s="2"/>
      <c r="APP84" s="2"/>
      <c r="APQ84" s="2"/>
      <c r="APR84" s="2"/>
      <c r="APS84" s="2"/>
      <c r="APT84" s="2"/>
      <c r="APU84" s="2"/>
      <c r="APV84" s="2"/>
      <c r="APW84" s="2"/>
      <c r="APX84" s="2"/>
      <c r="APY84" s="2"/>
      <c r="APZ84" s="2"/>
      <c r="AQA84" s="2"/>
      <c r="AQB84" s="2"/>
      <c r="AQC84" s="2"/>
      <c r="AQD84" s="2"/>
      <c r="AQE84" s="2"/>
      <c r="AQF84" s="2"/>
      <c r="AQG84" s="2"/>
      <c r="AQH84" s="2"/>
      <c r="AQI84" s="2"/>
      <c r="AQJ84" s="2"/>
      <c r="AQK84" s="2"/>
      <c r="AQL84" s="2"/>
      <c r="AQM84" s="2"/>
      <c r="AQN84" s="2"/>
      <c r="AQO84" s="2"/>
      <c r="AQP84" s="2"/>
      <c r="AQQ84" s="2"/>
      <c r="AQR84" s="2"/>
      <c r="AQS84" s="2"/>
      <c r="AQT84" s="2"/>
      <c r="AQU84" s="2"/>
      <c r="AQV84" s="2"/>
      <c r="AQW84" s="2"/>
      <c r="AQX84" s="2"/>
      <c r="AQY84" s="2"/>
      <c r="AQZ84" s="2"/>
      <c r="ARA84" s="2"/>
      <c r="ARB84" s="2"/>
      <c r="ARC84" s="2"/>
      <c r="ARD84" s="2"/>
      <c r="ARE84" s="2"/>
      <c r="ARF84" s="2"/>
      <c r="ARG84" s="2"/>
      <c r="ARH84" s="2"/>
      <c r="ARI84" s="2"/>
      <c r="ARJ84" s="2"/>
      <c r="ARK84" s="2"/>
      <c r="ARL84" s="2"/>
      <c r="ARM84" s="2"/>
      <c r="ARN84" s="2"/>
      <c r="ARO84" s="2"/>
      <c r="ARP84" s="2"/>
      <c r="ARQ84" s="2"/>
      <c r="ARR84" s="2"/>
      <c r="ARS84" s="2"/>
      <c r="ART84" s="2"/>
      <c r="ARU84" s="2"/>
      <c r="ARV84" s="2"/>
      <c r="ARW84" s="2"/>
      <c r="ARX84" s="2"/>
      <c r="ARY84" s="2"/>
      <c r="ARZ84" s="2"/>
      <c r="ASA84" s="2"/>
      <c r="ASB84" s="2"/>
      <c r="ASC84" s="2"/>
      <c r="ASD84" s="2"/>
      <c r="ASE84" s="2"/>
      <c r="ASF84" s="2"/>
      <c r="ASG84" s="2"/>
      <c r="ASH84" s="2"/>
      <c r="ASI84" s="2"/>
      <c r="ASJ84" s="2"/>
      <c r="ASK84" s="2"/>
      <c r="ASL84" s="2"/>
      <c r="ASM84" s="2"/>
      <c r="ASN84" s="2"/>
      <c r="ASO84" s="2"/>
      <c r="ASP84" s="2"/>
      <c r="ASQ84" s="2"/>
      <c r="ASR84" s="2"/>
      <c r="ASS84" s="2"/>
      <c r="AST84" s="2"/>
      <c r="ASU84" s="2"/>
      <c r="ASV84" s="2"/>
      <c r="ASW84" s="2"/>
      <c r="ASX84" s="2"/>
      <c r="ASY84" s="2"/>
      <c r="ASZ84" s="2"/>
      <c r="ATA84" s="2"/>
      <c r="ATB84" s="2"/>
      <c r="ATC84" s="2"/>
      <c r="ATD84" s="2"/>
      <c r="ATE84" s="2"/>
      <c r="ATF84" s="2"/>
      <c r="ATG84" s="2"/>
      <c r="ATH84" s="2"/>
      <c r="ATI84" s="2"/>
      <c r="ATJ84" s="2"/>
      <c r="ATK84" s="2"/>
      <c r="ATL84" s="2"/>
      <c r="ATM84" s="2"/>
      <c r="ATN84" s="2"/>
      <c r="ATO84" s="2"/>
      <c r="ATP84" s="2"/>
      <c r="ATQ84" s="2"/>
      <c r="ATR84" s="2"/>
      <c r="ATS84" s="2"/>
      <c r="ATT84" s="2"/>
      <c r="ATU84" s="2"/>
      <c r="ATV84" s="2"/>
      <c r="ATW84" s="2"/>
      <c r="ATX84" s="2"/>
      <c r="ATY84" s="2"/>
      <c r="ATZ84" s="2"/>
      <c r="AUA84" s="2"/>
      <c r="AUB84" s="2"/>
      <c r="AUC84" s="2"/>
      <c r="AUD84" s="2"/>
      <c r="AUE84" s="2"/>
      <c r="AUF84" s="2"/>
      <c r="AUG84" s="2"/>
      <c r="AUH84" s="2"/>
      <c r="AUI84" s="2"/>
      <c r="AUJ84" s="2"/>
      <c r="AUK84" s="2"/>
      <c r="AUL84" s="2"/>
      <c r="AUM84" s="2"/>
      <c r="AUN84" s="2"/>
      <c r="AUO84" s="2"/>
      <c r="AUP84" s="2"/>
      <c r="AUQ84" s="2"/>
      <c r="AUR84" s="2"/>
      <c r="AUS84" s="2"/>
      <c r="AUT84" s="2"/>
      <c r="AUU84" s="2"/>
      <c r="AUV84" s="2"/>
      <c r="AUW84" s="2"/>
      <c r="AUX84" s="2"/>
      <c r="AUY84" s="2"/>
      <c r="AUZ84" s="2"/>
      <c r="AVA84" s="2"/>
      <c r="AVB84" s="2"/>
      <c r="AVC84" s="2"/>
      <c r="AVD84" s="2"/>
      <c r="AVE84" s="2"/>
      <c r="AVF84" s="2"/>
      <c r="AVG84" s="2"/>
      <c r="AVH84" s="2"/>
      <c r="AVI84" s="2"/>
      <c r="AVJ84" s="2"/>
      <c r="AVK84" s="2"/>
      <c r="AVL84" s="2"/>
      <c r="AVM84" s="2"/>
      <c r="AVN84" s="2"/>
      <c r="AVO84" s="2"/>
      <c r="AVP84" s="2"/>
      <c r="AVQ84" s="2"/>
      <c r="AVR84" s="2"/>
      <c r="AVS84" s="2"/>
      <c r="AVT84" s="2"/>
      <c r="AVU84" s="2"/>
      <c r="AVV84" s="2"/>
      <c r="AVW84" s="2"/>
      <c r="AVX84" s="2"/>
      <c r="AVY84" s="2"/>
      <c r="AVZ84" s="2"/>
      <c r="AWA84" s="2"/>
      <c r="AWB84" s="2"/>
      <c r="AWC84" s="2"/>
      <c r="AWD84" s="2"/>
      <c r="AWE84" s="2"/>
      <c r="AWF84" s="2"/>
      <c r="AWG84" s="2"/>
      <c r="AWH84" s="2"/>
      <c r="AWI84" s="2"/>
      <c r="AWJ84" s="2"/>
      <c r="AWK84" s="2"/>
      <c r="AWL84" s="2"/>
      <c r="AWM84" s="2"/>
      <c r="AWN84" s="2"/>
      <c r="AWO84" s="2"/>
      <c r="AWP84" s="2"/>
      <c r="AWQ84" s="2"/>
      <c r="AWR84" s="2"/>
      <c r="AWS84" s="2"/>
      <c r="AWT84" s="2"/>
      <c r="AWU84" s="2"/>
      <c r="AWV84" s="2"/>
      <c r="AWW84" s="2"/>
      <c r="AWX84" s="2"/>
      <c r="AWY84" s="2"/>
      <c r="AWZ84" s="2"/>
      <c r="AXA84" s="2"/>
      <c r="AXB84" s="2"/>
      <c r="AXC84" s="2"/>
      <c r="AXD84" s="2"/>
      <c r="AXE84" s="2"/>
      <c r="AXF84" s="2"/>
      <c r="AXG84" s="2"/>
      <c r="AXH84" s="2"/>
      <c r="AXI84" s="2"/>
      <c r="AXJ84" s="2"/>
      <c r="AXK84" s="2"/>
      <c r="AXL84" s="2"/>
      <c r="AXM84" s="2"/>
      <c r="AXN84" s="2"/>
      <c r="AXO84" s="2"/>
      <c r="AXP84" s="2"/>
      <c r="AXQ84" s="2"/>
      <c r="AXR84" s="2"/>
      <c r="AXS84" s="2"/>
      <c r="AXT84" s="2"/>
      <c r="AXU84" s="2"/>
      <c r="AXV84" s="2"/>
      <c r="AXW84" s="2"/>
      <c r="AXX84" s="2"/>
      <c r="AXY84" s="2"/>
      <c r="AXZ84" s="2"/>
      <c r="AYA84" s="2"/>
      <c r="AYB84" s="2"/>
      <c r="AYC84" s="2"/>
      <c r="AYD84" s="2"/>
      <c r="AYE84" s="2"/>
      <c r="AYF84" s="2"/>
      <c r="AYG84" s="2"/>
      <c r="AYH84" s="2"/>
      <c r="AYI84" s="2"/>
      <c r="AYJ84" s="2"/>
      <c r="AYK84" s="2"/>
      <c r="AYL84" s="2"/>
      <c r="AYM84" s="2"/>
      <c r="AYN84" s="2"/>
      <c r="AYO84" s="2"/>
      <c r="AYP84" s="2"/>
      <c r="AYQ84" s="2"/>
      <c r="AYR84" s="2"/>
      <c r="AYS84" s="2"/>
      <c r="AYT84" s="2"/>
      <c r="AYU84" s="2"/>
      <c r="AYV84" s="2"/>
      <c r="AYW84" s="2"/>
      <c r="AYX84" s="2"/>
      <c r="AYY84" s="2"/>
      <c r="AYZ84" s="2"/>
      <c r="AZA84" s="2"/>
      <c r="AZB84" s="2"/>
      <c r="AZC84" s="2"/>
      <c r="AZD84" s="2"/>
      <c r="AZE84" s="2"/>
      <c r="AZF84" s="2"/>
      <c r="AZG84" s="2"/>
      <c r="AZH84" s="2"/>
      <c r="AZI84" s="2"/>
      <c r="AZJ84" s="2"/>
      <c r="AZK84" s="2"/>
      <c r="AZL84" s="2"/>
      <c r="AZM84" s="2"/>
      <c r="AZN84" s="2"/>
      <c r="AZO84" s="2"/>
      <c r="AZP84" s="2"/>
      <c r="AZQ84" s="2"/>
      <c r="AZR84" s="2"/>
      <c r="AZS84" s="2"/>
      <c r="AZT84" s="2"/>
      <c r="AZU84" s="2"/>
      <c r="AZV84" s="2"/>
      <c r="AZW84" s="2"/>
      <c r="AZX84" s="2"/>
      <c r="AZY84" s="2"/>
      <c r="AZZ84" s="2"/>
      <c r="BAA84" s="2"/>
      <c r="BAB84" s="2"/>
      <c r="BAC84" s="2"/>
      <c r="BAD84" s="2"/>
      <c r="BAE84" s="2"/>
      <c r="BAF84" s="2"/>
      <c r="BAG84" s="2"/>
      <c r="BAH84" s="2"/>
      <c r="BAI84" s="2"/>
      <c r="BAJ84" s="2"/>
      <c r="BAK84" s="2"/>
      <c r="BAL84" s="2"/>
      <c r="BAM84" s="2"/>
      <c r="BAN84" s="2"/>
      <c r="BAO84" s="2"/>
      <c r="BAP84" s="2"/>
      <c r="BAQ84" s="2"/>
      <c r="BAR84" s="2"/>
      <c r="BAS84" s="2"/>
      <c r="BAT84" s="2"/>
      <c r="BAU84" s="2"/>
      <c r="BAV84" s="2"/>
      <c r="BAW84" s="2"/>
      <c r="BAX84" s="2"/>
      <c r="BAY84" s="2"/>
      <c r="BAZ84" s="2"/>
      <c r="BBA84" s="2"/>
      <c r="BBB84" s="2"/>
      <c r="BBC84" s="2"/>
      <c r="BBD84" s="2"/>
      <c r="BBE84" s="2"/>
      <c r="BBF84" s="2"/>
      <c r="BBG84" s="2"/>
      <c r="BBH84" s="2"/>
      <c r="BBI84" s="2"/>
      <c r="BBJ84" s="2"/>
      <c r="BBK84" s="2"/>
      <c r="BBL84" s="2"/>
      <c r="BBM84" s="2"/>
      <c r="BBN84" s="2"/>
      <c r="BBO84" s="2"/>
      <c r="BBP84" s="2"/>
      <c r="BBQ84" s="2"/>
      <c r="BBR84" s="2"/>
      <c r="BBS84" s="2"/>
      <c r="BBT84" s="2"/>
      <c r="BBU84" s="2"/>
      <c r="BBV84" s="2"/>
      <c r="BBW84" s="2"/>
      <c r="BBX84" s="2"/>
      <c r="BBY84" s="2"/>
      <c r="BBZ84" s="2"/>
      <c r="BCA84" s="2"/>
      <c r="BCB84" s="2"/>
      <c r="BCC84" s="2"/>
      <c r="BCD84" s="2"/>
      <c r="BCE84" s="2"/>
      <c r="BCF84" s="2"/>
      <c r="BCG84" s="2"/>
      <c r="BCH84" s="2"/>
      <c r="BCI84" s="2"/>
      <c r="BCJ84" s="2"/>
      <c r="BCK84" s="2"/>
      <c r="BCL84" s="2"/>
      <c r="BCM84" s="2"/>
      <c r="BCN84" s="2"/>
      <c r="BCO84" s="2"/>
      <c r="BCP84" s="2"/>
      <c r="BCQ84" s="2"/>
      <c r="BCR84" s="2"/>
      <c r="BCS84" s="2"/>
      <c r="BCT84" s="2"/>
      <c r="BCU84" s="2"/>
      <c r="BCV84" s="2"/>
      <c r="BCW84" s="2"/>
      <c r="BCX84" s="2"/>
      <c r="BCY84" s="2"/>
      <c r="BCZ84" s="2"/>
      <c r="BDA84" s="2"/>
      <c r="BDB84" s="2"/>
      <c r="BDC84" s="2"/>
      <c r="BDD84" s="2"/>
      <c r="BDE84" s="2"/>
      <c r="BDF84" s="2"/>
      <c r="BDG84" s="2"/>
      <c r="BDH84" s="2"/>
      <c r="BDI84" s="2"/>
      <c r="BDJ84" s="2"/>
      <c r="BDK84" s="2"/>
      <c r="BDL84" s="2"/>
      <c r="BDM84" s="2"/>
      <c r="BDN84" s="2"/>
      <c r="BDO84" s="2"/>
      <c r="BDP84" s="2"/>
      <c r="BDQ84" s="2"/>
      <c r="BDR84" s="2"/>
      <c r="BDS84" s="2"/>
      <c r="BDT84" s="2"/>
      <c r="BDU84" s="2"/>
      <c r="BDV84" s="2"/>
      <c r="BDW84" s="2"/>
      <c r="BDX84" s="2"/>
      <c r="BDY84" s="2"/>
      <c r="BDZ84" s="2"/>
      <c r="BEA84" s="2"/>
      <c r="BEB84" s="2"/>
      <c r="BEC84" s="2"/>
      <c r="BED84" s="2"/>
      <c r="BEE84" s="2"/>
      <c r="BEF84" s="2"/>
      <c r="BEG84" s="2"/>
      <c r="BEH84" s="2"/>
      <c r="BEI84" s="2"/>
      <c r="BEJ84" s="2"/>
      <c r="BEK84" s="2"/>
      <c r="BEL84" s="2"/>
      <c r="BEM84" s="2"/>
      <c r="BEN84" s="2"/>
      <c r="BEO84" s="2"/>
      <c r="BEP84" s="2"/>
      <c r="BEQ84" s="2"/>
      <c r="BER84" s="2"/>
      <c r="BES84" s="2"/>
      <c r="BET84" s="2"/>
      <c r="BEU84" s="2"/>
      <c r="BEV84" s="2"/>
      <c r="BEW84" s="2"/>
      <c r="BEX84" s="2"/>
      <c r="BEY84" s="2"/>
      <c r="BEZ84" s="2"/>
      <c r="BFA84" s="2"/>
      <c r="BFB84" s="2"/>
      <c r="BFC84" s="2"/>
      <c r="BFD84" s="2"/>
      <c r="BFE84" s="2"/>
      <c r="BFF84" s="2"/>
      <c r="BFG84" s="2"/>
      <c r="BFH84" s="2"/>
      <c r="BFI84" s="2"/>
      <c r="BFJ84" s="2"/>
      <c r="BFK84" s="2"/>
      <c r="BFL84" s="2"/>
      <c r="BFM84" s="2"/>
      <c r="BFN84" s="2"/>
      <c r="BFO84" s="2"/>
      <c r="BFP84" s="2"/>
      <c r="BFQ84" s="2"/>
      <c r="BFR84" s="2"/>
      <c r="BFS84" s="2"/>
      <c r="BFT84" s="2"/>
      <c r="BFU84" s="2"/>
      <c r="BFV84" s="2"/>
      <c r="BFW84" s="2"/>
      <c r="BFX84" s="2"/>
      <c r="BFY84" s="2"/>
      <c r="BFZ84" s="2"/>
      <c r="BGA84" s="2"/>
      <c r="BGB84" s="2"/>
      <c r="BGC84" s="2"/>
      <c r="BGD84" s="2"/>
      <c r="BGE84" s="2"/>
      <c r="BGF84" s="2"/>
      <c r="BGG84" s="2"/>
      <c r="BGH84" s="2"/>
      <c r="BGI84" s="2"/>
      <c r="BGJ84" s="2"/>
      <c r="BGK84" s="2"/>
      <c r="BGL84" s="2"/>
      <c r="BGM84" s="2"/>
      <c r="BGN84" s="2"/>
      <c r="BGO84" s="2"/>
      <c r="BGP84" s="2"/>
      <c r="BGQ84" s="2"/>
      <c r="BGR84" s="2"/>
      <c r="BGS84" s="2"/>
      <c r="BGT84" s="2"/>
      <c r="BGU84" s="2"/>
      <c r="BGV84" s="2"/>
      <c r="BGW84" s="2"/>
      <c r="BGX84" s="2"/>
      <c r="BGY84" s="2"/>
      <c r="BGZ84" s="2"/>
      <c r="BHA84" s="2"/>
      <c r="BHB84" s="2"/>
      <c r="BHC84" s="2"/>
      <c r="BHD84" s="2"/>
      <c r="BHE84" s="2"/>
      <c r="BHF84" s="2"/>
      <c r="BHG84" s="2"/>
      <c r="BHH84" s="2"/>
      <c r="BHI84" s="2"/>
      <c r="BHJ84" s="2"/>
      <c r="BHK84" s="2"/>
      <c r="BHL84" s="2"/>
      <c r="BHM84" s="2"/>
      <c r="BHN84" s="2"/>
      <c r="BHO84" s="2"/>
      <c r="BHP84" s="2"/>
      <c r="BHQ84" s="2"/>
      <c r="BHR84" s="2"/>
      <c r="BHS84" s="2"/>
      <c r="BHT84" s="2"/>
      <c r="BHU84" s="2"/>
      <c r="BHV84" s="2"/>
      <c r="BHW84" s="2"/>
      <c r="BHX84" s="2"/>
      <c r="BHY84" s="2"/>
      <c r="BHZ84" s="2"/>
      <c r="BIA84" s="2"/>
      <c r="BIB84" s="2"/>
      <c r="BIC84" s="2"/>
      <c r="BID84" s="2"/>
      <c r="BIE84" s="2"/>
      <c r="BIF84" s="2"/>
      <c r="BIG84" s="2"/>
      <c r="BIH84" s="2"/>
      <c r="BII84" s="2"/>
      <c r="BIJ84" s="2"/>
      <c r="BIK84" s="2"/>
      <c r="BIL84" s="2"/>
      <c r="BIM84" s="2"/>
      <c r="BIN84" s="2"/>
      <c r="BIO84" s="2"/>
      <c r="BIP84" s="2"/>
      <c r="BIQ84" s="2"/>
      <c r="BIR84" s="2"/>
      <c r="BIS84" s="2"/>
      <c r="BIT84" s="2"/>
      <c r="BIU84" s="2"/>
      <c r="BIV84" s="2"/>
      <c r="BIW84" s="2"/>
      <c r="BIX84" s="2"/>
      <c r="BIY84" s="2"/>
      <c r="BIZ84" s="2"/>
      <c r="BJA84" s="2"/>
      <c r="BJB84" s="2"/>
      <c r="BJC84" s="2"/>
      <c r="BJD84" s="2"/>
      <c r="BJE84" s="2"/>
      <c r="BJF84" s="2"/>
      <c r="BJG84" s="2"/>
      <c r="BJH84" s="2"/>
      <c r="BJI84" s="2"/>
      <c r="BJJ84" s="2"/>
      <c r="BJK84" s="2"/>
      <c r="BJL84" s="2"/>
      <c r="BJM84" s="2"/>
      <c r="BJN84" s="2"/>
      <c r="BJO84" s="2"/>
      <c r="BJP84" s="2"/>
      <c r="BJQ84" s="2"/>
      <c r="BJR84" s="2"/>
      <c r="BJS84" s="2"/>
      <c r="BJT84" s="2"/>
      <c r="BJU84" s="2"/>
      <c r="BJV84" s="2"/>
      <c r="BJW84" s="2"/>
      <c r="BJX84" s="2"/>
      <c r="BJY84" s="2"/>
      <c r="BJZ84" s="2"/>
      <c r="BKA84" s="2"/>
      <c r="BKB84" s="2"/>
      <c r="BKC84" s="2"/>
      <c r="BKD84" s="2"/>
      <c r="BKE84" s="2"/>
      <c r="BKF84" s="2"/>
      <c r="BKG84" s="2"/>
      <c r="BKH84" s="2"/>
      <c r="BKI84" s="2"/>
      <c r="BKJ84" s="2"/>
      <c r="BKK84" s="2"/>
      <c r="BKL84" s="2"/>
      <c r="BKM84" s="2"/>
      <c r="BKN84" s="2"/>
      <c r="BKO84" s="2"/>
      <c r="BKP84" s="2"/>
      <c r="BKQ84" s="2"/>
      <c r="BKR84" s="2"/>
      <c r="BKS84" s="2"/>
      <c r="BKT84" s="2"/>
      <c r="BKU84" s="2"/>
      <c r="BKV84" s="2"/>
      <c r="BKW84" s="2"/>
      <c r="BKX84" s="2"/>
      <c r="BKY84" s="2"/>
      <c r="BKZ84" s="2"/>
      <c r="BLA84" s="2"/>
      <c r="BLB84" s="2"/>
      <c r="BLC84" s="2"/>
      <c r="BLD84" s="2"/>
      <c r="BLE84" s="2"/>
      <c r="BLF84" s="2"/>
      <c r="BLG84" s="2"/>
      <c r="BLH84" s="2"/>
      <c r="BLI84" s="2"/>
      <c r="BLJ84" s="2"/>
      <c r="BLK84" s="2"/>
      <c r="BLL84" s="2"/>
      <c r="BLM84" s="2"/>
      <c r="BLN84" s="2"/>
      <c r="BLO84" s="2"/>
      <c r="BLP84" s="2"/>
      <c r="BLQ84" s="2"/>
      <c r="BLR84" s="2"/>
      <c r="BLS84" s="2"/>
      <c r="BLT84" s="2"/>
      <c r="BLU84" s="2"/>
      <c r="BLV84" s="2"/>
      <c r="BLW84" s="2"/>
      <c r="BLX84" s="2"/>
      <c r="BLY84" s="2"/>
      <c r="BLZ84" s="2"/>
      <c r="BMA84" s="2"/>
      <c r="BMB84" s="2"/>
      <c r="BMC84" s="2"/>
      <c r="BMD84" s="2"/>
      <c r="BME84" s="2"/>
      <c r="BMF84" s="2"/>
      <c r="BMG84" s="2"/>
      <c r="BMH84" s="2"/>
      <c r="BMI84" s="2"/>
      <c r="BMJ84" s="2"/>
      <c r="BMK84" s="2"/>
      <c r="BML84" s="2"/>
      <c r="BMM84" s="2"/>
      <c r="BMN84" s="2"/>
      <c r="BMO84" s="2"/>
      <c r="BMP84" s="2"/>
      <c r="BMQ84" s="2"/>
      <c r="BMR84" s="2"/>
      <c r="BMS84" s="2"/>
      <c r="BMT84" s="2"/>
      <c r="BMU84" s="2"/>
      <c r="BMV84" s="2"/>
      <c r="BMW84" s="2"/>
      <c r="BMX84" s="2"/>
      <c r="BMY84" s="2"/>
      <c r="BMZ84" s="2"/>
      <c r="BNA84" s="2"/>
      <c r="BNB84" s="2"/>
      <c r="BNC84" s="2"/>
      <c r="BND84" s="2"/>
      <c r="BNE84" s="2"/>
      <c r="BNF84" s="2"/>
      <c r="BNG84" s="2"/>
      <c r="BNH84" s="2"/>
      <c r="BNI84" s="2"/>
      <c r="BNJ84" s="2"/>
      <c r="BNK84" s="2"/>
      <c r="BNL84" s="2"/>
      <c r="BNM84" s="2"/>
      <c r="BNN84" s="2"/>
      <c r="BNO84" s="2"/>
      <c r="BNP84" s="2"/>
      <c r="BNQ84" s="2"/>
      <c r="BNR84" s="2"/>
      <c r="BNS84" s="2"/>
      <c r="BNT84" s="2"/>
      <c r="BNU84" s="2"/>
      <c r="BNV84" s="2"/>
      <c r="BNW84" s="2"/>
      <c r="BNX84" s="2"/>
      <c r="BNY84" s="2"/>
      <c r="BNZ84" s="2"/>
      <c r="BOA84" s="2"/>
      <c r="BOB84" s="2"/>
      <c r="BOC84" s="2"/>
      <c r="BOD84" s="2"/>
      <c r="BOE84" s="2"/>
      <c r="BOF84" s="2"/>
      <c r="BOG84" s="2"/>
      <c r="BOH84" s="2"/>
      <c r="BOI84" s="2"/>
      <c r="BOJ84" s="2"/>
      <c r="BOK84" s="2"/>
      <c r="BOL84" s="2"/>
      <c r="BOM84" s="2"/>
      <c r="BON84" s="2"/>
      <c r="BOO84" s="2"/>
      <c r="BOP84" s="2"/>
      <c r="BOQ84" s="2"/>
      <c r="BOR84" s="2"/>
      <c r="BOS84" s="2"/>
      <c r="BOT84" s="2"/>
      <c r="BOU84" s="2"/>
      <c r="BOV84" s="2"/>
      <c r="BOW84" s="2"/>
      <c r="BOX84" s="2"/>
      <c r="BOY84" s="2"/>
      <c r="BOZ84" s="2"/>
      <c r="BPA84" s="2"/>
      <c r="BPB84" s="2"/>
      <c r="BPC84" s="2"/>
      <c r="BPD84" s="2"/>
      <c r="BPE84" s="2"/>
      <c r="BPF84" s="2"/>
      <c r="BPG84" s="2"/>
      <c r="BPH84" s="2"/>
      <c r="BPI84" s="2"/>
      <c r="BPJ84" s="2"/>
      <c r="BPK84" s="2"/>
      <c r="BPL84" s="2"/>
      <c r="BPM84" s="2"/>
      <c r="BPN84" s="2"/>
      <c r="BPO84" s="2"/>
      <c r="BPP84" s="2"/>
      <c r="BPQ84" s="2"/>
      <c r="BPR84" s="2"/>
      <c r="BPS84" s="2"/>
      <c r="BPT84" s="2"/>
      <c r="BPU84" s="2"/>
      <c r="BPV84" s="2"/>
      <c r="BPW84" s="2"/>
      <c r="BPX84" s="2"/>
      <c r="BPY84" s="2"/>
      <c r="BPZ84" s="2"/>
      <c r="BQA84" s="2"/>
      <c r="BQB84" s="2"/>
      <c r="BQC84" s="2"/>
      <c r="BQD84" s="2"/>
      <c r="BQE84" s="2"/>
      <c r="BQF84" s="2"/>
      <c r="BQG84" s="2"/>
      <c r="BQH84" s="2"/>
      <c r="BQI84" s="2"/>
      <c r="BQJ84" s="2"/>
      <c r="BQK84" s="2"/>
      <c r="BQL84" s="2"/>
      <c r="BQM84" s="2"/>
      <c r="BQN84" s="2"/>
      <c r="BQO84" s="2"/>
      <c r="BQP84" s="2"/>
      <c r="BQQ84" s="2"/>
      <c r="BQR84" s="2"/>
      <c r="BQS84" s="2"/>
      <c r="BQT84" s="2"/>
      <c r="BQU84" s="2"/>
      <c r="BQV84" s="2"/>
      <c r="BQW84" s="2"/>
      <c r="BQX84" s="2"/>
      <c r="BQY84" s="2"/>
      <c r="BQZ84" s="2"/>
      <c r="BRA84" s="2"/>
      <c r="BRB84" s="2"/>
      <c r="BRC84" s="2"/>
      <c r="BRD84" s="2"/>
      <c r="BRE84" s="2"/>
      <c r="BRF84" s="2"/>
      <c r="BRG84" s="2"/>
      <c r="BRH84" s="2"/>
      <c r="BRI84" s="2"/>
      <c r="BRJ84" s="2"/>
      <c r="BRK84" s="2"/>
      <c r="BRL84" s="2"/>
      <c r="BRM84" s="2"/>
      <c r="BRN84" s="2"/>
      <c r="BRO84" s="2"/>
      <c r="BRP84" s="2"/>
      <c r="BRQ84" s="2"/>
      <c r="BRR84" s="2"/>
      <c r="BRS84" s="2"/>
      <c r="BRT84" s="2"/>
      <c r="BRU84" s="2"/>
      <c r="BRV84" s="2"/>
      <c r="BRW84" s="2"/>
      <c r="BRX84" s="2"/>
      <c r="BRY84" s="2"/>
      <c r="BRZ84" s="2"/>
      <c r="BSA84" s="2"/>
      <c r="BSB84" s="2"/>
      <c r="BSC84" s="2"/>
      <c r="BSD84" s="2"/>
      <c r="BSE84" s="2"/>
      <c r="BSF84" s="2"/>
      <c r="BSG84" s="2"/>
      <c r="BSH84" s="2"/>
      <c r="BSI84" s="2"/>
      <c r="BSJ84" s="2"/>
      <c r="BSK84" s="2"/>
      <c r="BSL84" s="2"/>
      <c r="BSM84" s="2"/>
      <c r="BSN84" s="2"/>
      <c r="BSO84" s="2"/>
      <c r="BSP84" s="2"/>
      <c r="BSQ84" s="2"/>
      <c r="BSR84" s="2"/>
      <c r="BSS84" s="2"/>
      <c r="BST84" s="2"/>
      <c r="BSU84" s="2"/>
      <c r="BSV84" s="2"/>
      <c r="BSW84" s="2"/>
      <c r="BSX84" s="2"/>
      <c r="BSY84" s="2"/>
      <c r="BSZ84" s="2"/>
      <c r="BTA84" s="2"/>
      <c r="BTB84" s="2"/>
      <c r="BTC84" s="2"/>
      <c r="BTD84" s="2"/>
      <c r="BTE84" s="2"/>
      <c r="BTF84" s="2"/>
      <c r="BTG84" s="2"/>
      <c r="BTH84" s="2"/>
      <c r="BTI84" s="2"/>
      <c r="BTJ84" s="2"/>
      <c r="BTK84" s="2"/>
      <c r="BTL84" s="2"/>
      <c r="BTM84" s="2"/>
      <c r="BTN84" s="2"/>
      <c r="BTO84" s="2"/>
      <c r="BTP84" s="2"/>
      <c r="BTQ84" s="2"/>
      <c r="BTR84" s="2"/>
      <c r="BTS84" s="2"/>
      <c r="BTT84" s="2"/>
      <c r="BTU84" s="2"/>
      <c r="BTV84" s="2"/>
      <c r="BTW84" s="2"/>
      <c r="BTX84" s="2"/>
      <c r="BTY84" s="2"/>
      <c r="BTZ84" s="2"/>
      <c r="BUA84" s="2"/>
      <c r="BUB84" s="2"/>
      <c r="BUC84" s="2"/>
      <c r="BUD84" s="2"/>
      <c r="BUE84" s="2"/>
      <c r="BUF84" s="2"/>
      <c r="BUG84" s="2"/>
      <c r="BUH84" s="2"/>
      <c r="BUI84" s="2"/>
      <c r="BUJ84" s="2"/>
      <c r="BUK84" s="2"/>
      <c r="BUL84" s="2"/>
      <c r="BUM84" s="2"/>
      <c r="BUN84" s="2"/>
      <c r="BUO84" s="2"/>
      <c r="BUP84" s="2"/>
      <c r="BUQ84" s="2"/>
      <c r="BUR84" s="2"/>
      <c r="BUS84" s="2"/>
      <c r="BUT84" s="2"/>
      <c r="BUU84" s="2"/>
      <c r="BUV84" s="2"/>
      <c r="BUW84" s="2"/>
      <c r="BUX84" s="2"/>
      <c r="BUY84" s="2"/>
      <c r="BUZ84" s="2"/>
      <c r="BVA84" s="2"/>
      <c r="BVB84" s="2"/>
      <c r="BVC84" s="2"/>
      <c r="BVD84" s="2"/>
      <c r="BVE84" s="2"/>
      <c r="BVF84" s="2"/>
      <c r="BVG84" s="2"/>
      <c r="BVH84" s="2"/>
      <c r="BVI84" s="2"/>
      <c r="BVJ84" s="2"/>
      <c r="BVK84" s="2"/>
      <c r="BVL84" s="2"/>
      <c r="BVM84" s="2"/>
      <c r="BVN84" s="2"/>
      <c r="BVO84" s="2"/>
      <c r="BVP84" s="2"/>
      <c r="BVQ84" s="2"/>
      <c r="BVR84" s="2"/>
      <c r="BVS84" s="2"/>
      <c r="BVT84" s="2"/>
      <c r="BVU84" s="2"/>
      <c r="BVV84" s="2"/>
      <c r="BVW84" s="2"/>
      <c r="BVX84" s="2"/>
      <c r="BVY84" s="2"/>
      <c r="BVZ84" s="2"/>
      <c r="BWA84" s="2"/>
      <c r="BWB84" s="2"/>
      <c r="BWC84" s="2"/>
      <c r="BWD84" s="2"/>
      <c r="BWE84" s="2"/>
      <c r="BWF84" s="2"/>
      <c r="BWG84" s="2"/>
      <c r="BWH84" s="2"/>
      <c r="BWI84" s="2"/>
      <c r="BWJ84" s="2"/>
      <c r="BWK84" s="2"/>
      <c r="BWL84" s="2"/>
      <c r="BWM84" s="2"/>
      <c r="BWN84" s="2"/>
      <c r="BWO84" s="2"/>
      <c r="BWP84" s="2"/>
      <c r="BWQ84" s="2"/>
      <c r="BWR84" s="2"/>
      <c r="BWS84" s="2"/>
      <c r="BWT84" s="2"/>
      <c r="BWU84" s="2"/>
      <c r="BWV84" s="2"/>
      <c r="BWW84" s="2"/>
      <c r="BWX84" s="2"/>
      <c r="BWY84" s="2"/>
      <c r="BWZ84" s="2"/>
      <c r="BXA84" s="2"/>
      <c r="BXB84" s="2"/>
      <c r="BXC84" s="2"/>
      <c r="BXD84" s="2"/>
      <c r="BXE84" s="2"/>
      <c r="BXF84" s="2"/>
      <c r="BXG84" s="2"/>
      <c r="BXH84" s="2"/>
      <c r="BXI84" s="2"/>
      <c r="BXJ84" s="2"/>
      <c r="BXK84" s="2"/>
      <c r="BXL84" s="2"/>
      <c r="BXM84" s="2"/>
      <c r="BXN84" s="2"/>
      <c r="BXO84" s="2"/>
      <c r="BXP84" s="2"/>
      <c r="BXQ84" s="2"/>
      <c r="BXR84" s="2"/>
      <c r="BXS84" s="2"/>
      <c r="BXT84" s="2"/>
      <c r="BXU84" s="2"/>
      <c r="BXV84" s="2"/>
      <c r="BXW84" s="2"/>
      <c r="BXX84" s="2"/>
      <c r="BXY84" s="2"/>
      <c r="BXZ84" s="2"/>
      <c r="BYA84" s="2"/>
      <c r="BYB84" s="2"/>
      <c r="BYC84" s="2"/>
      <c r="BYD84" s="2"/>
      <c r="BYE84" s="2"/>
      <c r="BYF84" s="2"/>
      <c r="BYG84" s="2"/>
      <c r="BYH84" s="2"/>
      <c r="BYI84" s="2"/>
      <c r="BYJ84" s="2"/>
      <c r="BYK84" s="2"/>
      <c r="BYL84" s="2"/>
      <c r="BYM84" s="2"/>
      <c r="BYN84" s="2"/>
      <c r="BYO84" s="2"/>
      <c r="BYP84" s="2"/>
      <c r="BYQ84" s="2"/>
      <c r="BYR84" s="2"/>
      <c r="BYS84" s="2"/>
      <c r="BYT84" s="2"/>
      <c r="BYU84" s="2"/>
      <c r="BYV84" s="2"/>
      <c r="BYW84" s="2"/>
      <c r="BYX84" s="2"/>
      <c r="BYY84" s="2"/>
      <c r="BYZ84" s="2"/>
      <c r="BZA84" s="2"/>
      <c r="BZB84" s="2"/>
      <c r="BZC84" s="2"/>
      <c r="BZD84" s="2"/>
      <c r="BZE84" s="2"/>
      <c r="BZF84" s="2"/>
      <c r="BZG84" s="2"/>
      <c r="BZH84" s="2"/>
      <c r="BZI84" s="2"/>
      <c r="BZJ84" s="2"/>
      <c r="BZK84" s="2"/>
      <c r="BZL84" s="2"/>
      <c r="BZM84" s="2"/>
      <c r="BZN84" s="2"/>
      <c r="BZO84" s="2"/>
      <c r="BZP84" s="2"/>
      <c r="BZQ84" s="2"/>
      <c r="BZR84" s="2"/>
      <c r="BZS84" s="2"/>
      <c r="BZT84" s="2"/>
      <c r="BZU84" s="2"/>
      <c r="BZV84" s="2"/>
      <c r="BZW84" s="2"/>
      <c r="BZX84" s="2"/>
      <c r="BZY84" s="2"/>
      <c r="BZZ84" s="2"/>
      <c r="CAA84" s="2"/>
      <c r="CAB84" s="2"/>
      <c r="CAC84" s="2"/>
      <c r="CAD84" s="2"/>
      <c r="CAE84" s="2"/>
      <c r="CAF84" s="2"/>
      <c r="CAG84" s="2"/>
      <c r="CAH84" s="2"/>
      <c r="CAI84" s="2"/>
      <c r="CAJ84" s="2"/>
      <c r="CAK84" s="2"/>
      <c r="CAL84" s="2"/>
      <c r="CAM84" s="2"/>
      <c r="CAN84" s="2"/>
      <c r="CAO84" s="2"/>
      <c r="CAP84" s="2"/>
      <c r="CAQ84" s="2"/>
      <c r="CAR84" s="2"/>
      <c r="CAS84" s="2"/>
      <c r="CAT84" s="2"/>
      <c r="CAU84" s="2"/>
      <c r="CAV84" s="2"/>
      <c r="CAW84" s="2"/>
      <c r="CAX84" s="2"/>
      <c r="CAY84" s="2"/>
      <c r="CAZ84" s="2"/>
      <c r="CBA84" s="2"/>
      <c r="CBB84" s="2"/>
      <c r="CBC84" s="2"/>
      <c r="CBD84" s="2"/>
      <c r="CBE84" s="2"/>
      <c r="CBF84" s="2"/>
      <c r="CBG84" s="2"/>
      <c r="CBH84" s="2"/>
      <c r="CBI84" s="2"/>
      <c r="CBJ84" s="2"/>
      <c r="CBK84" s="2"/>
      <c r="CBL84" s="2"/>
      <c r="CBM84" s="2"/>
      <c r="CBN84" s="2"/>
      <c r="CBO84" s="2"/>
      <c r="CBP84" s="2"/>
      <c r="CBQ84" s="2"/>
      <c r="CBR84" s="2"/>
      <c r="CBS84" s="2"/>
      <c r="CBT84" s="2"/>
      <c r="CBU84" s="2"/>
      <c r="CBV84" s="2"/>
      <c r="CBW84" s="2"/>
      <c r="CBX84" s="2"/>
      <c r="CBY84" s="2"/>
      <c r="CBZ84" s="2"/>
      <c r="CCA84" s="2"/>
      <c r="CCB84" s="2"/>
      <c r="CCC84" s="2"/>
      <c r="CCD84" s="2"/>
      <c r="CCE84" s="2"/>
      <c r="CCF84" s="2"/>
      <c r="CCG84" s="2"/>
      <c r="CCH84" s="2"/>
      <c r="CCI84" s="2"/>
      <c r="CCJ84" s="2"/>
      <c r="CCK84" s="2"/>
      <c r="CCL84" s="2"/>
      <c r="CCM84" s="2"/>
      <c r="CCN84" s="2"/>
      <c r="CCO84" s="2"/>
      <c r="CCP84" s="2"/>
      <c r="CCQ84" s="2"/>
      <c r="CCR84" s="2"/>
      <c r="CCS84" s="2"/>
      <c r="CCT84" s="2"/>
      <c r="CCU84" s="2"/>
      <c r="CCV84" s="2"/>
      <c r="CCW84" s="2"/>
      <c r="CCX84" s="2"/>
      <c r="CCY84" s="2"/>
      <c r="CCZ84" s="2"/>
      <c r="CDA84" s="2"/>
      <c r="CDB84" s="2"/>
      <c r="CDC84" s="2"/>
      <c r="CDD84" s="2"/>
      <c r="CDE84" s="2"/>
      <c r="CDF84" s="2"/>
      <c r="CDG84" s="2"/>
      <c r="CDH84" s="2"/>
      <c r="CDI84" s="2"/>
      <c r="CDJ84" s="2"/>
      <c r="CDK84" s="2"/>
      <c r="CDL84" s="2"/>
      <c r="CDM84" s="2"/>
      <c r="CDN84" s="2"/>
      <c r="CDO84" s="2"/>
      <c r="CDP84" s="2"/>
      <c r="CDQ84" s="2"/>
      <c r="CDR84" s="2"/>
      <c r="CDS84" s="2"/>
      <c r="CDT84" s="2"/>
      <c r="CDU84" s="2"/>
      <c r="CDV84" s="2"/>
      <c r="CDW84" s="2"/>
      <c r="CDX84" s="2"/>
      <c r="CDY84" s="2"/>
      <c r="CDZ84" s="2"/>
      <c r="CEA84" s="2"/>
      <c r="CEB84" s="2"/>
      <c r="CEC84" s="2"/>
      <c r="CED84" s="2"/>
      <c r="CEE84" s="2"/>
      <c r="CEF84" s="2"/>
      <c r="CEG84" s="2"/>
      <c r="CEH84" s="2"/>
      <c r="CEI84" s="2"/>
      <c r="CEJ84" s="2"/>
      <c r="CEK84" s="2"/>
      <c r="CEL84" s="2"/>
      <c r="CEM84" s="2"/>
      <c r="CEN84" s="2"/>
      <c r="CEO84" s="2"/>
      <c r="CEP84" s="2"/>
      <c r="CEQ84" s="2"/>
      <c r="CER84" s="2"/>
      <c r="CES84" s="2"/>
      <c r="CET84" s="2"/>
      <c r="CEU84" s="2"/>
      <c r="CEV84" s="2"/>
      <c r="CEW84" s="2"/>
      <c r="CEX84" s="2"/>
      <c r="CEY84" s="2"/>
      <c r="CEZ84" s="2"/>
      <c r="CFA84" s="2"/>
      <c r="CFB84" s="2"/>
      <c r="CFC84" s="2"/>
      <c r="CFD84" s="2"/>
      <c r="CFE84" s="2"/>
      <c r="CFF84" s="2"/>
      <c r="CFG84" s="2"/>
      <c r="CFH84" s="2"/>
      <c r="CFI84" s="2"/>
      <c r="CFJ84" s="2"/>
      <c r="CFK84" s="2"/>
      <c r="CFL84" s="2"/>
      <c r="CFM84" s="2"/>
      <c r="CFN84" s="2"/>
      <c r="CFO84" s="2"/>
      <c r="CFP84" s="2"/>
      <c r="CFQ84" s="2"/>
      <c r="CFR84" s="2"/>
      <c r="CFS84" s="2"/>
      <c r="CFT84" s="2"/>
      <c r="CFU84" s="2"/>
      <c r="CFV84" s="2"/>
      <c r="CFW84" s="2"/>
      <c r="CFX84" s="2"/>
      <c r="CFY84" s="2"/>
      <c r="CFZ84" s="2"/>
      <c r="CGA84" s="2"/>
      <c r="CGB84" s="2"/>
      <c r="CGC84" s="2"/>
      <c r="CGD84" s="2"/>
      <c r="CGE84" s="2"/>
      <c r="CGF84" s="2"/>
      <c r="CGG84" s="2"/>
      <c r="CGH84" s="2"/>
      <c r="CGI84" s="2"/>
      <c r="CGJ84" s="2"/>
      <c r="CGK84" s="2"/>
      <c r="CGL84" s="2"/>
      <c r="CGM84" s="2"/>
      <c r="CGN84" s="2"/>
      <c r="CGO84" s="2"/>
      <c r="CGP84" s="2"/>
      <c r="CGQ84" s="2"/>
      <c r="CGR84" s="2"/>
      <c r="CGS84" s="2"/>
      <c r="CGT84" s="2"/>
      <c r="CGU84" s="2"/>
      <c r="CGV84" s="2"/>
      <c r="CGW84" s="2"/>
      <c r="CGX84" s="2"/>
      <c r="CGY84" s="2"/>
      <c r="CGZ84" s="2"/>
      <c r="CHA84" s="2"/>
      <c r="CHB84" s="2"/>
      <c r="CHC84" s="2"/>
      <c r="CHD84" s="2"/>
      <c r="CHE84" s="2"/>
      <c r="CHF84" s="2"/>
      <c r="CHG84" s="2"/>
      <c r="CHH84" s="2"/>
      <c r="CHI84" s="2"/>
      <c r="CHJ84" s="2"/>
      <c r="CHK84" s="2"/>
      <c r="CHL84" s="2"/>
      <c r="CHM84" s="2"/>
      <c r="CHN84" s="2"/>
      <c r="CHO84" s="2"/>
      <c r="CHP84" s="2"/>
      <c r="CHQ84" s="2"/>
      <c r="CHR84" s="2"/>
      <c r="CHS84" s="2"/>
      <c r="CHT84" s="2"/>
      <c r="CHU84" s="2"/>
      <c r="CHV84" s="2"/>
      <c r="CHW84" s="2"/>
      <c r="CHX84" s="2"/>
      <c r="CHY84" s="2"/>
      <c r="CHZ84" s="2"/>
      <c r="CIA84" s="2"/>
      <c r="CIB84" s="2"/>
      <c r="CIC84" s="2"/>
      <c r="CID84" s="2"/>
      <c r="CIE84" s="2"/>
      <c r="CIF84" s="2"/>
      <c r="CIG84" s="2"/>
      <c r="CIH84" s="2"/>
      <c r="CII84" s="2"/>
      <c r="CIJ84" s="2"/>
      <c r="CIK84" s="2"/>
      <c r="CIL84" s="2"/>
      <c r="CIM84" s="2"/>
      <c r="CIN84" s="2"/>
      <c r="CIO84" s="2"/>
      <c r="CIP84" s="2"/>
      <c r="CIQ84" s="2"/>
      <c r="CIR84" s="2"/>
      <c r="CIS84" s="2"/>
      <c r="CIT84" s="2"/>
      <c r="CIU84" s="2"/>
      <c r="CIV84" s="2"/>
      <c r="CIW84" s="2"/>
      <c r="CIX84" s="2"/>
      <c r="CIY84" s="2"/>
      <c r="CIZ84" s="2"/>
      <c r="CJA84" s="2"/>
      <c r="CJB84" s="2"/>
      <c r="CJC84" s="2"/>
      <c r="CJD84" s="2"/>
      <c r="CJE84" s="2"/>
      <c r="CJF84" s="2"/>
      <c r="CJG84" s="2"/>
      <c r="CJH84" s="2"/>
      <c r="CJI84" s="2"/>
      <c r="CJJ84" s="2"/>
      <c r="CJK84" s="2"/>
      <c r="CJL84" s="2"/>
      <c r="CJM84" s="2"/>
      <c r="CJN84" s="2"/>
      <c r="CJO84" s="2"/>
      <c r="CJP84" s="2"/>
      <c r="CJQ84" s="2"/>
      <c r="CJR84" s="2"/>
      <c r="CJS84" s="2"/>
      <c r="CJT84" s="2"/>
      <c r="CJU84" s="2"/>
      <c r="CJV84" s="2"/>
      <c r="CJW84" s="2"/>
      <c r="CJX84" s="2"/>
      <c r="CJY84" s="2"/>
      <c r="CJZ84" s="2"/>
      <c r="CKA84" s="2"/>
      <c r="CKB84" s="2"/>
      <c r="CKC84" s="2"/>
      <c r="CKD84" s="2"/>
      <c r="CKE84" s="2"/>
      <c r="CKF84" s="2"/>
      <c r="CKG84" s="2"/>
      <c r="CKH84" s="2"/>
      <c r="CKI84" s="2"/>
      <c r="CKJ84" s="2"/>
      <c r="CKK84" s="2"/>
      <c r="CKL84" s="2"/>
      <c r="CKM84" s="2"/>
      <c r="CKN84" s="2"/>
      <c r="CKO84" s="2"/>
      <c r="CKP84" s="2"/>
      <c r="CKQ84" s="2"/>
      <c r="CKR84" s="2"/>
      <c r="CKS84" s="2"/>
      <c r="CKT84" s="2"/>
      <c r="CKU84" s="2"/>
      <c r="CKV84" s="2"/>
      <c r="CKW84" s="2"/>
      <c r="CKX84" s="2"/>
      <c r="CKY84" s="2"/>
      <c r="CKZ84" s="2"/>
      <c r="CLA84" s="2"/>
      <c r="CLB84" s="2"/>
      <c r="CLC84" s="2"/>
      <c r="CLD84" s="2"/>
      <c r="CLE84" s="2"/>
      <c r="CLF84" s="2"/>
      <c r="CLG84" s="2"/>
      <c r="CLH84" s="2"/>
      <c r="CLI84" s="2"/>
      <c r="CLJ84" s="2"/>
      <c r="CLK84" s="2"/>
      <c r="CLL84" s="2"/>
      <c r="CLM84" s="2"/>
      <c r="CLN84" s="2"/>
      <c r="CLO84" s="2"/>
      <c r="CLP84" s="2"/>
      <c r="CLQ84" s="2"/>
      <c r="CLR84" s="2"/>
      <c r="CLS84" s="2"/>
      <c r="CLT84" s="2"/>
      <c r="CLU84" s="2"/>
      <c r="CLV84" s="2"/>
      <c r="CLW84" s="2"/>
      <c r="CLX84" s="2"/>
      <c r="CLY84" s="2"/>
      <c r="CLZ84" s="2"/>
      <c r="CMA84" s="2"/>
      <c r="CMB84" s="2"/>
      <c r="CMC84" s="2"/>
      <c r="CMD84" s="2"/>
      <c r="CME84" s="2"/>
      <c r="CMF84" s="2"/>
      <c r="CMG84" s="2"/>
      <c r="CMH84" s="2"/>
      <c r="CMI84" s="2"/>
      <c r="CMJ84" s="2"/>
      <c r="CMK84" s="2"/>
      <c r="CML84" s="2"/>
      <c r="CMM84" s="2"/>
      <c r="CMN84" s="2"/>
      <c r="CMO84" s="2"/>
      <c r="CMP84" s="2"/>
      <c r="CMQ84" s="2"/>
      <c r="CMR84" s="2"/>
      <c r="CMS84" s="2"/>
      <c r="CMT84" s="2"/>
      <c r="CMU84" s="2"/>
      <c r="CMV84" s="2"/>
      <c r="CMW84" s="2"/>
      <c r="CMX84" s="2"/>
      <c r="CMY84" s="2"/>
      <c r="CMZ84" s="2"/>
      <c r="CNA84" s="2"/>
      <c r="CNB84" s="2"/>
      <c r="CNC84" s="2"/>
      <c r="CND84" s="2"/>
      <c r="CNE84" s="2"/>
      <c r="CNF84" s="2"/>
      <c r="CNG84" s="2"/>
      <c r="CNH84" s="2"/>
      <c r="CNI84" s="2"/>
      <c r="CNJ84" s="2"/>
      <c r="CNK84" s="2"/>
      <c r="CNL84" s="2"/>
      <c r="CNM84" s="2"/>
      <c r="CNN84" s="2"/>
      <c r="CNO84" s="2"/>
      <c r="CNP84" s="2"/>
      <c r="CNQ84" s="2"/>
      <c r="CNR84" s="2"/>
      <c r="CNS84" s="2"/>
      <c r="CNT84" s="2"/>
      <c r="CNU84" s="2"/>
      <c r="CNV84" s="2"/>
      <c r="CNW84" s="2"/>
      <c r="CNX84" s="2"/>
      <c r="CNY84" s="2"/>
      <c r="CNZ84" s="2"/>
      <c r="COA84" s="2"/>
      <c r="COB84" s="2"/>
      <c r="COC84" s="2"/>
      <c r="COD84" s="2"/>
      <c r="COE84" s="2"/>
      <c r="COF84" s="2"/>
      <c r="COG84" s="2"/>
      <c r="COH84" s="2"/>
      <c r="COI84" s="2"/>
      <c r="COJ84" s="2"/>
      <c r="COK84" s="2"/>
      <c r="COL84" s="2"/>
      <c r="COM84" s="2"/>
      <c r="CON84" s="2"/>
      <c r="COO84" s="2"/>
      <c r="COP84" s="2"/>
      <c r="COQ84" s="2"/>
      <c r="COR84" s="2"/>
      <c r="COS84" s="2"/>
      <c r="COT84" s="2"/>
      <c r="COU84" s="2"/>
      <c r="COV84" s="2"/>
      <c r="COW84" s="2"/>
      <c r="COX84" s="2"/>
      <c r="COY84" s="2"/>
      <c r="COZ84" s="2"/>
      <c r="CPA84" s="2"/>
      <c r="CPB84" s="2"/>
      <c r="CPC84" s="2"/>
      <c r="CPD84" s="2"/>
      <c r="CPE84" s="2"/>
      <c r="CPF84" s="2"/>
      <c r="CPG84" s="2"/>
      <c r="CPH84" s="2"/>
      <c r="CPI84" s="2"/>
      <c r="CPJ84" s="2"/>
      <c r="CPK84" s="2"/>
      <c r="CPL84" s="2"/>
      <c r="CPM84" s="2"/>
      <c r="CPN84" s="2"/>
      <c r="CPO84" s="2"/>
      <c r="CPP84" s="2"/>
      <c r="CPQ84" s="2"/>
      <c r="CPR84" s="2"/>
      <c r="CPS84" s="2"/>
      <c r="CPT84" s="2"/>
      <c r="CPU84" s="2"/>
      <c r="CPV84" s="2"/>
      <c r="CPW84" s="2"/>
      <c r="CPX84" s="2"/>
      <c r="CPY84" s="2"/>
      <c r="CPZ84" s="2"/>
      <c r="CQA84" s="2"/>
      <c r="CQB84" s="2"/>
      <c r="CQC84" s="2"/>
      <c r="CQD84" s="2"/>
      <c r="CQE84" s="2"/>
      <c r="CQF84" s="2"/>
      <c r="CQG84" s="2"/>
      <c r="CQH84" s="2"/>
      <c r="CQI84" s="2"/>
      <c r="CQJ84" s="2"/>
      <c r="CQK84" s="2"/>
      <c r="CQL84" s="2"/>
      <c r="CQM84" s="2"/>
      <c r="CQN84" s="2"/>
      <c r="CQO84" s="2"/>
      <c r="CQP84" s="2"/>
      <c r="CQQ84" s="2"/>
      <c r="CQR84" s="2"/>
      <c r="CQS84" s="2"/>
      <c r="CQT84" s="2"/>
      <c r="CQU84" s="2"/>
      <c r="CQV84" s="2"/>
      <c r="CQW84" s="2"/>
      <c r="CQX84" s="2"/>
      <c r="CQY84" s="2"/>
      <c r="CQZ84" s="2"/>
      <c r="CRA84" s="2"/>
      <c r="CRB84" s="2"/>
      <c r="CRC84" s="2"/>
      <c r="CRD84" s="2"/>
      <c r="CRE84" s="2"/>
      <c r="CRF84" s="2"/>
      <c r="CRG84" s="2"/>
      <c r="CRH84" s="2"/>
      <c r="CRI84" s="2"/>
      <c r="CRJ84" s="2"/>
      <c r="CRK84" s="2"/>
      <c r="CRL84" s="2"/>
      <c r="CRM84" s="2"/>
      <c r="CRN84" s="2"/>
      <c r="CRO84" s="2"/>
      <c r="CRP84" s="2"/>
      <c r="CRQ84" s="2"/>
      <c r="CRR84" s="2"/>
      <c r="CRS84" s="2"/>
      <c r="CRT84" s="2"/>
      <c r="CRU84" s="2"/>
      <c r="CRV84" s="2"/>
      <c r="CRW84" s="2"/>
      <c r="CRX84" s="2"/>
      <c r="CRY84" s="2"/>
      <c r="CRZ84" s="2"/>
      <c r="CSA84" s="2"/>
      <c r="CSB84" s="2"/>
      <c r="CSC84" s="2"/>
      <c r="CSD84" s="2"/>
      <c r="CSE84" s="2"/>
      <c r="CSF84" s="2"/>
      <c r="CSG84" s="2"/>
      <c r="CSH84" s="2"/>
      <c r="CSI84" s="2"/>
      <c r="CSJ84" s="2"/>
      <c r="CSK84" s="2"/>
      <c r="CSL84" s="2"/>
      <c r="CSM84" s="2"/>
      <c r="CSN84" s="2"/>
      <c r="CSO84" s="2"/>
      <c r="CSP84" s="2"/>
      <c r="CSQ84" s="2"/>
      <c r="CSR84" s="2"/>
      <c r="CSS84" s="2"/>
      <c r="CST84" s="2"/>
      <c r="CSU84" s="2"/>
      <c r="CSV84" s="2"/>
      <c r="CSW84" s="2"/>
      <c r="CSX84" s="2"/>
      <c r="CSY84" s="2"/>
      <c r="CSZ84" s="2"/>
      <c r="CTA84" s="2"/>
      <c r="CTB84" s="2"/>
      <c r="CTC84" s="2"/>
      <c r="CTD84" s="2"/>
      <c r="CTE84" s="2"/>
      <c r="CTF84" s="2"/>
      <c r="CTG84" s="2"/>
      <c r="CTH84" s="2"/>
      <c r="CTI84" s="2"/>
      <c r="CTJ84" s="2"/>
      <c r="CTK84" s="2"/>
      <c r="CTL84" s="2"/>
      <c r="CTM84" s="2"/>
      <c r="CTN84" s="2"/>
      <c r="CTO84" s="2"/>
      <c r="CTP84" s="2"/>
      <c r="CTQ84" s="2"/>
      <c r="CTR84" s="2"/>
      <c r="CTS84" s="2"/>
      <c r="CTT84" s="2"/>
      <c r="CTU84" s="2"/>
      <c r="CTV84" s="2"/>
      <c r="CTW84" s="2"/>
      <c r="CTX84" s="2"/>
      <c r="CTY84" s="2"/>
      <c r="CTZ84" s="2"/>
      <c r="CUA84" s="2"/>
      <c r="CUB84" s="2"/>
      <c r="CUC84" s="2"/>
      <c r="CUD84" s="2"/>
      <c r="CUE84" s="2"/>
      <c r="CUF84" s="2"/>
      <c r="CUG84" s="2"/>
      <c r="CUH84" s="2"/>
      <c r="CUI84" s="2"/>
      <c r="CUJ84" s="2"/>
      <c r="CUK84" s="2"/>
      <c r="CUL84" s="2"/>
      <c r="CUM84" s="2"/>
      <c r="CUN84" s="2"/>
      <c r="CUO84" s="2"/>
      <c r="CUP84" s="2"/>
      <c r="CUQ84" s="2"/>
      <c r="CUR84" s="2"/>
      <c r="CUS84" s="2"/>
      <c r="CUT84" s="2"/>
      <c r="CUU84" s="2"/>
      <c r="CUV84" s="2"/>
      <c r="CUW84" s="2"/>
      <c r="CUX84" s="2"/>
      <c r="CUY84" s="2"/>
      <c r="CUZ84" s="2"/>
      <c r="CVA84" s="2"/>
      <c r="CVB84" s="2"/>
      <c r="CVC84" s="2"/>
      <c r="CVD84" s="2"/>
      <c r="CVE84" s="2"/>
      <c r="CVF84" s="2"/>
      <c r="CVG84" s="2"/>
      <c r="CVH84" s="2"/>
      <c r="CVI84" s="2"/>
      <c r="CVJ84" s="2"/>
      <c r="CVK84" s="2"/>
      <c r="CVL84" s="2"/>
      <c r="CVM84" s="2"/>
      <c r="CVN84" s="2"/>
      <c r="CVO84" s="2"/>
      <c r="CVP84" s="2"/>
      <c r="CVQ84" s="2"/>
      <c r="CVR84" s="2"/>
      <c r="CVS84" s="2"/>
      <c r="CVT84" s="2"/>
      <c r="CVU84" s="2"/>
      <c r="CVV84" s="2"/>
      <c r="CVW84" s="2"/>
      <c r="CVX84" s="2"/>
      <c r="CVY84" s="2"/>
      <c r="CVZ84" s="2"/>
      <c r="CWA84" s="2"/>
      <c r="CWB84" s="2"/>
      <c r="CWC84" s="2"/>
      <c r="CWD84" s="2"/>
      <c r="CWE84" s="2"/>
      <c r="CWF84" s="2"/>
      <c r="CWG84" s="2"/>
      <c r="CWH84" s="2"/>
      <c r="CWI84" s="2"/>
      <c r="CWJ84" s="2"/>
      <c r="CWK84" s="2"/>
      <c r="CWL84" s="2"/>
      <c r="CWM84" s="2"/>
      <c r="CWN84" s="2"/>
      <c r="CWO84" s="2"/>
      <c r="CWP84" s="2"/>
      <c r="CWQ84" s="2"/>
      <c r="CWR84" s="2"/>
      <c r="CWS84" s="2"/>
      <c r="CWT84" s="2"/>
      <c r="CWU84" s="2"/>
      <c r="CWV84" s="2"/>
      <c r="CWW84" s="2"/>
      <c r="CWX84" s="2"/>
      <c r="CWY84" s="2"/>
      <c r="CWZ84" s="2"/>
      <c r="CXA84" s="2"/>
      <c r="CXB84" s="2"/>
      <c r="CXC84" s="2"/>
      <c r="CXD84" s="2"/>
      <c r="CXE84" s="2"/>
      <c r="CXF84" s="2"/>
      <c r="CXG84" s="2"/>
      <c r="CXH84" s="2"/>
      <c r="CXI84" s="2"/>
      <c r="CXJ84" s="2"/>
      <c r="CXK84" s="2"/>
      <c r="CXL84" s="2"/>
      <c r="CXM84" s="2"/>
      <c r="CXN84" s="2"/>
      <c r="CXO84" s="2"/>
      <c r="CXP84" s="2"/>
      <c r="CXQ84" s="2"/>
      <c r="CXR84" s="2"/>
      <c r="CXS84" s="2"/>
      <c r="CXT84" s="2"/>
      <c r="CXU84" s="2"/>
      <c r="CXV84" s="2"/>
      <c r="CXW84" s="2"/>
      <c r="CXX84" s="2"/>
      <c r="CXY84" s="2"/>
      <c r="CXZ84" s="2"/>
      <c r="CYA84" s="2"/>
      <c r="CYB84" s="2"/>
      <c r="CYC84" s="2"/>
      <c r="CYD84" s="2"/>
      <c r="CYE84" s="2"/>
      <c r="CYF84" s="2"/>
      <c r="CYG84" s="2"/>
      <c r="CYH84" s="2"/>
      <c r="CYI84" s="2"/>
      <c r="CYJ84" s="2"/>
      <c r="CYK84" s="2"/>
      <c r="CYL84" s="2"/>
      <c r="CYM84" s="2"/>
      <c r="CYN84" s="2"/>
      <c r="CYO84" s="2"/>
      <c r="CYP84" s="2"/>
      <c r="CYQ84" s="2"/>
      <c r="CYR84" s="2"/>
      <c r="CYS84" s="2"/>
      <c r="CYT84" s="2"/>
      <c r="CYU84" s="2"/>
      <c r="CYV84" s="2"/>
      <c r="CYW84" s="2"/>
      <c r="CYX84" s="2"/>
      <c r="CYY84" s="2"/>
      <c r="CYZ84" s="2"/>
      <c r="CZA84" s="2"/>
      <c r="CZB84" s="2"/>
      <c r="CZC84" s="2"/>
      <c r="CZD84" s="2"/>
      <c r="CZE84" s="2"/>
      <c r="CZF84" s="2"/>
      <c r="CZG84" s="2"/>
      <c r="CZH84" s="2"/>
      <c r="CZI84" s="2"/>
      <c r="CZJ84" s="2"/>
      <c r="CZK84" s="2"/>
      <c r="CZL84" s="2"/>
      <c r="CZM84" s="2"/>
      <c r="CZN84" s="2"/>
      <c r="CZO84" s="2"/>
      <c r="CZP84" s="2"/>
      <c r="CZQ84" s="2"/>
      <c r="CZR84" s="2"/>
      <c r="CZS84" s="2"/>
      <c r="CZT84" s="2"/>
      <c r="CZU84" s="2"/>
      <c r="CZV84" s="2"/>
      <c r="CZW84" s="2"/>
      <c r="CZX84" s="2"/>
      <c r="CZY84" s="2"/>
      <c r="CZZ84" s="2"/>
      <c r="DAA84" s="2"/>
      <c r="DAB84" s="2"/>
      <c r="DAC84" s="2"/>
      <c r="DAD84" s="2"/>
      <c r="DAE84" s="2"/>
      <c r="DAF84" s="2"/>
      <c r="DAG84" s="2"/>
      <c r="DAH84" s="2"/>
      <c r="DAI84" s="2"/>
      <c r="DAJ84" s="2"/>
      <c r="DAK84" s="2"/>
      <c r="DAL84" s="2"/>
      <c r="DAM84" s="2"/>
      <c r="DAN84" s="2"/>
      <c r="DAO84" s="2"/>
      <c r="DAP84" s="2"/>
      <c r="DAQ84" s="2"/>
      <c r="DAR84" s="2"/>
      <c r="DAS84" s="2"/>
      <c r="DAT84" s="2"/>
      <c r="DAU84" s="2"/>
      <c r="DAV84" s="2"/>
      <c r="DAW84" s="2"/>
      <c r="DAX84" s="2"/>
      <c r="DAY84" s="2"/>
      <c r="DAZ84" s="2"/>
      <c r="DBA84" s="2"/>
      <c r="DBB84" s="2"/>
      <c r="DBC84" s="2"/>
      <c r="DBD84" s="2"/>
      <c r="DBE84" s="2"/>
      <c r="DBF84" s="2"/>
      <c r="DBG84" s="2"/>
      <c r="DBH84" s="2"/>
      <c r="DBI84" s="2"/>
      <c r="DBJ84" s="2"/>
      <c r="DBK84" s="2"/>
      <c r="DBL84" s="2"/>
      <c r="DBM84" s="2"/>
      <c r="DBN84" s="2"/>
      <c r="DBO84" s="2"/>
      <c r="DBP84" s="2"/>
      <c r="DBQ84" s="2"/>
      <c r="DBR84" s="2"/>
      <c r="DBS84" s="2"/>
      <c r="DBT84" s="2"/>
      <c r="DBU84" s="2"/>
      <c r="DBV84" s="2"/>
      <c r="DBW84" s="2"/>
      <c r="DBX84" s="2"/>
      <c r="DBY84" s="2"/>
      <c r="DBZ84" s="2"/>
      <c r="DCA84" s="2"/>
      <c r="DCB84" s="2"/>
      <c r="DCC84" s="2"/>
      <c r="DCD84" s="2"/>
      <c r="DCE84" s="2"/>
      <c r="DCF84" s="2"/>
      <c r="DCG84" s="2"/>
      <c r="DCH84" s="2"/>
      <c r="DCI84" s="2"/>
      <c r="DCJ84" s="2"/>
      <c r="DCK84" s="2"/>
      <c r="DCL84" s="2"/>
      <c r="DCM84" s="2"/>
      <c r="DCN84" s="2"/>
      <c r="DCO84" s="2"/>
      <c r="DCP84" s="2"/>
      <c r="DCQ84" s="2"/>
      <c r="DCR84" s="2"/>
      <c r="DCS84" s="2"/>
      <c r="DCT84" s="2"/>
      <c r="DCU84" s="2"/>
      <c r="DCV84" s="2"/>
      <c r="DCW84" s="2"/>
      <c r="DCX84" s="2"/>
      <c r="DCY84" s="2"/>
      <c r="DCZ84" s="2"/>
      <c r="DDA84" s="2"/>
      <c r="DDB84" s="2"/>
      <c r="DDC84" s="2"/>
      <c r="DDD84" s="2"/>
      <c r="DDE84" s="2"/>
      <c r="DDF84" s="2"/>
      <c r="DDG84" s="2"/>
      <c r="DDH84" s="2"/>
      <c r="DDI84" s="2"/>
      <c r="DDJ84" s="2"/>
      <c r="DDK84" s="2"/>
      <c r="DDL84" s="2"/>
      <c r="DDM84" s="2"/>
      <c r="DDN84" s="2"/>
      <c r="DDO84" s="2"/>
      <c r="DDP84" s="2"/>
      <c r="DDQ84" s="2"/>
      <c r="DDR84" s="2"/>
      <c r="DDS84" s="2"/>
      <c r="DDT84" s="2"/>
      <c r="DDU84" s="2"/>
      <c r="DDV84" s="2"/>
      <c r="DDW84" s="2"/>
      <c r="DDX84" s="2"/>
      <c r="DDY84" s="2"/>
      <c r="DDZ84" s="2"/>
      <c r="DEA84" s="2"/>
      <c r="DEB84" s="2"/>
      <c r="DEC84" s="2"/>
      <c r="DED84" s="2"/>
      <c r="DEE84" s="2"/>
      <c r="DEF84" s="2"/>
      <c r="DEG84" s="2"/>
      <c r="DEH84" s="2"/>
      <c r="DEI84" s="2"/>
      <c r="DEJ84" s="2"/>
      <c r="DEK84" s="2"/>
      <c r="DEL84" s="2"/>
      <c r="DEM84" s="2"/>
      <c r="DEN84" s="2"/>
      <c r="DEO84" s="2"/>
      <c r="DEP84" s="2"/>
      <c r="DEQ84" s="2"/>
      <c r="DER84" s="2"/>
      <c r="DES84" s="2"/>
      <c r="DET84" s="2"/>
      <c r="DEU84" s="2"/>
      <c r="DEV84" s="2"/>
      <c r="DEW84" s="2"/>
      <c r="DEX84" s="2"/>
      <c r="DEY84" s="2"/>
      <c r="DEZ84" s="2"/>
      <c r="DFA84" s="2"/>
      <c r="DFB84" s="2"/>
      <c r="DFC84" s="2"/>
      <c r="DFD84" s="2"/>
      <c r="DFE84" s="2"/>
      <c r="DFF84" s="2"/>
      <c r="DFG84" s="2"/>
      <c r="DFH84" s="2"/>
      <c r="DFI84" s="2"/>
      <c r="DFJ84" s="2"/>
      <c r="DFK84" s="2"/>
      <c r="DFL84" s="2"/>
      <c r="DFM84" s="2"/>
      <c r="DFN84" s="2"/>
      <c r="DFO84" s="2"/>
      <c r="DFP84" s="2"/>
      <c r="DFQ84" s="2"/>
      <c r="DFR84" s="2"/>
      <c r="DFS84" s="2"/>
      <c r="DFT84" s="2"/>
      <c r="DFU84" s="2"/>
      <c r="DFV84" s="2"/>
      <c r="DFW84" s="2"/>
      <c r="DFX84" s="2"/>
      <c r="DFY84" s="2"/>
      <c r="DFZ84" s="2"/>
      <c r="DGA84" s="2"/>
      <c r="DGB84" s="2"/>
      <c r="DGC84" s="2"/>
      <c r="DGD84" s="2"/>
      <c r="DGE84" s="2"/>
      <c r="DGF84" s="2"/>
      <c r="DGG84" s="2"/>
      <c r="DGH84" s="2"/>
      <c r="DGI84" s="2"/>
      <c r="DGJ84" s="2"/>
      <c r="DGK84" s="2"/>
      <c r="DGL84" s="2"/>
      <c r="DGM84" s="2"/>
      <c r="DGN84" s="2"/>
      <c r="DGO84" s="2"/>
      <c r="DGP84" s="2"/>
      <c r="DGQ84" s="2"/>
      <c r="DGR84" s="2"/>
      <c r="DGS84" s="2"/>
      <c r="DGT84" s="2"/>
      <c r="DGU84" s="2"/>
      <c r="DGV84" s="2"/>
      <c r="DGW84" s="2"/>
      <c r="DGX84" s="2"/>
      <c r="DGY84" s="2"/>
      <c r="DGZ84" s="2"/>
      <c r="DHA84" s="2"/>
      <c r="DHB84" s="2"/>
      <c r="DHC84" s="2"/>
      <c r="DHD84" s="2"/>
      <c r="DHE84" s="2"/>
      <c r="DHF84" s="2"/>
      <c r="DHG84" s="2"/>
      <c r="DHH84" s="2"/>
      <c r="DHI84" s="2"/>
      <c r="DHJ84" s="2"/>
      <c r="DHK84" s="2"/>
      <c r="DHL84" s="2"/>
      <c r="DHM84" s="2"/>
      <c r="DHN84" s="2"/>
      <c r="DHO84" s="2"/>
      <c r="DHP84" s="2"/>
      <c r="DHQ84" s="2"/>
      <c r="DHR84" s="2"/>
      <c r="DHS84" s="2"/>
      <c r="DHT84" s="2"/>
      <c r="DHU84" s="2"/>
      <c r="DHV84" s="2"/>
      <c r="DHW84" s="2"/>
      <c r="DHX84" s="2"/>
      <c r="DHY84" s="2"/>
      <c r="DHZ84" s="2"/>
      <c r="DIA84" s="2"/>
      <c r="DIB84" s="2"/>
      <c r="DIC84" s="2"/>
      <c r="DID84" s="2"/>
      <c r="DIE84" s="2"/>
      <c r="DIF84" s="2"/>
      <c r="DIG84" s="2"/>
      <c r="DIH84" s="2"/>
      <c r="DII84" s="2"/>
      <c r="DIJ84" s="2"/>
      <c r="DIK84" s="2"/>
      <c r="DIL84" s="2"/>
      <c r="DIM84" s="2"/>
      <c r="DIN84" s="2"/>
      <c r="DIO84" s="2"/>
      <c r="DIP84" s="2"/>
      <c r="DIQ84" s="2"/>
      <c r="DIR84" s="2"/>
      <c r="DIS84" s="2"/>
      <c r="DIT84" s="2"/>
      <c r="DIU84" s="2"/>
      <c r="DIV84" s="2"/>
      <c r="DIW84" s="2"/>
      <c r="DIX84" s="2"/>
      <c r="DIY84" s="2"/>
      <c r="DIZ84" s="2"/>
      <c r="DJA84" s="2"/>
      <c r="DJB84" s="2"/>
      <c r="DJC84" s="2"/>
      <c r="DJD84" s="2"/>
      <c r="DJE84" s="2"/>
      <c r="DJF84" s="2"/>
      <c r="DJG84" s="2"/>
      <c r="DJH84" s="2"/>
      <c r="DJI84" s="2"/>
      <c r="DJJ84" s="2"/>
      <c r="DJK84" s="2"/>
      <c r="DJL84" s="2"/>
      <c r="DJM84" s="2"/>
      <c r="DJN84" s="2"/>
      <c r="DJO84" s="2"/>
      <c r="DJP84" s="2"/>
      <c r="DJQ84" s="2"/>
      <c r="DJR84" s="2"/>
      <c r="DJS84" s="2"/>
      <c r="DJT84" s="2"/>
      <c r="DJU84" s="2"/>
      <c r="DJV84" s="2"/>
      <c r="DJW84" s="2"/>
      <c r="DJX84" s="2"/>
      <c r="DJY84" s="2"/>
      <c r="DJZ84" s="2"/>
      <c r="DKA84" s="2"/>
      <c r="DKB84" s="2"/>
      <c r="DKC84" s="2"/>
      <c r="DKD84" s="2"/>
      <c r="DKE84" s="2"/>
      <c r="DKF84" s="2"/>
      <c r="DKG84" s="2"/>
      <c r="DKH84" s="2"/>
      <c r="DKI84" s="2"/>
      <c r="DKJ84" s="2"/>
      <c r="DKK84" s="2"/>
      <c r="DKL84" s="2"/>
      <c r="DKM84" s="2"/>
      <c r="DKN84" s="2"/>
      <c r="DKO84" s="2"/>
      <c r="DKP84" s="2"/>
      <c r="DKQ84" s="2"/>
      <c r="DKR84" s="2"/>
      <c r="DKS84" s="2"/>
      <c r="DKT84" s="2"/>
      <c r="DKU84" s="2"/>
      <c r="DKV84" s="2"/>
      <c r="DKW84" s="2"/>
      <c r="DKX84" s="2"/>
      <c r="DKY84" s="2"/>
      <c r="DKZ84" s="2"/>
      <c r="DLA84" s="2"/>
      <c r="DLB84" s="2"/>
      <c r="DLC84" s="2"/>
      <c r="DLD84" s="2"/>
      <c r="DLE84" s="2"/>
      <c r="DLF84" s="2"/>
      <c r="DLG84" s="2"/>
      <c r="DLH84" s="2"/>
      <c r="DLI84" s="2"/>
      <c r="DLJ84" s="2"/>
      <c r="DLK84" s="2"/>
      <c r="DLL84" s="2"/>
      <c r="DLM84" s="2"/>
      <c r="DLN84" s="2"/>
      <c r="DLO84" s="2"/>
      <c r="DLP84" s="2"/>
      <c r="DLQ84" s="2"/>
      <c r="DLR84" s="2"/>
      <c r="DLS84" s="2"/>
      <c r="DLT84" s="2"/>
      <c r="DLU84" s="2"/>
      <c r="DLV84" s="2"/>
      <c r="DLW84" s="2"/>
      <c r="DLX84" s="2"/>
      <c r="DLY84" s="2"/>
      <c r="DLZ84" s="2"/>
      <c r="DMA84" s="2"/>
      <c r="DMB84" s="2"/>
      <c r="DMC84" s="2"/>
      <c r="DMD84" s="2"/>
      <c r="DME84" s="2"/>
      <c r="DMF84" s="2"/>
      <c r="DMG84" s="2"/>
      <c r="DMH84" s="2"/>
      <c r="DMI84" s="2"/>
      <c r="DMJ84" s="2"/>
      <c r="DMK84" s="2"/>
      <c r="DML84" s="2"/>
      <c r="DMM84" s="2"/>
      <c r="DMN84" s="2"/>
      <c r="DMO84" s="2"/>
      <c r="DMP84" s="2"/>
      <c r="DMQ84" s="2"/>
      <c r="DMR84" s="2"/>
      <c r="DMS84" s="2"/>
      <c r="DMT84" s="2"/>
      <c r="DMU84" s="2"/>
      <c r="DMV84" s="2"/>
      <c r="DMW84" s="2"/>
      <c r="DMX84" s="2"/>
      <c r="DMY84" s="2"/>
      <c r="DMZ84" s="2"/>
      <c r="DNA84" s="2"/>
      <c r="DNB84" s="2"/>
      <c r="DNC84" s="2"/>
      <c r="DND84" s="2"/>
      <c r="DNE84" s="2"/>
      <c r="DNF84" s="2"/>
      <c r="DNG84" s="2"/>
      <c r="DNH84" s="2"/>
      <c r="DNI84" s="2"/>
      <c r="DNJ84" s="2"/>
      <c r="DNK84" s="2"/>
      <c r="DNL84" s="2"/>
      <c r="DNM84" s="2"/>
      <c r="DNN84" s="2"/>
      <c r="DNO84" s="2"/>
      <c r="DNP84" s="2"/>
      <c r="DNQ84" s="2"/>
      <c r="DNR84" s="2"/>
      <c r="DNS84" s="2"/>
      <c r="DNT84" s="2"/>
      <c r="DNU84" s="2"/>
      <c r="DNV84" s="2"/>
      <c r="DNW84" s="2"/>
      <c r="DNX84" s="2"/>
      <c r="DNY84" s="2"/>
      <c r="DNZ84" s="2"/>
      <c r="DOA84" s="2"/>
      <c r="DOB84" s="2"/>
      <c r="DOC84" s="2"/>
      <c r="DOD84" s="2"/>
      <c r="DOE84" s="2"/>
      <c r="DOF84" s="2"/>
      <c r="DOG84" s="2"/>
      <c r="DOH84" s="2"/>
      <c r="DOI84" s="2"/>
      <c r="DOJ84" s="2"/>
      <c r="DOK84" s="2"/>
      <c r="DOL84" s="2"/>
      <c r="DOM84" s="2"/>
      <c r="DON84" s="2"/>
      <c r="DOO84" s="2"/>
      <c r="DOP84" s="2"/>
      <c r="DOQ84" s="2"/>
      <c r="DOR84" s="2"/>
      <c r="DOS84" s="2"/>
      <c r="DOT84" s="2"/>
      <c r="DOU84" s="2"/>
      <c r="DOV84" s="2"/>
      <c r="DOW84" s="2"/>
      <c r="DOX84" s="2"/>
      <c r="DOY84" s="2"/>
      <c r="DOZ84" s="2"/>
      <c r="DPA84" s="2"/>
      <c r="DPB84" s="2"/>
      <c r="DPC84" s="2"/>
      <c r="DPD84" s="2"/>
      <c r="DPE84" s="2"/>
      <c r="DPF84" s="2"/>
      <c r="DPG84" s="2"/>
      <c r="DPH84" s="2"/>
      <c r="DPI84" s="2"/>
      <c r="DPJ84" s="2"/>
      <c r="DPK84" s="2"/>
      <c r="DPL84" s="2"/>
      <c r="DPM84" s="2"/>
      <c r="DPN84" s="2"/>
      <c r="DPO84" s="2"/>
      <c r="DPP84" s="2"/>
      <c r="DPQ84" s="2"/>
      <c r="DPR84" s="2"/>
      <c r="DPS84" s="2"/>
      <c r="DPT84" s="2"/>
      <c r="DPU84" s="2"/>
      <c r="DPV84" s="2"/>
      <c r="DPW84" s="2"/>
      <c r="DPX84" s="2"/>
      <c r="DPY84" s="2"/>
      <c r="DPZ84" s="2"/>
      <c r="DQA84" s="2"/>
      <c r="DQB84" s="2"/>
      <c r="DQC84" s="2"/>
      <c r="DQD84" s="2"/>
      <c r="DQE84" s="2"/>
      <c r="DQF84" s="2"/>
      <c r="DQG84" s="2"/>
      <c r="DQH84" s="2"/>
      <c r="DQI84" s="2"/>
      <c r="DQJ84" s="2"/>
      <c r="DQK84" s="2"/>
      <c r="DQL84" s="2"/>
      <c r="DQM84" s="2"/>
      <c r="DQN84" s="2"/>
      <c r="DQO84" s="2"/>
      <c r="DQP84" s="2"/>
      <c r="DQQ84" s="2"/>
      <c r="DQR84" s="2"/>
      <c r="DQS84" s="2"/>
      <c r="DQT84" s="2"/>
      <c r="DQU84" s="2"/>
      <c r="DQV84" s="2"/>
      <c r="DQW84" s="2"/>
      <c r="DQX84" s="2"/>
      <c r="DQY84" s="2"/>
      <c r="DQZ84" s="2"/>
      <c r="DRA84" s="2"/>
      <c r="DRB84" s="2"/>
      <c r="DRC84" s="2"/>
      <c r="DRD84" s="2"/>
      <c r="DRE84" s="2"/>
      <c r="DRF84" s="2"/>
      <c r="DRG84" s="2"/>
      <c r="DRH84" s="2"/>
      <c r="DRI84" s="2"/>
      <c r="DRJ84" s="2"/>
      <c r="DRK84" s="2"/>
      <c r="DRL84" s="2"/>
      <c r="DRM84" s="2"/>
      <c r="DRN84" s="2"/>
      <c r="DRO84" s="2"/>
      <c r="DRP84" s="2"/>
      <c r="DRQ84" s="2"/>
      <c r="DRR84" s="2"/>
      <c r="DRS84" s="2"/>
      <c r="DRT84" s="2"/>
      <c r="DRU84" s="2"/>
      <c r="DRV84" s="2"/>
      <c r="DRW84" s="2"/>
      <c r="DRX84" s="2"/>
      <c r="DRY84" s="2"/>
      <c r="DRZ84" s="2"/>
      <c r="DSA84" s="2"/>
      <c r="DSB84" s="2"/>
      <c r="DSC84" s="2"/>
      <c r="DSD84" s="2"/>
      <c r="DSE84" s="2"/>
      <c r="DSF84" s="2"/>
      <c r="DSG84" s="2"/>
      <c r="DSH84" s="2"/>
      <c r="DSI84" s="2"/>
      <c r="DSJ84" s="2"/>
      <c r="DSK84" s="2"/>
      <c r="DSL84" s="2"/>
      <c r="DSM84" s="2"/>
      <c r="DSN84" s="2"/>
      <c r="DSO84" s="2"/>
      <c r="DSP84" s="2"/>
      <c r="DSQ84" s="2"/>
      <c r="DSR84" s="2"/>
      <c r="DSS84" s="2"/>
      <c r="DST84" s="2"/>
      <c r="DSU84" s="2"/>
      <c r="DSV84" s="2"/>
      <c r="DSW84" s="2"/>
      <c r="DSX84" s="2"/>
      <c r="DSY84" s="2"/>
      <c r="DSZ84" s="2"/>
      <c r="DTA84" s="2"/>
      <c r="DTB84" s="2"/>
      <c r="DTC84" s="2"/>
      <c r="DTD84" s="2"/>
      <c r="DTE84" s="2"/>
      <c r="DTF84" s="2"/>
      <c r="DTG84" s="2"/>
      <c r="DTH84" s="2"/>
      <c r="DTI84" s="2"/>
      <c r="DTJ84" s="2"/>
      <c r="DTK84" s="2"/>
      <c r="DTL84" s="2"/>
      <c r="DTM84" s="2"/>
      <c r="DTN84" s="2"/>
      <c r="DTO84" s="2"/>
      <c r="DTP84" s="2"/>
      <c r="DTQ84" s="2"/>
      <c r="DTR84" s="2"/>
      <c r="DTS84" s="2"/>
      <c r="DTT84" s="2"/>
      <c r="DTU84" s="2"/>
      <c r="DTV84" s="2"/>
      <c r="DTW84" s="2"/>
      <c r="DTX84" s="2"/>
      <c r="DTY84" s="2"/>
      <c r="DTZ84" s="2"/>
      <c r="DUA84" s="2"/>
      <c r="DUB84" s="2"/>
      <c r="DUC84" s="2"/>
      <c r="DUD84" s="2"/>
      <c r="DUE84" s="2"/>
      <c r="DUF84" s="2"/>
      <c r="DUG84" s="2"/>
      <c r="DUH84" s="2"/>
      <c r="DUI84" s="2"/>
      <c r="DUJ84" s="2"/>
      <c r="DUK84" s="2"/>
      <c r="DUL84" s="2"/>
      <c r="DUM84" s="2"/>
      <c r="DUN84" s="2"/>
      <c r="DUO84" s="2"/>
      <c r="DUP84" s="2"/>
      <c r="DUQ84" s="2"/>
      <c r="DUR84" s="2"/>
      <c r="DUS84" s="2"/>
      <c r="DUT84" s="2"/>
      <c r="DUU84" s="2"/>
      <c r="DUV84" s="2"/>
      <c r="DUW84" s="2"/>
      <c r="DUX84" s="2"/>
      <c r="DUY84" s="2"/>
      <c r="DUZ84" s="2"/>
      <c r="DVA84" s="2"/>
      <c r="DVB84" s="2"/>
      <c r="DVC84" s="2"/>
      <c r="DVD84" s="2"/>
      <c r="DVE84" s="2"/>
      <c r="DVF84" s="2"/>
      <c r="DVG84" s="2"/>
      <c r="DVH84" s="2"/>
      <c r="DVI84" s="2"/>
      <c r="DVJ84" s="2"/>
      <c r="DVK84" s="2"/>
      <c r="DVL84" s="2"/>
      <c r="DVM84" s="2"/>
      <c r="DVN84" s="2"/>
      <c r="DVO84" s="2"/>
      <c r="DVP84" s="2"/>
      <c r="DVQ84" s="2"/>
      <c r="DVR84" s="2"/>
      <c r="DVS84" s="2"/>
      <c r="DVT84" s="2"/>
      <c r="DVU84" s="2"/>
      <c r="DVV84" s="2"/>
      <c r="DVW84" s="2"/>
      <c r="DVX84" s="2"/>
      <c r="DVY84" s="2"/>
      <c r="DVZ84" s="2"/>
      <c r="DWA84" s="2"/>
      <c r="DWB84" s="2"/>
      <c r="DWC84" s="2"/>
      <c r="DWD84" s="2"/>
      <c r="DWE84" s="2"/>
      <c r="DWF84" s="2"/>
      <c r="DWG84" s="2"/>
      <c r="DWH84" s="2"/>
      <c r="DWI84" s="2"/>
      <c r="DWJ84" s="2"/>
      <c r="DWK84" s="2"/>
      <c r="DWL84" s="2"/>
      <c r="DWM84" s="2"/>
      <c r="DWN84" s="2"/>
      <c r="DWO84" s="2"/>
      <c r="DWP84" s="2"/>
      <c r="DWQ84" s="2"/>
      <c r="DWR84" s="2"/>
      <c r="DWS84" s="2"/>
      <c r="DWT84" s="2"/>
      <c r="DWU84" s="2"/>
      <c r="DWV84" s="2"/>
      <c r="DWW84" s="2"/>
      <c r="DWX84" s="2"/>
      <c r="DWY84" s="2"/>
      <c r="DWZ84" s="2"/>
      <c r="DXA84" s="2"/>
      <c r="DXB84" s="2"/>
      <c r="DXC84" s="2"/>
      <c r="DXD84" s="2"/>
      <c r="DXE84" s="2"/>
      <c r="DXF84" s="2"/>
      <c r="DXG84" s="2"/>
      <c r="DXH84" s="2"/>
      <c r="DXI84" s="2"/>
      <c r="DXJ84" s="2"/>
      <c r="DXK84" s="2"/>
      <c r="DXL84" s="2"/>
      <c r="DXM84" s="2"/>
      <c r="DXN84" s="2"/>
      <c r="DXO84" s="2"/>
      <c r="DXP84" s="2"/>
      <c r="DXQ84" s="2"/>
      <c r="DXR84" s="2"/>
      <c r="DXS84" s="2"/>
      <c r="DXT84" s="2"/>
      <c r="DXU84" s="2"/>
      <c r="DXV84" s="2"/>
      <c r="DXW84" s="2"/>
      <c r="DXX84" s="2"/>
      <c r="DXY84" s="2"/>
      <c r="DXZ84" s="2"/>
      <c r="DYA84" s="2"/>
      <c r="DYB84" s="2"/>
      <c r="DYC84" s="2"/>
      <c r="DYD84" s="2"/>
      <c r="DYE84" s="2"/>
      <c r="DYF84" s="2"/>
      <c r="DYG84" s="2"/>
      <c r="DYH84" s="2"/>
      <c r="DYI84" s="2"/>
      <c r="DYJ84" s="2"/>
      <c r="DYK84" s="2"/>
      <c r="DYL84" s="2"/>
      <c r="DYM84" s="2"/>
      <c r="DYN84" s="2"/>
      <c r="DYO84" s="2"/>
      <c r="DYP84" s="2"/>
      <c r="DYQ84" s="2"/>
      <c r="DYR84" s="2"/>
      <c r="DYS84" s="2"/>
      <c r="DYT84" s="2"/>
      <c r="DYU84" s="2"/>
      <c r="DYV84" s="2"/>
      <c r="DYW84" s="2"/>
      <c r="DYX84" s="2"/>
      <c r="DYY84" s="2"/>
      <c r="DYZ84" s="2"/>
      <c r="DZA84" s="2"/>
      <c r="DZB84" s="2"/>
      <c r="DZC84" s="2"/>
      <c r="DZD84" s="2"/>
      <c r="DZE84" s="2"/>
      <c r="DZF84" s="2"/>
      <c r="DZG84" s="2"/>
      <c r="DZH84" s="2"/>
      <c r="DZI84" s="2"/>
      <c r="DZJ84" s="2"/>
      <c r="DZK84" s="2"/>
      <c r="DZL84" s="2"/>
      <c r="DZM84" s="2"/>
      <c r="DZN84" s="2"/>
      <c r="DZO84" s="2"/>
      <c r="DZP84" s="2"/>
      <c r="DZQ84" s="2"/>
      <c r="DZR84" s="2"/>
      <c r="DZS84" s="2"/>
      <c r="DZT84" s="2"/>
      <c r="DZU84" s="2"/>
      <c r="DZV84" s="2"/>
      <c r="DZW84" s="2"/>
      <c r="DZX84" s="2"/>
      <c r="DZY84" s="2"/>
      <c r="DZZ84" s="2"/>
      <c r="EAA84" s="2"/>
      <c r="EAB84" s="2"/>
      <c r="EAC84" s="2"/>
      <c r="EAD84" s="2"/>
      <c r="EAE84" s="2"/>
      <c r="EAF84" s="2"/>
      <c r="EAG84" s="2"/>
      <c r="EAH84" s="2"/>
      <c r="EAI84" s="2"/>
      <c r="EAJ84" s="2"/>
      <c r="EAK84" s="2"/>
      <c r="EAL84" s="2"/>
      <c r="EAM84" s="2"/>
      <c r="EAN84" s="2"/>
      <c r="EAO84" s="2"/>
      <c r="EAP84" s="2"/>
      <c r="EAQ84" s="2"/>
      <c r="EAR84" s="2"/>
      <c r="EAS84" s="2"/>
      <c r="EAT84" s="2"/>
      <c r="EAU84" s="2"/>
      <c r="EAV84" s="2"/>
      <c r="EAW84" s="2"/>
      <c r="EAX84" s="2"/>
      <c r="EAY84" s="2"/>
      <c r="EAZ84" s="2"/>
      <c r="EBA84" s="2"/>
      <c r="EBB84" s="2"/>
      <c r="EBC84" s="2"/>
      <c r="EBD84" s="2"/>
      <c r="EBE84" s="2"/>
      <c r="EBF84" s="2"/>
      <c r="EBG84" s="2"/>
      <c r="EBH84" s="2"/>
      <c r="EBI84" s="2"/>
      <c r="EBJ84" s="2"/>
      <c r="EBK84" s="2"/>
      <c r="EBL84" s="2"/>
      <c r="EBM84" s="2"/>
      <c r="EBN84" s="2"/>
      <c r="EBO84" s="2"/>
      <c r="EBP84" s="2"/>
      <c r="EBQ84" s="2"/>
      <c r="EBR84" s="2"/>
      <c r="EBS84" s="2"/>
      <c r="EBT84" s="2"/>
      <c r="EBU84" s="2"/>
      <c r="EBV84" s="2"/>
      <c r="EBW84" s="2"/>
      <c r="EBX84" s="2"/>
      <c r="EBY84" s="2"/>
      <c r="EBZ84" s="2"/>
      <c r="ECA84" s="2"/>
      <c r="ECB84" s="2"/>
      <c r="ECC84" s="2"/>
      <c r="ECD84" s="2"/>
      <c r="ECE84" s="2"/>
      <c r="ECF84" s="2"/>
      <c r="ECG84" s="2"/>
      <c r="ECH84" s="2"/>
      <c r="ECI84" s="2"/>
      <c r="ECJ84" s="2"/>
      <c r="ECK84" s="2"/>
      <c r="ECL84" s="2"/>
      <c r="ECM84" s="2"/>
      <c r="ECN84" s="2"/>
      <c r="ECO84" s="2"/>
      <c r="ECP84" s="2"/>
      <c r="ECQ84" s="2"/>
      <c r="ECR84" s="2"/>
      <c r="ECS84" s="2"/>
      <c r="ECT84" s="2"/>
      <c r="ECU84" s="2"/>
      <c r="ECV84" s="2"/>
      <c r="ECW84" s="2"/>
      <c r="ECX84" s="2"/>
      <c r="ECY84" s="2"/>
      <c r="ECZ84" s="2"/>
      <c r="EDA84" s="2"/>
      <c r="EDB84" s="2"/>
      <c r="EDC84" s="2"/>
      <c r="EDD84" s="2"/>
      <c r="EDE84" s="2"/>
      <c r="EDF84" s="2"/>
      <c r="EDG84" s="2"/>
      <c r="EDH84" s="2"/>
      <c r="EDI84" s="2"/>
      <c r="EDJ84" s="2"/>
      <c r="EDK84" s="2"/>
      <c r="EDL84" s="2"/>
      <c r="EDM84" s="2"/>
      <c r="EDN84" s="2"/>
      <c r="EDO84" s="2"/>
      <c r="EDP84" s="2"/>
      <c r="EDQ84" s="2"/>
      <c r="EDR84" s="2"/>
      <c r="EDS84" s="2"/>
      <c r="EDT84" s="2"/>
      <c r="EDU84" s="2"/>
      <c r="EDV84" s="2"/>
      <c r="EDW84" s="2"/>
      <c r="EDX84" s="2"/>
      <c r="EDY84" s="2"/>
      <c r="EDZ84" s="2"/>
      <c r="EEA84" s="2"/>
      <c r="EEB84" s="2"/>
      <c r="EEC84" s="2"/>
      <c r="EED84" s="2"/>
      <c r="EEE84" s="2"/>
      <c r="EEF84" s="2"/>
      <c r="EEG84" s="2"/>
      <c r="EEH84" s="2"/>
      <c r="EEI84" s="2"/>
      <c r="EEJ84" s="2"/>
      <c r="EEK84" s="2"/>
      <c r="EEL84" s="2"/>
      <c r="EEM84" s="2"/>
      <c r="EEN84" s="2"/>
      <c r="EEO84" s="2"/>
      <c r="EEP84" s="2"/>
      <c r="EEQ84" s="2"/>
      <c r="EER84" s="2"/>
      <c r="EES84" s="2"/>
      <c r="EET84" s="2"/>
      <c r="EEU84" s="2"/>
      <c r="EEV84" s="2"/>
      <c r="EEW84" s="2"/>
      <c r="EEX84" s="2"/>
      <c r="EEY84" s="2"/>
      <c r="EEZ84" s="2"/>
      <c r="EFA84" s="2"/>
      <c r="EFB84" s="2"/>
      <c r="EFC84" s="2"/>
      <c r="EFD84" s="2"/>
      <c r="EFE84" s="2"/>
      <c r="EFF84" s="2"/>
      <c r="EFG84" s="2"/>
      <c r="EFH84" s="2"/>
      <c r="EFI84" s="2"/>
      <c r="EFJ84" s="2"/>
      <c r="EFK84" s="2"/>
      <c r="EFL84" s="2"/>
      <c r="EFM84" s="2"/>
      <c r="EFN84" s="2"/>
      <c r="EFO84" s="2"/>
      <c r="EFP84" s="2"/>
      <c r="EFQ84" s="2"/>
      <c r="EFR84" s="2"/>
      <c r="EFS84" s="2"/>
      <c r="EFT84" s="2"/>
      <c r="EFU84" s="2"/>
      <c r="EFV84" s="2"/>
      <c r="EFW84" s="2"/>
      <c r="EFX84" s="2"/>
      <c r="EFY84" s="2"/>
      <c r="EFZ84" s="2"/>
      <c r="EGA84" s="2"/>
      <c r="EGB84" s="2"/>
      <c r="EGC84" s="2"/>
      <c r="EGD84" s="2"/>
      <c r="EGE84" s="2"/>
      <c r="EGF84" s="2"/>
      <c r="EGG84" s="2"/>
      <c r="EGH84" s="2"/>
      <c r="EGI84" s="2"/>
      <c r="EGJ84" s="2"/>
      <c r="EGK84" s="2"/>
      <c r="EGL84" s="2"/>
      <c r="EGM84" s="2"/>
      <c r="EGN84" s="2"/>
      <c r="EGO84" s="2"/>
      <c r="EGP84" s="2"/>
      <c r="EGQ84" s="2"/>
      <c r="EGR84" s="2"/>
      <c r="EGS84" s="2"/>
      <c r="EGT84" s="2"/>
      <c r="EGU84" s="2"/>
      <c r="EGV84" s="2"/>
      <c r="EGW84" s="2"/>
      <c r="EGX84" s="2"/>
      <c r="EGY84" s="2"/>
      <c r="EGZ84" s="2"/>
      <c r="EHA84" s="2"/>
      <c r="EHB84" s="2"/>
      <c r="EHC84" s="2"/>
      <c r="EHD84" s="2"/>
      <c r="EHE84" s="2"/>
      <c r="EHF84" s="2"/>
      <c r="EHG84" s="2"/>
      <c r="EHH84" s="2"/>
      <c r="EHI84" s="2"/>
      <c r="EHJ84" s="2"/>
      <c r="EHK84" s="2"/>
      <c r="EHL84" s="2"/>
      <c r="EHM84" s="2"/>
      <c r="EHN84" s="2"/>
      <c r="EHO84" s="2"/>
      <c r="EHP84" s="2"/>
      <c r="EHQ84" s="2"/>
      <c r="EHR84" s="2"/>
      <c r="EHS84" s="2"/>
      <c r="EHT84" s="2"/>
      <c r="EHU84" s="2"/>
      <c r="EHV84" s="2"/>
      <c r="EHW84" s="2"/>
      <c r="EHX84" s="2"/>
      <c r="EHY84" s="2"/>
      <c r="EHZ84" s="2"/>
      <c r="EIA84" s="2"/>
      <c r="EIB84" s="2"/>
      <c r="EIC84" s="2"/>
      <c r="EID84" s="2"/>
      <c r="EIE84" s="2"/>
      <c r="EIF84" s="2"/>
      <c r="EIG84" s="2"/>
      <c r="EIH84" s="2"/>
      <c r="EII84" s="2"/>
      <c r="EIJ84" s="2"/>
      <c r="EIK84" s="2"/>
      <c r="EIL84" s="2"/>
      <c r="EIM84" s="2"/>
      <c r="EIN84" s="2"/>
      <c r="EIO84" s="2"/>
      <c r="EIP84" s="2"/>
      <c r="EIQ84" s="2"/>
      <c r="EIR84" s="2"/>
      <c r="EIS84" s="2"/>
      <c r="EIT84" s="2"/>
      <c r="EIU84" s="2"/>
      <c r="EIV84" s="2"/>
      <c r="EIW84" s="2"/>
      <c r="EIX84" s="2"/>
      <c r="EIY84" s="2"/>
      <c r="EIZ84" s="2"/>
      <c r="EJA84" s="2"/>
      <c r="EJB84" s="2"/>
      <c r="EJC84" s="2"/>
      <c r="EJD84" s="2"/>
      <c r="EJE84" s="2"/>
      <c r="EJF84" s="2"/>
      <c r="EJG84" s="2"/>
      <c r="EJH84" s="2"/>
      <c r="EJI84" s="2"/>
      <c r="EJJ84" s="2"/>
      <c r="EJK84" s="2"/>
      <c r="EJL84" s="2"/>
      <c r="EJM84" s="2"/>
      <c r="EJN84" s="2"/>
      <c r="EJO84" s="2"/>
      <c r="EJP84" s="2"/>
      <c r="EJQ84" s="2"/>
      <c r="EJR84" s="2"/>
      <c r="EJS84" s="2"/>
      <c r="EJT84" s="2"/>
      <c r="EJU84" s="2"/>
      <c r="EJV84" s="2"/>
      <c r="EJW84" s="2"/>
      <c r="EJX84" s="2"/>
      <c r="EJY84" s="2"/>
      <c r="EJZ84" s="2"/>
      <c r="EKA84" s="2"/>
      <c r="EKB84" s="2"/>
      <c r="EKC84" s="2"/>
      <c r="EKD84" s="2"/>
      <c r="EKE84" s="2"/>
      <c r="EKF84" s="2"/>
      <c r="EKG84" s="2"/>
      <c r="EKH84" s="2"/>
      <c r="EKI84" s="2"/>
      <c r="EKJ84" s="2"/>
      <c r="EKK84" s="2"/>
      <c r="EKL84" s="2"/>
      <c r="EKM84" s="2"/>
      <c r="EKN84" s="2"/>
      <c r="EKO84" s="2"/>
      <c r="EKP84" s="2"/>
      <c r="EKQ84" s="2"/>
      <c r="EKR84" s="2"/>
      <c r="EKS84" s="2"/>
      <c r="EKT84" s="2"/>
      <c r="EKU84" s="2"/>
      <c r="EKV84" s="2"/>
      <c r="EKW84" s="2"/>
      <c r="EKX84" s="2"/>
      <c r="EKY84" s="2"/>
      <c r="EKZ84" s="2"/>
      <c r="ELA84" s="2"/>
      <c r="ELB84" s="2"/>
      <c r="ELC84" s="2"/>
      <c r="ELD84" s="2"/>
      <c r="ELE84" s="2"/>
      <c r="ELF84" s="2"/>
      <c r="ELG84" s="2"/>
      <c r="ELH84" s="2"/>
      <c r="ELI84" s="2"/>
      <c r="ELJ84" s="2"/>
      <c r="ELK84" s="2"/>
      <c r="ELL84" s="2"/>
      <c r="ELM84" s="2"/>
      <c r="ELN84" s="2"/>
      <c r="ELO84" s="2"/>
      <c r="ELP84" s="2"/>
      <c r="ELQ84" s="2"/>
      <c r="ELR84" s="2"/>
      <c r="ELS84" s="2"/>
      <c r="ELT84" s="2"/>
      <c r="ELU84" s="2"/>
      <c r="ELV84" s="2"/>
      <c r="ELW84" s="2"/>
      <c r="ELX84" s="2"/>
      <c r="ELY84" s="2"/>
      <c r="ELZ84" s="2"/>
      <c r="EMA84" s="2"/>
      <c r="EMB84" s="2"/>
      <c r="EMC84" s="2"/>
      <c r="EMD84" s="2"/>
      <c r="EME84" s="2"/>
      <c r="EMF84" s="2"/>
      <c r="EMG84" s="2"/>
      <c r="EMH84" s="2"/>
      <c r="EMI84" s="2"/>
      <c r="EMJ84" s="2"/>
      <c r="EMK84" s="2"/>
      <c r="EML84" s="2"/>
      <c r="EMM84" s="2"/>
      <c r="EMN84" s="2"/>
      <c r="EMO84" s="2"/>
      <c r="EMP84" s="2"/>
      <c r="EMQ84" s="2"/>
      <c r="EMR84" s="2"/>
      <c r="EMS84" s="2"/>
      <c r="EMT84" s="2"/>
      <c r="EMU84" s="2"/>
      <c r="EMV84" s="2"/>
      <c r="EMW84" s="2"/>
      <c r="EMX84" s="2"/>
      <c r="EMY84" s="2"/>
      <c r="EMZ84" s="2"/>
      <c r="ENA84" s="2"/>
      <c r="ENB84" s="2"/>
      <c r="ENC84" s="2"/>
      <c r="END84" s="2"/>
      <c r="ENE84" s="2"/>
      <c r="ENF84" s="2"/>
      <c r="ENG84" s="2"/>
      <c r="ENH84" s="2"/>
      <c r="ENI84" s="2"/>
      <c r="ENJ84" s="2"/>
      <c r="ENK84" s="2"/>
      <c r="ENL84" s="2"/>
      <c r="ENM84" s="2"/>
      <c r="ENN84" s="2"/>
      <c r="ENO84" s="2"/>
      <c r="ENP84" s="2"/>
      <c r="ENQ84" s="2"/>
      <c r="ENR84" s="2"/>
      <c r="ENS84" s="2"/>
      <c r="ENT84" s="2"/>
      <c r="ENU84" s="2"/>
      <c r="ENV84" s="2"/>
      <c r="ENW84" s="2"/>
      <c r="ENX84" s="2"/>
      <c r="ENY84" s="2"/>
      <c r="ENZ84" s="2"/>
      <c r="EOA84" s="2"/>
      <c r="EOB84" s="2"/>
      <c r="EOC84" s="2"/>
      <c r="EOD84" s="2"/>
      <c r="EOE84" s="2"/>
      <c r="EOF84" s="2"/>
      <c r="EOG84" s="2"/>
      <c r="EOH84" s="2"/>
      <c r="EOI84" s="2"/>
      <c r="EOJ84" s="2"/>
      <c r="EOK84" s="2"/>
      <c r="EOL84" s="2"/>
      <c r="EOM84" s="2"/>
      <c r="EON84" s="2"/>
      <c r="EOO84" s="2"/>
      <c r="EOP84" s="2"/>
      <c r="EOQ84" s="2"/>
      <c r="EOR84" s="2"/>
      <c r="EOS84" s="2"/>
      <c r="EOT84" s="2"/>
      <c r="EOU84" s="2"/>
      <c r="EOV84" s="2"/>
      <c r="EOW84" s="2"/>
      <c r="EOX84" s="2"/>
      <c r="EOY84" s="2"/>
      <c r="EOZ84" s="2"/>
      <c r="EPA84" s="2"/>
      <c r="EPB84" s="2"/>
      <c r="EPC84" s="2"/>
      <c r="EPD84" s="2"/>
      <c r="EPE84" s="2"/>
      <c r="EPF84" s="2"/>
      <c r="EPG84" s="2"/>
      <c r="EPH84" s="2"/>
      <c r="EPI84" s="2"/>
      <c r="EPJ84" s="2"/>
      <c r="EPK84" s="2"/>
      <c r="EPL84" s="2"/>
      <c r="EPM84" s="2"/>
      <c r="EPN84" s="2"/>
      <c r="EPO84" s="2"/>
      <c r="EPP84" s="2"/>
      <c r="EPQ84" s="2"/>
      <c r="EPR84" s="2"/>
      <c r="EPS84" s="2"/>
      <c r="EPT84" s="2"/>
      <c r="EPU84" s="2"/>
      <c r="EPV84" s="2"/>
      <c r="EPW84" s="2"/>
      <c r="EPX84" s="2"/>
      <c r="EPY84" s="2"/>
      <c r="EPZ84" s="2"/>
      <c r="EQA84" s="2"/>
      <c r="EQB84" s="2"/>
      <c r="EQC84" s="2"/>
      <c r="EQD84" s="2"/>
      <c r="EQE84" s="2"/>
      <c r="EQF84" s="2"/>
      <c r="EQG84" s="2"/>
      <c r="EQH84" s="2"/>
      <c r="EQI84" s="2"/>
      <c r="EQJ84" s="2"/>
      <c r="EQK84" s="2"/>
      <c r="EQL84" s="2"/>
      <c r="EQM84" s="2"/>
      <c r="EQN84" s="2"/>
      <c r="EQO84" s="2"/>
      <c r="EQP84" s="2"/>
      <c r="EQQ84" s="2"/>
      <c r="EQR84" s="2"/>
      <c r="EQS84" s="2"/>
      <c r="EQT84" s="2"/>
      <c r="EQU84" s="2"/>
      <c r="EQV84" s="2"/>
      <c r="EQW84" s="2"/>
      <c r="EQX84" s="2"/>
      <c r="EQY84" s="2"/>
      <c r="EQZ84" s="2"/>
      <c r="ERA84" s="2"/>
      <c r="ERB84" s="2"/>
      <c r="ERC84" s="2"/>
      <c r="ERD84" s="2"/>
      <c r="ERE84" s="2"/>
      <c r="ERF84" s="2"/>
      <c r="ERG84" s="2"/>
      <c r="ERH84" s="2"/>
      <c r="ERI84" s="2"/>
      <c r="ERJ84" s="2"/>
      <c r="ERK84" s="2"/>
      <c r="ERL84" s="2"/>
      <c r="ERM84" s="2"/>
      <c r="ERN84" s="2"/>
      <c r="ERO84" s="2"/>
      <c r="ERP84" s="2"/>
      <c r="ERQ84" s="2"/>
      <c r="ERR84" s="2"/>
      <c r="ERS84" s="2"/>
      <c r="ERT84" s="2"/>
      <c r="ERU84" s="2"/>
      <c r="ERV84" s="2"/>
      <c r="ERW84" s="2"/>
      <c r="ERX84" s="2"/>
      <c r="ERY84" s="2"/>
      <c r="ERZ84" s="2"/>
      <c r="ESA84" s="2"/>
      <c r="ESB84" s="2"/>
      <c r="ESC84" s="2"/>
      <c r="ESD84" s="2"/>
      <c r="ESE84" s="2"/>
      <c r="ESF84" s="2"/>
      <c r="ESG84" s="2"/>
      <c r="ESH84" s="2"/>
      <c r="ESI84" s="2"/>
      <c r="ESJ84" s="2"/>
      <c r="ESK84" s="2"/>
      <c r="ESL84" s="2"/>
      <c r="ESM84" s="2"/>
      <c r="ESN84" s="2"/>
      <c r="ESO84" s="2"/>
      <c r="ESP84" s="2"/>
      <c r="ESQ84" s="2"/>
      <c r="ESR84" s="2"/>
      <c r="ESS84" s="2"/>
      <c r="EST84" s="2"/>
      <c r="ESU84" s="2"/>
      <c r="ESV84" s="2"/>
      <c r="ESW84" s="2"/>
      <c r="ESX84" s="2"/>
      <c r="ESY84" s="2"/>
      <c r="ESZ84" s="2"/>
      <c r="ETA84" s="2"/>
      <c r="ETB84" s="2"/>
      <c r="ETC84" s="2"/>
      <c r="ETD84" s="2"/>
      <c r="ETE84" s="2"/>
      <c r="ETF84" s="2"/>
      <c r="ETG84" s="2"/>
      <c r="ETH84" s="2"/>
      <c r="ETI84" s="2"/>
      <c r="ETJ84" s="2"/>
      <c r="ETK84" s="2"/>
      <c r="ETL84" s="2"/>
      <c r="ETM84" s="2"/>
      <c r="ETN84" s="2"/>
      <c r="ETO84" s="2"/>
      <c r="ETP84" s="2"/>
      <c r="ETQ84" s="2"/>
      <c r="ETR84" s="2"/>
      <c r="ETS84" s="2"/>
      <c r="ETT84" s="2"/>
      <c r="ETU84" s="2"/>
      <c r="ETV84" s="2"/>
      <c r="ETW84" s="2"/>
      <c r="ETX84" s="2"/>
      <c r="ETY84" s="2"/>
      <c r="ETZ84" s="2"/>
      <c r="EUA84" s="2"/>
      <c r="EUB84" s="2"/>
      <c r="EUC84" s="2"/>
      <c r="EUD84" s="2"/>
      <c r="EUE84" s="2"/>
      <c r="EUF84" s="2"/>
      <c r="EUG84" s="2"/>
      <c r="EUH84" s="2"/>
      <c r="EUI84" s="2"/>
      <c r="EUJ84" s="2"/>
      <c r="EUK84" s="2"/>
      <c r="EUL84" s="2"/>
      <c r="EUM84" s="2"/>
      <c r="EUN84" s="2"/>
      <c r="EUO84" s="2"/>
      <c r="EUP84" s="2"/>
      <c r="EUQ84" s="2"/>
      <c r="EUR84" s="2"/>
      <c r="EUS84" s="2"/>
      <c r="EUT84" s="2"/>
      <c r="EUU84" s="2"/>
      <c r="EUV84" s="2"/>
      <c r="EUW84" s="2"/>
      <c r="EUX84" s="2"/>
      <c r="EUY84" s="2"/>
      <c r="EUZ84" s="2"/>
      <c r="EVA84" s="2"/>
      <c r="EVB84" s="2"/>
      <c r="EVC84" s="2"/>
      <c r="EVD84" s="2"/>
      <c r="EVE84" s="2"/>
      <c r="EVF84" s="2"/>
      <c r="EVG84" s="2"/>
      <c r="EVH84" s="2"/>
      <c r="EVI84" s="2"/>
      <c r="EVJ84" s="2"/>
      <c r="EVK84" s="2"/>
      <c r="EVL84" s="2"/>
      <c r="EVM84" s="2"/>
      <c r="EVN84" s="2"/>
      <c r="EVO84" s="2"/>
      <c r="EVP84" s="2"/>
      <c r="EVQ84" s="2"/>
      <c r="EVR84" s="2"/>
      <c r="EVS84" s="2"/>
      <c r="EVT84" s="2"/>
      <c r="EVU84" s="2"/>
      <c r="EVV84" s="2"/>
      <c r="EVW84" s="2"/>
      <c r="EVX84" s="2"/>
      <c r="EVY84" s="2"/>
      <c r="EVZ84" s="2"/>
      <c r="EWA84" s="2"/>
      <c r="EWB84" s="2"/>
      <c r="EWC84" s="2"/>
      <c r="EWD84" s="2"/>
      <c r="EWE84" s="2"/>
      <c r="EWF84" s="2"/>
      <c r="EWG84" s="2"/>
      <c r="EWH84" s="2"/>
      <c r="EWI84" s="2"/>
      <c r="EWJ84" s="2"/>
      <c r="EWK84" s="2"/>
      <c r="EWL84" s="2"/>
      <c r="EWM84" s="2"/>
      <c r="EWN84" s="2"/>
      <c r="EWO84" s="2"/>
      <c r="EWP84" s="2"/>
      <c r="EWQ84" s="2"/>
      <c r="EWR84" s="2"/>
      <c r="EWS84" s="2"/>
      <c r="EWT84" s="2"/>
      <c r="EWU84" s="2"/>
      <c r="EWV84" s="2"/>
      <c r="EWW84" s="2"/>
      <c r="EWX84" s="2"/>
      <c r="EWY84" s="2"/>
      <c r="EWZ84" s="2"/>
      <c r="EXA84" s="2"/>
      <c r="EXB84" s="2"/>
      <c r="EXC84" s="2"/>
      <c r="EXD84" s="2"/>
      <c r="EXE84" s="2"/>
      <c r="EXF84" s="2"/>
      <c r="EXG84" s="2"/>
      <c r="EXH84" s="2"/>
      <c r="EXI84" s="2"/>
      <c r="EXJ84" s="2"/>
      <c r="EXK84" s="2"/>
      <c r="EXL84" s="2"/>
      <c r="EXM84" s="2"/>
      <c r="EXN84" s="2"/>
      <c r="EXO84" s="2"/>
      <c r="EXP84" s="2"/>
      <c r="EXQ84" s="2"/>
      <c r="EXR84" s="2"/>
      <c r="EXS84" s="2"/>
      <c r="EXT84" s="2"/>
      <c r="EXU84" s="2"/>
      <c r="EXV84" s="2"/>
      <c r="EXW84" s="2"/>
      <c r="EXX84" s="2"/>
      <c r="EXY84" s="2"/>
      <c r="EXZ84" s="2"/>
      <c r="EYA84" s="2"/>
      <c r="EYB84" s="2"/>
      <c r="EYC84" s="2"/>
      <c r="EYD84" s="2"/>
      <c r="EYE84" s="2"/>
      <c r="EYF84" s="2"/>
      <c r="EYG84" s="2"/>
      <c r="EYH84" s="2"/>
      <c r="EYI84" s="2"/>
      <c r="EYJ84" s="2"/>
      <c r="EYK84" s="2"/>
      <c r="EYL84" s="2"/>
      <c r="EYM84" s="2"/>
      <c r="EYN84" s="2"/>
      <c r="EYO84" s="2"/>
      <c r="EYP84" s="2"/>
      <c r="EYQ84" s="2"/>
      <c r="EYR84" s="2"/>
      <c r="EYS84" s="2"/>
      <c r="EYT84" s="2"/>
      <c r="EYU84" s="2"/>
      <c r="EYV84" s="2"/>
      <c r="EYW84" s="2"/>
      <c r="EYX84" s="2"/>
      <c r="EYY84" s="2"/>
      <c r="EYZ84" s="2"/>
      <c r="EZA84" s="2"/>
      <c r="EZB84" s="2"/>
      <c r="EZC84" s="2"/>
      <c r="EZD84" s="2"/>
      <c r="EZE84" s="2"/>
      <c r="EZF84" s="2"/>
      <c r="EZG84" s="2"/>
      <c r="EZH84" s="2"/>
      <c r="EZI84" s="2"/>
      <c r="EZJ84" s="2"/>
      <c r="EZK84" s="2"/>
      <c r="EZL84" s="2"/>
      <c r="EZM84" s="2"/>
      <c r="EZN84" s="2"/>
      <c r="EZO84" s="2"/>
      <c r="EZP84" s="2"/>
      <c r="EZQ84" s="2"/>
      <c r="EZR84" s="2"/>
      <c r="EZS84" s="2"/>
      <c r="EZT84" s="2"/>
      <c r="EZU84" s="2"/>
      <c r="EZV84" s="2"/>
      <c r="EZW84" s="2"/>
      <c r="EZX84" s="2"/>
      <c r="EZY84" s="2"/>
      <c r="EZZ84" s="2"/>
      <c r="FAA84" s="2"/>
      <c r="FAB84" s="2"/>
      <c r="FAC84" s="2"/>
      <c r="FAD84" s="2"/>
      <c r="FAE84" s="2"/>
      <c r="FAF84" s="2"/>
      <c r="FAG84" s="2"/>
      <c r="FAH84" s="2"/>
      <c r="FAI84" s="2"/>
      <c r="FAJ84" s="2"/>
      <c r="FAK84" s="2"/>
      <c r="FAL84" s="2"/>
      <c r="FAM84" s="2"/>
      <c r="FAN84" s="2"/>
      <c r="FAO84" s="2"/>
      <c r="FAP84" s="2"/>
      <c r="FAQ84" s="2"/>
      <c r="FAR84" s="2"/>
      <c r="FAS84" s="2"/>
      <c r="FAT84" s="2"/>
      <c r="FAU84" s="2"/>
      <c r="FAV84" s="2"/>
      <c r="FAW84" s="2"/>
      <c r="FAX84" s="2"/>
      <c r="FAY84" s="2"/>
      <c r="FAZ84" s="2"/>
      <c r="FBA84" s="2"/>
      <c r="FBB84" s="2"/>
      <c r="FBC84" s="2"/>
      <c r="FBD84" s="2"/>
      <c r="FBE84" s="2"/>
      <c r="FBF84" s="2"/>
      <c r="FBG84" s="2"/>
      <c r="FBH84" s="2"/>
      <c r="FBI84" s="2"/>
      <c r="FBJ84" s="2"/>
      <c r="FBK84" s="2"/>
      <c r="FBL84" s="2"/>
      <c r="FBM84" s="2"/>
      <c r="FBN84" s="2"/>
      <c r="FBO84" s="2"/>
      <c r="FBP84" s="2"/>
      <c r="FBQ84" s="2"/>
      <c r="FBR84" s="2"/>
      <c r="FBS84" s="2"/>
      <c r="FBT84" s="2"/>
      <c r="FBU84" s="2"/>
      <c r="FBV84" s="2"/>
      <c r="FBW84" s="2"/>
      <c r="FBX84" s="2"/>
      <c r="FBY84" s="2"/>
      <c r="FBZ84" s="2"/>
      <c r="FCA84" s="2"/>
      <c r="FCB84" s="2"/>
      <c r="FCC84" s="2"/>
      <c r="FCD84" s="2"/>
      <c r="FCE84" s="2"/>
      <c r="FCF84" s="2"/>
      <c r="FCG84" s="2"/>
      <c r="FCH84" s="2"/>
      <c r="FCI84" s="2"/>
      <c r="FCJ84" s="2"/>
      <c r="FCK84" s="2"/>
      <c r="FCL84" s="2"/>
      <c r="FCM84" s="2"/>
      <c r="FCN84" s="2"/>
      <c r="FCO84" s="2"/>
      <c r="FCP84" s="2"/>
      <c r="FCQ84" s="2"/>
      <c r="FCR84" s="2"/>
      <c r="FCS84" s="2"/>
      <c r="FCT84" s="2"/>
      <c r="FCU84" s="2"/>
      <c r="FCV84" s="2"/>
      <c r="FCW84" s="2"/>
      <c r="FCX84" s="2"/>
      <c r="FCY84" s="2"/>
      <c r="FCZ84" s="2"/>
      <c r="FDA84" s="2"/>
      <c r="FDB84" s="2"/>
      <c r="FDC84" s="2"/>
      <c r="FDD84" s="2"/>
      <c r="FDE84" s="2"/>
      <c r="FDF84" s="2"/>
      <c r="FDG84" s="2"/>
      <c r="FDH84" s="2"/>
      <c r="FDI84" s="2"/>
      <c r="FDJ84" s="2"/>
      <c r="FDK84" s="2"/>
      <c r="FDL84" s="2"/>
      <c r="FDM84" s="2"/>
      <c r="FDN84" s="2"/>
      <c r="FDO84" s="2"/>
      <c r="FDP84" s="2"/>
      <c r="FDQ84" s="2"/>
      <c r="FDR84" s="2"/>
      <c r="FDS84" s="2"/>
      <c r="FDT84" s="2"/>
      <c r="FDU84" s="2"/>
      <c r="FDV84" s="2"/>
      <c r="FDW84" s="2"/>
      <c r="FDX84" s="2"/>
      <c r="FDY84" s="2"/>
      <c r="FDZ84" s="2"/>
      <c r="FEA84" s="2"/>
      <c r="FEB84" s="2"/>
      <c r="FEC84" s="2"/>
      <c r="FED84" s="2"/>
      <c r="FEE84" s="2"/>
      <c r="FEF84" s="2"/>
      <c r="FEG84" s="2"/>
      <c r="FEH84" s="2"/>
      <c r="FEI84" s="2"/>
      <c r="FEJ84" s="2"/>
      <c r="FEK84" s="2"/>
      <c r="FEL84" s="2"/>
      <c r="FEM84" s="2"/>
      <c r="FEN84" s="2"/>
      <c r="FEO84" s="2"/>
      <c r="FEP84" s="2"/>
      <c r="FEQ84" s="2"/>
      <c r="FER84" s="2"/>
      <c r="FES84" s="2"/>
      <c r="FET84" s="2"/>
      <c r="FEU84" s="2"/>
      <c r="FEV84" s="2"/>
      <c r="FEW84" s="2"/>
      <c r="FEX84" s="2"/>
      <c r="FEY84" s="2"/>
      <c r="FEZ84" s="2"/>
      <c r="FFA84" s="2"/>
      <c r="FFB84" s="2"/>
      <c r="FFC84" s="2"/>
      <c r="FFD84" s="2"/>
      <c r="FFE84" s="2"/>
      <c r="FFF84" s="2"/>
      <c r="FFG84" s="2"/>
      <c r="FFH84" s="2"/>
      <c r="FFI84" s="2"/>
      <c r="FFJ84" s="2"/>
      <c r="FFK84" s="2"/>
      <c r="FFL84" s="2"/>
      <c r="FFM84" s="2"/>
      <c r="FFN84" s="2"/>
      <c r="FFO84" s="2"/>
      <c r="FFP84" s="2"/>
      <c r="FFQ84" s="2"/>
      <c r="FFR84" s="2"/>
      <c r="FFS84" s="2"/>
      <c r="FFT84" s="2"/>
      <c r="FFU84" s="2"/>
      <c r="FFV84" s="2"/>
      <c r="FFW84" s="2"/>
      <c r="FFX84" s="2"/>
      <c r="FFY84" s="2"/>
      <c r="FFZ84" s="2"/>
      <c r="FGA84" s="2"/>
      <c r="FGB84" s="2"/>
      <c r="FGC84" s="2"/>
      <c r="FGD84" s="2"/>
      <c r="FGE84" s="2"/>
      <c r="FGF84" s="2"/>
      <c r="FGG84" s="2"/>
      <c r="FGH84" s="2"/>
      <c r="FGI84" s="2"/>
      <c r="FGJ84" s="2"/>
      <c r="FGK84" s="2"/>
      <c r="FGL84" s="2"/>
      <c r="FGM84" s="2"/>
      <c r="FGN84" s="2"/>
      <c r="FGO84" s="2"/>
      <c r="FGP84" s="2"/>
      <c r="FGQ84" s="2"/>
      <c r="FGR84" s="2"/>
      <c r="FGS84" s="2"/>
      <c r="FGT84" s="2"/>
      <c r="FGU84" s="2"/>
      <c r="FGV84" s="2"/>
      <c r="FGW84" s="2"/>
      <c r="FGX84" s="2"/>
      <c r="FGY84" s="2"/>
      <c r="FGZ84" s="2"/>
      <c r="FHA84" s="2"/>
      <c r="FHB84" s="2"/>
      <c r="FHC84" s="2"/>
      <c r="FHD84" s="2"/>
      <c r="FHE84" s="2"/>
      <c r="FHF84" s="2"/>
      <c r="FHG84" s="2"/>
      <c r="FHH84" s="2"/>
      <c r="FHI84" s="2"/>
      <c r="FHJ84" s="2"/>
      <c r="FHK84" s="2"/>
      <c r="FHL84" s="2"/>
      <c r="FHM84" s="2"/>
      <c r="FHN84" s="2"/>
      <c r="FHO84" s="2"/>
      <c r="FHP84" s="2"/>
      <c r="FHQ84" s="2"/>
      <c r="FHR84" s="2"/>
      <c r="FHS84" s="2"/>
      <c r="FHT84" s="2"/>
      <c r="FHU84" s="2"/>
      <c r="FHV84" s="2"/>
      <c r="FHW84" s="2"/>
      <c r="FHX84" s="2"/>
      <c r="FHY84" s="2"/>
      <c r="FHZ84" s="2"/>
      <c r="FIA84" s="2"/>
      <c r="FIB84" s="2"/>
      <c r="FIC84" s="2"/>
      <c r="FID84" s="2"/>
      <c r="FIE84" s="2"/>
      <c r="FIF84" s="2"/>
      <c r="FIG84" s="2"/>
      <c r="FIH84" s="2"/>
      <c r="FII84" s="2"/>
      <c r="FIJ84" s="2"/>
      <c r="FIK84" s="2"/>
      <c r="FIL84" s="2"/>
      <c r="FIM84" s="2"/>
      <c r="FIN84" s="2"/>
      <c r="FIO84" s="2"/>
      <c r="FIP84" s="2"/>
      <c r="FIQ84" s="2"/>
      <c r="FIR84" s="2"/>
      <c r="FIS84" s="2"/>
      <c r="FIT84" s="2"/>
      <c r="FIU84" s="2"/>
      <c r="FIV84" s="2"/>
      <c r="FIW84" s="2"/>
      <c r="FIX84" s="2"/>
      <c r="FIY84" s="2"/>
      <c r="FIZ84" s="2"/>
      <c r="FJA84" s="2"/>
      <c r="FJB84" s="2"/>
      <c r="FJC84" s="2"/>
      <c r="FJD84" s="2"/>
      <c r="FJE84" s="2"/>
      <c r="FJF84" s="2"/>
      <c r="FJG84" s="2"/>
      <c r="FJH84" s="2"/>
      <c r="FJI84" s="2"/>
      <c r="FJJ84" s="2"/>
      <c r="FJK84" s="2"/>
      <c r="FJL84" s="2"/>
      <c r="FJM84" s="2"/>
      <c r="FJN84" s="2"/>
      <c r="FJO84" s="2"/>
      <c r="FJP84" s="2"/>
      <c r="FJQ84" s="2"/>
      <c r="FJR84" s="2"/>
      <c r="FJS84" s="2"/>
      <c r="FJT84" s="2"/>
      <c r="FJU84" s="2"/>
      <c r="FJV84" s="2"/>
      <c r="FJW84" s="2"/>
      <c r="FJX84" s="2"/>
      <c r="FJY84" s="2"/>
      <c r="FJZ84" s="2"/>
      <c r="FKA84" s="2"/>
      <c r="FKB84" s="2"/>
      <c r="FKC84" s="2"/>
      <c r="FKD84" s="2"/>
      <c r="FKE84" s="2"/>
      <c r="FKF84" s="2"/>
      <c r="FKG84" s="2"/>
      <c r="FKH84" s="2"/>
      <c r="FKI84" s="2"/>
      <c r="FKJ84" s="2"/>
      <c r="FKK84" s="2"/>
      <c r="FKL84" s="2"/>
      <c r="FKM84" s="2"/>
      <c r="FKN84" s="2"/>
      <c r="FKO84" s="2"/>
      <c r="FKP84" s="2"/>
      <c r="FKQ84" s="2"/>
      <c r="FKR84" s="2"/>
      <c r="FKS84" s="2"/>
      <c r="FKT84" s="2"/>
      <c r="FKU84" s="2"/>
      <c r="FKV84" s="2"/>
      <c r="FKW84" s="2"/>
      <c r="FKX84" s="2"/>
      <c r="FKY84" s="2"/>
      <c r="FKZ84" s="2"/>
      <c r="FLA84" s="2"/>
      <c r="FLB84" s="2"/>
      <c r="FLC84" s="2"/>
      <c r="FLD84" s="2"/>
      <c r="FLE84" s="2"/>
      <c r="FLF84" s="2"/>
      <c r="FLG84" s="2"/>
      <c r="FLH84" s="2"/>
      <c r="FLI84" s="2"/>
      <c r="FLJ84" s="2"/>
      <c r="FLK84" s="2"/>
      <c r="FLL84" s="2"/>
      <c r="FLM84" s="2"/>
      <c r="FLN84" s="2"/>
      <c r="FLO84" s="2"/>
      <c r="FLP84" s="2"/>
      <c r="FLQ84" s="2"/>
      <c r="FLR84" s="2"/>
      <c r="FLS84" s="2"/>
      <c r="FLT84" s="2"/>
      <c r="FLU84" s="2"/>
      <c r="FLV84" s="2"/>
      <c r="FLW84" s="2"/>
      <c r="FLX84" s="2"/>
      <c r="FLY84" s="2"/>
      <c r="FLZ84" s="2"/>
      <c r="FMA84" s="2"/>
      <c r="FMB84" s="2"/>
      <c r="FMC84" s="2"/>
      <c r="FMD84" s="2"/>
      <c r="FME84" s="2"/>
      <c r="FMF84" s="2"/>
      <c r="FMG84" s="2"/>
      <c r="FMH84" s="2"/>
      <c r="FMI84" s="2"/>
      <c r="FMJ84" s="2"/>
      <c r="FMK84" s="2"/>
      <c r="FML84" s="2"/>
      <c r="FMM84" s="2"/>
      <c r="FMN84" s="2"/>
      <c r="FMO84" s="2"/>
      <c r="FMP84" s="2"/>
      <c r="FMQ84" s="2"/>
      <c r="FMR84" s="2"/>
      <c r="FMS84" s="2"/>
      <c r="FMT84" s="2"/>
      <c r="FMU84" s="2"/>
      <c r="FMV84" s="2"/>
      <c r="FMW84" s="2"/>
      <c r="FMX84" s="2"/>
      <c r="FMY84" s="2"/>
      <c r="FMZ84" s="2"/>
      <c r="FNA84" s="2"/>
      <c r="FNB84" s="2"/>
      <c r="FNC84" s="2"/>
      <c r="FND84" s="2"/>
      <c r="FNE84" s="2"/>
      <c r="FNF84" s="2"/>
      <c r="FNG84" s="2"/>
      <c r="FNH84" s="2"/>
      <c r="FNI84" s="2"/>
      <c r="FNJ84" s="2"/>
      <c r="FNK84" s="2"/>
      <c r="FNL84" s="2"/>
      <c r="FNM84" s="2"/>
      <c r="FNN84" s="2"/>
      <c r="FNO84" s="2"/>
      <c r="FNP84" s="2"/>
      <c r="FNQ84" s="2"/>
      <c r="FNR84" s="2"/>
      <c r="FNS84" s="2"/>
      <c r="FNT84" s="2"/>
      <c r="FNU84" s="2"/>
      <c r="FNV84" s="2"/>
      <c r="FNW84" s="2"/>
      <c r="FNX84" s="2"/>
      <c r="FNY84" s="2"/>
      <c r="FNZ84" s="2"/>
      <c r="FOA84" s="2"/>
      <c r="FOB84" s="2"/>
      <c r="FOC84" s="2"/>
      <c r="FOD84" s="2"/>
      <c r="FOE84" s="2"/>
      <c r="FOF84" s="2"/>
      <c r="FOG84" s="2"/>
      <c r="FOH84" s="2"/>
      <c r="FOI84" s="2"/>
      <c r="FOJ84" s="2"/>
      <c r="FOK84" s="2"/>
      <c r="FOL84" s="2"/>
      <c r="FOM84" s="2"/>
      <c r="FON84" s="2"/>
      <c r="FOO84" s="2"/>
      <c r="FOP84" s="2"/>
      <c r="FOQ84" s="2"/>
      <c r="FOR84" s="2"/>
      <c r="FOS84" s="2"/>
      <c r="FOT84" s="2"/>
      <c r="FOU84" s="2"/>
      <c r="FOV84" s="2"/>
      <c r="FOW84" s="2"/>
      <c r="FOX84" s="2"/>
      <c r="FOY84" s="2"/>
      <c r="FOZ84" s="2"/>
      <c r="FPA84" s="2"/>
      <c r="FPB84" s="2"/>
      <c r="FPC84" s="2"/>
      <c r="FPD84" s="2"/>
      <c r="FPE84" s="2"/>
      <c r="FPF84" s="2"/>
      <c r="FPG84" s="2"/>
      <c r="FPH84" s="2"/>
      <c r="FPI84" s="2"/>
      <c r="FPJ84" s="2"/>
      <c r="FPK84" s="2"/>
      <c r="FPL84" s="2"/>
      <c r="FPM84" s="2"/>
      <c r="FPN84" s="2"/>
      <c r="FPO84" s="2"/>
      <c r="FPP84" s="2"/>
      <c r="FPQ84" s="2"/>
      <c r="FPR84" s="2"/>
      <c r="FPS84" s="2"/>
      <c r="FPT84" s="2"/>
      <c r="FPU84" s="2"/>
      <c r="FPV84" s="2"/>
      <c r="FPW84" s="2"/>
      <c r="FPX84" s="2"/>
      <c r="FPY84" s="2"/>
      <c r="FPZ84" s="2"/>
      <c r="FQA84" s="2"/>
      <c r="FQB84" s="2"/>
      <c r="FQC84" s="2"/>
      <c r="FQD84" s="2"/>
      <c r="FQE84" s="2"/>
      <c r="FQF84" s="2"/>
      <c r="FQG84" s="2"/>
      <c r="FQH84" s="2"/>
      <c r="FQI84" s="2"/>
      <c r="FQJ84" s="2"/>
      <c r="FQK84" s="2"/>
      <c r="FQL84" s="2"/>
      <c r="FQM84" s="2"/>
      <c r="FQN84" s="2"/>
      <c r="FQO84" s="2"/>
      <c r="FQP84" s="2"/>
      <c r="FQQ84" s="2"/>
      <c r="FQR84" s="2"/>
      <c r="FQS84" s="2"/>
      <c r="FQT84" s="2"/>
      <c r="FQU84" s="2"/>
      <c r="FQV84" s="2"/>
      <c r="FQW84" s="2"/>
      <c r="FQX84" s="2"/>
      <c r="FQY84" s="2"/>
      <c r="FQZ84" s="2"/>
      <c r="FRA84" s="2"/>
      <c r="FRB84" s="2"/>
      <c r="FRC84" s="2"/>
      <c r="FRD84" s="2"/>
      <c r="FRE84" s="2"/>
      <c r="FRF84" s="2"/>
      <c r="FRG84" s="2"/>
      <c r="FRH84" s="2"/>
      <c r="FRI84" s="2"/>
      <c r="FRJ84" s="2"/>
      <c r="FRK84" s="2"/>
      <c r="FRL84" s="2"/>
      <c r="FRM84" s="2"/>
      <c r="FRN84" s="2"/>
      <c r="FRO84" s="2"/>
      <c r="FRP84" s="2"/>
      <c r="FRQ84" s="2"/>
      <c r="FRR84" s="2"/>
      <c r="FRS84" s="2"/>
      <c r="FRT84" s="2"/>
      <c r="FRU84" s="2"/>
      <c r="FRV84" s="2"/>
      <c r="FRW84" s="2"/>
      <c r="FRX84" s="2"/>
      <c r="FRY84" s="2"/>
      <c r="FRZ84" s="2"/>
      <c r="FSA84" s="2"/>
      <c r="FSB84" s="2"/>
      <c r="FSC84" s="2"/>
      <c r="FSD84" s="2"/>
      <c r="FSE84" s="2"/>
      <c r="FSF84" s="2"/>
      <c r="FSG84" s="2"/>
      <c r="FSH84" s="2"/>
      <c r="FSI84" s="2"/>
      <c r="FSJ84" s="2"/>
      <c r="FSK84" s="2"/>
      <c r="FSL84" s="2"/>
      <c r="FSM84" s="2"/>
      <c r="FSN84" s="2"/>
      <c r="FSO84" s="2"/>
      <c r="FSP84" s="2"/>
      <c r="FSQ84" s="2"/>
      <c r="FSR84" s="2"/>
      <c r="FSS84" s="2"/>
      <c r="FST84" s="2"/>
      <c r="FSU84" s="2"/>
      <c r="FSV84" s="2"/>
      <c r="FSW84" s="2"/>
      <c r="FSX84" s="2"/>
      <c r="FSY84" s="2"/>
      <c r="FSZ84" s="2"/>
      <c r="FTA84" s="2"/>
      <c r="FTB84" s="2"/>
      <c r="FTC84" s="2"/>
      <c r="FTD84" s="2"/>
      <c r="FTE84" s="2"/>
      <c r="FTF84" s="2"/>
      <c r="FTG84" s="2"/>
      <c r="FTH84" s="2"/>
      <c r="FTI84" s="2"/>
      <c r="FTJ84" s="2"/>
      <c r="FTK84" s="2"/>
      <c r="FTL84" s="2"/>
      <c r="FTM84" s="2"/>
      <c r="FTN84" s="2"/>
      <c r="FTO84" s="2"/>
      <c r="FTP84" s="2"/>
      <c r="FTQ84" s="2"/>
      <c r="FTR84" s="2"/>
      <c r="FTS84" s="2"/>
      <c r="FTT84" s="2"/>
      <c r="FTU84" s="2"/>
      <c r="FTV84" s="2"/>
      <c r="FTW84" s="2"/>
      <c r="FTX84" s="2"/>
      <c r="FTY84" s="2"/>
      <c r="FTZ84" s="2"/>
      <c r="FUA84" s="2"/>
      <c r="FUB84" s="2"/>
      <c r="FUC84" s="2"/>
      <c r="FUD84" s="2"/>
      <c r="FUE84" s="2"/>
      <c r="FUF84" s="2"/>
      <c r="FUG84" s="2"/>
      <c r="FUH84" s="2"/>
      <c r="FUI84" s="2"/>
      <c r="FUJ84" s="2"/>
      <c r="FUK84" s="2"/>
      <c r="FUL84" s="2"/>
      <c r="FUM84" s="2"/>
      <c r="FUN84" s="2"/>
      <c r="FUO84" s="2"/>
      <c r="FUP84" s="2"/>
      <c r="FUQ84" s="2"/>
      <c r="FUR84" s="2"/>
      <c r="FUS84" s="2"/>
      <c r="FUT84" s="2"/>
      <c r="FUU84" s="2"/>
      <c r="FUV84" s="2"/>
      <c r="FUW84" s="2"/>
      <c r="FUX84" s="2"/>
      <c r="FUY84" s="2"/>
      <c r="FUZ84" s="2"/>
      <c r="FVA84" s="2"/>
      <c r="FVB84" s="2"/>
      <c r="FVC84" s="2"/>
      <c r="FVD84" s="2"/>
      <c r="FVE84" s="2"/>
      <c r="FVF84" s="2"/>
      <c r="FVG84" s="2"/>
      <c r="FVH84" s="2"/>
      <c r="FVI84" s="2"/>
      <c r="FVJ84" s="2"/>
      <c r="FVK84" s="2"/>
      <c r="FVL84" s="2"/>
      <c r="FVM84" s="2"/>
      <c r="FVN84" s="2"/>
      <c r="FVO84" s="2"/>
      <c r="FVP84" s="2"/>
      <c r="FVQ84" s="2"/>
      <c r="FVR84" s="2"/>
      <c r="FVS84" s="2"/>
      <c r="FVT84" s="2"/>
      <c r="FVU84" s="2"/>
      <c r="FVV84" s="2"/>
      <c r="FVW84" s="2"/>
      <c r="FVX84" s="2"/>
      <c r="FVY84" s="2"/>
      <c r="FVZ84" s="2"/>
      <c r="FWA84" s="2"/>
      <c r="FWB84" s="2"/>
      <c r="FWC84" s="2"/>
      <c r="FWD84" s="2"/>
      <c r="FWE84" s="2"/>
      <c r="FWF84" s="2"/>
      <c r="FWG84" s="2"/>
      <c r="FWH84" s="2"/>
      <c r="FWI84" s="2"/>
      <c r="FWJ84" s="2"/>
      <c r="FWK84" s="2"/>
      <c r="FWL84" s="2"/>
      <c r="FWM84" s="2"/>
      <c r="FWN84" s="2"/>
      <c r="FWO84" s="2"/>
      <c r="FWP84" s="2"/>
      <c r="FWQ84" s="2"/>
      <c r="FWR84" s="2"/>
      <c r="FWS84" s="2"/>
      <c r="FWT84" s="2"/>
      <c r="FWU84" s="2"/>
      <c r="FWV84" s="2"/>
      <c r="FWW84" s="2"/>
      <c r="FWX84" s="2"/>
      <c r="FWY84" s="2"/>
      <c r="FWZ84" s="2"/>
      <c r="FXA84" s="2"/>
      <c r="FXB84" s="2"/>
      <c r="FXC84" s="2"/>
      <c r="FXD84" s="2"/>
      <c r="FXE84" s="2"/>
      <c r="FXF84" s="2"/>
      <c r="FXG84" s="2"/>
      <c r="FXH84" s="2"/>
      <c r="FXI84" s="2"/>
      <c r="FXJ84" s="2"/>
      <c r="FXK84" s="2"/>
      <c r="FXL84" s="2"/>
      <c r="FXM84" s="2"/>
      <c r="FXN84" s="2"/>
      <c r="FXO84" s="2"/>
      <c r="FXP84" s="2"/>
      <c r="FXQ84" s="2"/>
      <c r="FXR84" s="2"/>
      <c r="FXS84" s="2"/>
      <c r="FXT84" s="2"/>
      <c r="FXU84" s="2"/>
      <c r="FXV84" s="2"/>
      <c r="FXW84" s="2"/>
      <c r="FXX84" s="2"/>
      <c r="FXY84" s="2"/>
      <c r="FXZ84" s="2"/>
      <c r="FYA84" s="2"/>
      <c r="FYB84" s="2"/>
      <c r="FYC84" s="2"/>
      <c r="FYD84" s="2"/>
      <c r="FYE84" s="2"/>
      <c r="FYF84" s="2"/>
      <c r="FYG84" s="2"/>
      <c r="FYH84" s="2"/>
      <c r="FYI84" s="2"/>
      <c r="FYJ84" s="2"/>
      <c r="FYK84" s="2"/>
      <c r="FYL84" s="2"/>
      <c r="FYM84" s="2"/>
      <c r="FYN84" s="2"/>
      <c r="FYO84" s="2"/>
      <c r="FYP84" s="2"/>
      <c r="FYQ84" s="2"/>
      <c r="FYR84" s="2"/>
      <c r="FYS84" s="2"/>
      <c r="FYT84" s="2"/>
      <c r="FYU84" s="2"/>
      <c r="FYV84" s="2"/>
      <c r="FYW84" s="2"/>
      <c r="FYX84" s="2"/>
      <c r="FYY84" s="2"/>
      <c r="FYZ84" s="2"/>
      <c r="FZA84" s="2"/>
      <c r="FZB84" s="2"/>
      <c r="FZC84" s="2"/>
      <c r="FZD84" s="2"/>
      <c r="FZE84" s="2"/>
      <c r="FZF84" s="2"/>
      <c r="FZG84" s="2"/>
      <c r="FZH84" s="2"/>
      <c r="FZI84" s="2"/>
      <c r="FZJ84" s="2"/>
      <c r="FZK84" s="2"/>
      <c r="FZL84" s="2"/>
      <c r="FZM84" s="2"/>
      <c r="FZN84" s="2"/>
      <c r="FZO84" s="2"/>
      <c r="FZP84" s="2"/>
      <c r="FZQ84" s="2"/>
      <c r="FZR84" s="2"/>
      <c r="FZS84" s="2"/>
      <c r="FZT84" s="2"/>
      <c r="FZU84" s="2"/>
      <c r="FZV84" s="2"/>
      <c r="FZW84" s="2"/>
      <c r="FZX84" s="2"/>
      <c r="FZY84" s="2"/>
      <c r="FZZ84" s="2"/>
      <c r="GAA84" s="2"/>
      <c r="GAB84" s="2"/>
      <c r="GAC84" s="2"/>
      <c r="GAD84" s="2"/>
      <c r="GAE84" s="2"/>
      <c r="GAF84" s="2"/>
      <c r="GAG84" s="2"/>
      <c r="GAH84" s="2"/>
      <c r="GAI84" s="2"/>
      <c r="GAJ84" s="2"/>
      <c r="GAK84" s="2"/>
      <c r="GAL84" s="2"/>
      <c r="GAM84" s="2"/>
      <c r="GAN84" s="2"/>
      <c r="GAO84" s="2"/>
      <c r="GAP84" s="2"/>
      <c r="GAQ84" s="2"/>
      <c r="GAR84" s="2"/>
      <c r="GAS84" s="2"/>
      <c r="GAT84" s="2"/>
      <c r="GAU84" s="2"/>
      <c r="GAV84" s="2"/>
      <c r="GAW84" s="2"/>
      <c r="GAX84" s="2"/>
      <c r="GAY84" s="2"/>
      <c r="GAZ84" s="2"/>
      <c r="GBA84" s="2"/>
      <c r="GBB84" s="2"/>
      <c r="GBC84" s="2"/>
      <c r="GBD84" s="2"/>
      <c r="GBE84" s="2"/>
      <c r="GBF84" s="2"/>
      <c r="GBG84" s="2"/>
      <c r="GBH84" s="2"/>
      <c r="GBI84" s="2"/>
      <c r="GBJ84" s="2"/>
      <c r="GBK84" s="2"/>
      <c r="GBL84" s="2"/>
      <c r="GBM84" s="2"/>
      <c r="GBN84" s="2"/>
      <c r="GBO84" s="2"/>
      <c r="GBP84" s="2"/>
      <c r="GBQ84" s="2"/>
      <c r="GBR84" s="2"/>
      <c r="GBS84" s="2"/>
      <c r="GBT84" s="2"/>
      <c r="GBU84" s="2"/>
      <c r="GBV84" s="2"/>
      <c r="GBW84" s="2"/>
      <c r="GBX84" s="2"/>
      <c r="GBY84" s="2"/>
      <c r="GBZ84" s="2"/>
      <c r="GCA84" s="2"/>
      <c r="GCB84" s="2"/>
      <c r="GCC84" s="2"/>
      <c r="GCD84" s="2"/>
      <c r="GCE84" s="2"/>
      <c r="GCF84" s="2"/>
      <c r="GCG84" s="2"/>
      <c r="GCH84" s="2"/>
      <c r="GCI84" s="2"/>
      <c r="GCJ84" s="2"/>
      <c r="GCK84" s="2"/>
      <c r="GCL84" s="2"/>
      <c r="GCM84" s="2"/>
      <c r="GCN84" s="2"/>
      <c r="GCO84" s="2"/>
      <c r="GCP84" s="2"/>
      <c r="GCQ84" s="2"/>
      <c r="GCR84" s="2"/>
      <c r="GCS84" s="2"/>
      <c r="GCT84" s="2"/>
      <c r="GCU84" s="2"/>
      <c r="GCV84" s="2"/>
      <c r="GCW84" s="2"/>
      <c r="GCX84" s="2"/>
      <c r="GCY84" s="2"/>
      <c r="GCZ84" s="2"/>
      <c r="GDA84" s="2"/>
      <c r="GDB84" s="2"/>
      <c r="GDC84" s="2"/>
      <c r="GDD84" s="2"/>
      <c r="GDE84" s="2"/>
      <c r="GDF84" s="2"/>
      <c r="GDG84" s="2"/>
      <c r="GDH84" s="2"/>
      <c r="GDI84" s="2"/>
      <c r="GDJ84" s="2"/>
      <c r="GDK84" s="2"/>
      <c r="GDL84" s="2"/>
      <c r="GDM84" s="2"/>
      <c r="GDN84" s="2"/>
      <c r="GDO84" s="2"/>
      <c r="GDP84" s="2"/>
      <c r="GDQ84" s="2"/>
      <c r="GDR84" s="2"/>
      <c r="GDS84" s="2"/>
      <c r="GDT84" s="2"/>
      <c r="GDU84" s="2"/>
      <c r="GDV84" s="2"/>
      <c r="GDW84" s="2"/>
      <c r="GDX84" s="2"/>
      <c r="GDY84" s="2"/>
      <c r="GDZ84" s="2"/>
      <c r="GEA84" s="2"/>
      <c r="GEB84" s="2"/>
      <c r="GEC84" s="2"/>
      <c r="GED84" s="2"/>
      <c r="GEE84" s="2"/>
      <c r="GEF84" s="2"/>
      <c r="GEG84" s="2"/>
      <c r="GEH84" s="2"/>
      <c r="GEI84" s="2"/>
      <c r="GEJ84" s="2"/>
      <c r="GEK84" s="2"/>
      <c r="GEL84" s="2"/>
      <c r="GEM84" s="2"/>
      <c r="GEN84" s="2"/>
      <c r="GEO84" s="2"/>
      <c r="GEP84" s="2"/>
      <c r="GEQ84" s="2"/>
      <c r="GER84" s="2"/>
      <c r="GES84" s="2"/>
      <c r="GET84" s="2"/>
      <c r="GEU84" s="2"/>
      <c r="GEV84" s="2"/>
      <c r="GEW84" s="2"/>
      <c r="GEX84" s="2"/>
      <c r="GEY84" s="2"/>
      <c r="GEZ84" s="2"/>
      <c r="GFA84" s="2"/>
      <c r="GFB84" s="2"/>
      <c r="GFC84" s="2"/>
      <c r="GFD84" s="2"/>
      <c r="GFE84" s="2"/>
      <c r="GFF84" s="2"/>
      <c r="GFG84" s="2"/>
      <c r="GFH84" s="2"/>
      <c r="GFI84" s="2"/>
      <c r="GFJ84" s="2"/>
      <c r="GFK84" s="2"/>
      <c r="GFL84" s="2"/>
      <c r="GFM84" s="2"/>
      <c r="GFN84" s="2"/>
      <c r="GFO84" s="2"/>
      <c r="GFP84" s="2"/>
      <c r="GFQ84" s="2"/>
      <c r="GFR84" s="2"/>
      <c r="GFS84" s="2"/>
      <c r="GFT84" s="2"/>
      <c r="GFU84" s="2"/>
      <c r="GFV84" s="2"/>
      <c r="GFW84" s="2"/>
      <c r="GFX84" s="2"/>
      <c r="GFY84" s="2"/>
      <c r="GFZ84" s="2"/>
      <c r="GGA84" s="2"/>
      <c r="GGB84" s="2"/>
      <c r="GGC84" s="2"/>
      <c r="GGD84" s="2"/>
      <c r="GGE84" s="2"/>
      <c r="GGF84" s="2"/>
      <c r="GGG84" s="2"/>
      <c r="GGH84" s="2"/>
      <c r="GGI84" s="2"/>
      <c r="GGJ84" s="2"/>
      <c r="GGK84" s="2"/>
      <c r="GGL84" s="2"/>
      <c r="GGM84" s="2"/>
      <c r="GGN84" s="2"/>
      <c r="GGO84" s="2"/>
      <c r="GGP84" s="2"/>
      <c r="GGQ84" s="2"/>
      <c r="GGR84" s="2"/>
      <c r="GGS84" s="2"/>
      <c r="GGT84" s="2"/>
      <c r="GGU84" s="2"/>
      <c r="GGV84" s="2"/>
      <c r="GGW84" s="2"/>
      <c r="GGX84" s="2"/>
      <c r="GGY84" s="2"/>
      <c r="GGZ84" s="2"/>
      <c r="GHA84" s="2"/>
      <c r="GHB84" s="2"/>
      <c r="GHC84" s="2"/>
      <c r="GHD84" s="2"/>
      <c r="GHE84" s="2"/>
      <c r="GHF84" s="2"/>
      <c r="GHG84" s="2"/>
      <c r="GHH84" s="2"/>
      <c r="GHI84" s="2"/>
      <c r="GHJ84" s="2"/>
      <c r="GHK84" s="2"/>
      <c r="GHL84" s="2"/>
      <c r="GHM84" s="2"/>
      <c r="GHN84" s="2"/>
      <c r="GHO84" s="2"/>
      <c r="GHP84" s="2"/>
      <c r="GHQ84" s="2"/>
      <c r="GHR84" s="2"/>
      <c r="GHS84" s="2"/>
      <c r="GHT84" s="2"/>
      <c r="GHU84" s="2"/>
      <c r="GHV84" s="2"/>
      <c r="GHW84" s="2"/>
      <c r="GHX84" s="2"/>
      <c r="GHY84" s="2"/>
      <c r="GHZ84" s="2"/>
      <c r="GIA84" s="2"/>
      <c r="GIB84" s="2"/>
      <c r="GIC84" s="2"/>
      <c r="GID84" s="2"/>
      <c r="GIE84" s="2"/>
      <c r="GIF84" s="2"/>
      <c r="GIG84" s="2"/>
      <c r="GIH84" s="2"/>
      <c r="GII84" s="2"/>
      <c r="GIJ84" s="2"/>
      <c r="GIK84" s="2"/>
      <c r="GIL84" s="2"/>
      <c r="GIM84" s="2"/>
      <c r="GIN84" s="2"/>
      <c r="GIO84" s="2"/>
      <c r="GIP84" s="2"/>
      <c r="GIQ84" s="2"/>
      <c r="GIR84" s="2"/>
      <c r="GIS84" s="2"/>
      <c r="GIT84" s="2"/>
      <c r="GIU84" s="2"/>
      <c r="GIV84" s="2"/>
      <c r="GIW84" s="2"/>
      <c r="GIX84" s="2"/>
      <c r="GIY84" s="2"/>
      <c r="GIZ84" s="2"/>
      <c r="GJA84" s="2"/>
      <c r="GJB84" s="2"/>
      <c r="GJC84" s="2"/>
      <c r="GJD84" s="2"/>
      <c r="GJE84" s="2"/>
      <c r="GJF84" s="2"/>
      <c r="GJG84" s="2"/>
      <c r="GJH84" s="2"/>
      <c r="GJI84" s="2"/>
      <c r="GJJ84" s="2"/>
      <c r="GJK84" s="2"/>
      <c r="GJL84" s="2"/>
      <c r="GJM84" s="2"/>
      <c r="GJN84" s="2"/>
      <c r="GJO84" s="2"/>
      <c r="GJP84" s="2"/>
      <c r="GJQ84" s="2"/>
      <c r="GJR84" s="2"/>
      <c r="GJS84" s="2"/>
      <c r="GJT84" s="2"/>
      <c r="GJU84" s="2"/>
      <c r="GJV84" s="2"/>
      <c r="GJW84" s="2"/>
      <c r="GJX84" s="2"/>
      <c r="GJY84" s="2"/>
      <c r="GJZ84" s="2"/>
      <c r="GKA84" s="2"/>
      <c r="GKB84" s="2"/>
      <c r="GKC84" s="2"/>
      <c r="GKD84" s="2"/>
      <c r="GKE84" s="2"/>
      <c r="GKF84" s="2"/>
      <c r="GKG84" s="2"/>
      <c r="GKH84" s="2"/>
      <c r="GKI84" s="2"/>
      <c r="GKJ84" s="2"/>
      <c r="GKK84" s="2"/>
      <c r="GKL84" s="2"/>
      <c r="GKM84" s="2"/>
      <c r="GKN84" s="2"/>
      <c r="GKO84" s="2"/>
      <c r="GKP84" s="2"/>
      <c r="GKQ84" s="2"/>
      <c r="GKR84" s="2"/>
      <c r="GKS84" s="2"/>
      <c r="GKT84" s="2"/>
      <c r="GKU84" s="2"/>
      <c r="GKV84" s="2"/>
      <c r="GKW84" s="2"/>
      <c r="GKX84" s="2"/>
      <c r="GKY84" s="2"/>
      <c r="GKZ84" s="2"/>
      <c r="GLA84" s="2"/>
      <c r="GLB84" s="2"/>
      <c r="GLC84" s="2"/>
      <c r="GLD84" s="2"/>
      <c r="GLE84" s="2"/>
      <c r="GLF84" s="2"/>
      <c r="GLG84" s="2"/>
      <c r="GLH84" s="2"/>
      <c r="GLI84" s="2"/>
      <c r="GLJ84" s="2"/>
      <c r="GLK84" s="2"/>
      <c r="GLL84" s="2"/>
      <c r="GLM84" s="2"/>
      <c r="GLN84" s="2"/>
      <c r="GLO84" s="2"/>
      <c r="GLP84" s="2"/>
      <c r="GLQ84" s="2"/>
      <c r="GLR84" s="2"/>
      <c r="GLS84" s="2"/>
      <c r="GLT84" s="2"/>
      <c r="GLU84" s="2"/>
      <c r="GLV84" s="2"/>
      <c r="GLW84" s="2"/>
      <c r="GLX84" s="2"/>
      <c r="GLY84" s="2"/>
      <c r="GLZ84" s="2"/>
      <c r="GMA84" s="2"/>
      <c r="GMB84" s="2"/>
      <c r="GMC84" s="2"/>
      <c r="GMD84" s="2"/>
      <c r="GME84" s="2"/>
      <c r="GMF84" s="2"/>
      <c r="GMG84" s="2"/>
      <c r="GMH84" s="2"/>
      <c r="GMI84" s="2"/>
      <c r="GMJ84" s="2"/>
      <c r="GMK84" s="2"/>
      <c r="GML84" s="2"/>
      <c r="GMM84" s="2"/>
      <c r="GMN84" s="2"/>
      <c r="GMO84" s="2"/>
      <c r="GMP84" s="2"/>
      <c r="GMQ84" s="2"/>
      <c r="GMR84" s="2"/>
      <c r="GMS84" s="2"/>
      <c r="GMT84" s="2"/>
      <c r="GMU84" s="2"/>
      <c r="GMV84" s="2"/>
      <c r="GMW84" s="2"/>
      <c r="GMX84" s="2"/>
      <c r="GMY84" s="2"/>
      <c r="GMZ84" s="2"/>
      <c r="GNA84" s="2"/>
      <c r="GNB84" s="2"/>
      <c r="GNC84" s="2"/>
      <c r="GND84" s="2"/>
      <c r="GNE84" s="2"/>
      <c r="GNF84" s="2"/>
      <c r="GNG84" s="2"/>
      <c r="GNH84" s="2"/>
      <c r="GNI84" s="2"/>
      <c r="GNJ84" s="2"/>
      <c r="GNK84" s="2"/>
      <c r="GNL84" s="2"/>
      <c r="GNM84" s="2"/>
      <c r="GNN84" s="2"/>
      <c r="GNO84" s="2"/>
      <c r="GNP84" s="2"/>
      <c r="GNQ84" s="2"/>
      <c r="GNR84" s="2"/>
      <c r="GNS84" s="2"/>
      <c r="GNT84" s="2"/>
      <c r="GNU84" s="2"/>
      <c r="GNV84" s="2"/>
      <c r="GNW84" s="2"/>
      <c r="GNX84" s="2"/>
      <c r="GNY84" s="2"/>
      <c r="GNZ84" s="2"/>
      <c r="GOA84" s="2"/>
      <c r="GOB84" s="2"/>
      <c r="GOC84" s="2"/>
      <c r="GOD84" s="2"/>
      <c r="GOE84" s="2"/>
      <c r="GOF84" s="2"/>
      <c r="GOG84" s="2"/>
      <c r="GOH84" s="2"/>
      <c r="GOI84" s="2"/>
      <c r="GOJ84" s="2"/>
      <c r="GOK84" s="2"/>
      <c r="GOL84" s="2"/>
      <c r="GOM84" s="2"/>
      <c r="GON84" s="2"/>
      <c r="GOO84" s="2"/>
      <c r="GOP84" s="2"/>
      <c r="GOQ84" s="2"/>
      <c r="GOR84" s="2"/>
      <c r="GOS84" s="2"/>
      <c r="GOT84" s="2"/>
      <c r="GOU84" s="2"/>
      <c r="GOV84" s="2"/>
      <c r="GOW84" s="2"/>
      <c r="GOX84" s="2"/>
      <c r="GOY84" s="2"/>
      <c r="GOZ84" s="2"/>
      <c r="GPA84" s="2"/>
      <c r="GPB84" s="2"/>
      <c r="GPC84" s="2"/>
      <c r="GPD84" s="2"/>
      <c r="GPE84" s="2"/>
      <c r="GPF84" s="2"/>
      <c r="GPG84" s="2"/>
      <c r="GPH84" s="2"/>
      <c r="GPI84" s="2"/>
      <c r="GPJ84" s="2"/>
      <c r="GPK84" s="2"/>
      <c r="GPL84" s="2"/>
      <c r="GPM84" s="2"/>
      <c r="GPN84" s="2"/>
      <c r="GPO84" s="2"/>
      <c r="GPP84" s="2"/>
      <c r="GPQ84" s="2"/>
      <c r="GPR84" s="2"/>
      <c r="GPS84" s="2"/>
      <c r="GPT84" s="2"/>
      <c r="GPU84" s="2"/>
      <c r="GPV84" s="2"/>
      <c r="GPW84" s="2"/>
      <c r="GPX84" s="2"/>
      <c r="GPY84" s="2"/>
      <c r="GPZ84" s="2"/>
      <c r="GQA84" s="2"/>
      <c r="GQB84" s="2"/>
      <c r="GQC84" s="2"/>
      <c r="GQD84" s="2"/>
      <c r="GQE84" s="2"/>
      <c r="GQF84" s="2"/>
      <c r="GQG84" s="2"/>
      <c r="GQH84" s="2"/>
      <c r="GQI84" s="2"/>
      <c r="GQJ84" s="2"/>
      <c r="GQK84" s="2"/>
      <c r="GQL84" s="2"/>
      <c r="GQM84" s="2"/>
      <c r="GQN84" s="2"/>
      <c r="GQO84" s="2"/>
      <c r="GQP84" s="2"/>
      <c r="GQQ84" s="2"/>
      <c r="GQR84" s="2"/>
      <c r="GQS84" s="2"/>
      <c r="GQT84" s="2"/>
      <c r="GQU84" s="2"/>
      <c r="GQV84" s="2"/>
      <c r="GQW84" s="2"/>
      <c r="GQX84" s="2"/>
      <c r="GQY84" s="2"/>
      <c r="GQZ84" s="2"/>
      <c r="GRA84" s="2"/>
      <c r="GRB84" s="2"/>
      <c r="GRC84" s="2"/>
      <c r="GRD84" s="2"/>
      <c r="GRE84" s="2"/>
      <c r="GRF84" s="2"/>
      <c r="GRG84" s="2"/>
      <c r="GRH84" s="2"/>
      <c r="GRI84" s="2"/>
      <c r="GRJ84" s="2"/>
      <c r="GRK84" s="2"/>
      <c r="GRL84" s="2"/>
      <c r="GRM84" s="2"/>
      <c r="GRN84" s="2"/>
      <c r="GRO84" s="2"/>
      <c r="GRP84" s="2"/>
      <c r="GRQ84" s="2"/>
      <c r="GRR84" s="2"/>
      <c r="GRS84" s="2"/>
      <c r="GRT84" s="2"/>
      <c r="GRU84" s="2"/>
      <c r="GRV84" s="2"/>
      <c r="GRW84" s="2"/>
      <c r="GRX84" s="2"/>
      <c r="GRY84" s="2"/>
      <c r="GRZ84" s="2"/>
      <c r="GSA84" s="2"/>
      <c r="GSB84" s="2"/>
      <c r="GSC84" s="2"/>
      <c r="GSD84" s="2"/>
      <c r="GSE84" s="2"/>
      <c r="GSF84" s="2"/>
      <c r="GSG84" s="2"/>
      <c r="GSH84" s="2"/>
      <c r="GSI84" s="2"/>
      <c r="GSJ84" s="2"/>
      <c r="GSK84" s="2"/>
      <c r="GSL84" s="2"/>
      <c r="GSM84" s="2"/>
      <c r="GSN84" s="2"/>
      <c r="GSO84" s="2"/>
      <c r="GSP84" s="2"/>
      <c r="GSQ84" s="2"/>
      <c r="GSR84" s="2"/>
      <c r="GSS84" s="2"/>
      <c r="GST84" s="2"/>
      <c r="GSU84" s="2"/>
      <c r="GSV84" s="2"/>
      <c r="GSW84" s="2"/>
      <c r="GSX84" s="2"/>
      <c r="GSY84" s="2"/>
      <c r="GSZ84" s="2"/>
      <c r="GTA84" s="2"/>
      <c r="GTB84" s="2"/>
      <c r="GTC84" s="2"/>
      <c r="GTD84" s="2"/>
      <c r="GTE84" s="2"/>
      <c r="GTF84" s="2"/>
      <c r="GTG84" s="2"/>
      <c r="GTH84" s="2"/>
      <c r="GTI84" s="2"/>
      <c r="GTJ84" s="2"/>
      <c r="GTK84" s="2"/>
      <c r="GTL84" s="2"/>
      <c r="GTM84" s="2"/>
      <c r="GTN84" s="2"/>
      <c r="GTO84" s="2"/>
      <c r="GTP84" s="2"/>
      <c r="GTQ84" s="2"/>
      <c r="GTR84" s="2"/>
      <c r="GTS84" s="2"/>
      <c r="GTT84" s="2"/>
      <c r="GTU84" s="2"/>
      <c r="GTV84" s="2"/>
      <c r="GTW84" s="2"/>
      <c r="GTX84" s="2"/>
      <c r="GTY84" s="2"/>
      <c r="GTZ84" s="2"/>
      <c r="GUA84" s="2"/>
      <c r="GUB84" s="2"/>
      <c r="GUC84" s="2"/>
      <c r="GUD84" s="2"/>
      <c r="GUE84" s="2"/>
      <c r="GUF84" s="2"/>
      <c r="GUG84" s="2"/>
      <c r="GUH84" s="2"/>
      <c r="GUI84" s="2"/>
      <c r="GUJ84" s="2"/>
      <c r="GUK84" s="2"/>
      <c r="GUL84" s="2"/>
      <c r="GUM84" s="2"/>
      <c r="GUN84" s="2"/>
      <c r="GUO84" s="2"/>
      <c r="GUP84" s="2"/>
      <c r="GUQ84" s="2"/>
      <c r="GUR84" s="2"/>
      <c r="GUS84" s="2"/>
      <c r="GUT84" s="2"/>
      <c r="GUU84" s="2"/>
      <c r="GUV84" s="2"/>
      <c r="GUW84" s="2"/>
      <c r="GUX84" s="2"/>
      <c r="GUY84" s="2"/>
      <c r="GUZ84" s="2"/>
      <c r="GVA84" s="2"/>
      <c r="GVB84" s="2"/>
      <c r="GVC84" s="2"/>
      <c r="GVD84" s="2"/>
      <c r="GVE84" s="2"/>
      <c r="GVF84" s="2"/>
      <c r="GVG84" s="2"/>
      <c r="GVH84" s="2"/>
      <c r="GVI84" s="2"/>
      <c r="GVJ84" s="2"/>
      <c r="GVK84" s="2"/>
      <c r="GVL84" s="2"/>
      <c r="GVM84" s="2"/>
      <c r="GVN84" s="2"/>
      <c r="GVO84" s="2"/>
      <c r="GVP84" s="2"/>
      <c r="GVQ84" s="2"/>
      <c r="GVR84" s="2"/>
      <c r="GVS84" s="2"/>
      <c r="GVT84" s="2"/>
      <c r="GVU84" s="2"/>
      <c r="GVV84" s="2"/>
      <c r="GVW84" s="2"/>
      <c r="GVX84" s="2"/>
      <c r="GVY84" s="2"/>
      <c r="GVZ84" s="2"/>
      <c r="GWA84" s="2"/>
      <c r="GWB84" s="2"/>
      <c r="GWC84" s="2"/>
      <c r="GWD84" s="2"/>
      <c r="GWE84" s="2"/>
      <c r="GWF84" s="2"/>
      <c r="GWG84" s="2"/>
      <c r="GWH84" s="2"/>
      <c r="GWI84" s="2"/>
      <c r="GWJ84" s="2"/>
      <c r="GWK84" s="2"/>
      <c r="GWL84" s="2"/>
      <c r="GWM84" s="2"/>
      <c r="GWN84" s="2"/>
      <c r="GWO84" s="2"/>
      <c r="GWP84" s="2"/>
      <c r="GWQ84" s="2"/>
      <c r="GWR84" s="2"/>
      <c r="GWS84" s="2"/>
      <c r="GWT84" s="2"/>
      <c r="GWU84" s="2"/>
      <c r="GWV84" s="2"/>
      <c r="GWW84" s="2"/>
      <c r="GWX84" s="2"/>
      <c r="GWY84" s="2"/>
      <c r="GWZ84" s="2"/>
      <c r="GXA84" s="2"/>
      <c r="GXB84" s="2"/>
      <c r="GXC84" s="2"/>
      <c r="GXD84" s="2"/>
      <c r="GXE84" s="2"/>
      <c r="GXF84" s="2"/>
      <c r="GXG84" s="2"/>
      <c r="GXH84" s="2"/>
      <c r="GXI84" s="2"/>
      <c r="GXJ84" s="2"/>
      <c r="GXK84" s="2"/>
      <c r="GXL84" s="2"/>
      <c r="GXM84" s="2"/>
      <c r="GXN84" s="2"/>
      <c r="GXO84" s="2"/>
      <c r="GXP84" s="2"/>
      <c r="GXQ84" s="2"/>
      <c r="GXR84" s="2"/>
      <c r="GXS84" s="2"/>
      <c r="GXT84" s="2"/>
      <c r="GXU84" s="2"/>
      <c r="GXV84" s="2"/>
      <c r="GXW84" s="2"/>
      <c r="GXX84" s="2"/>
      <c r="GXY84" s="2"/>
      <c r="GXZ84" s="2"/>
      <c r="GYA84" s="2"/>
      <c r="GYB84" s="2"/>
      <c r="GYC84" s="2"/>
      <c r="GYD84" s="2"/>
      <c r="GYE84" s="2"/>
      <c r="GYF84" s="2"/>
      <c r="GYG84" s="2"/>
      <c r="GYH84" s="2"/>
      <c r="GYI84" s="2"/>
      <c r="GYJ84" s="2"/>
      <c r="GYK84" s="2"/>
      <c r="GYL84" s="2"/>
      <c r="GYM84" s="2"/>
      <c r="GYN84" s="2"/>
      <c r="GYO84" s="2"/>
      <c r="GYP84" s="2"/>
      <c r="GYQ84" s="2"/>
      <c r="GYR84" s="2"/>
      <c r="GYS84" s="2"/>
      <c r="GYT84" s="2"/>
      <c r="GYU84" s="2"/>
      <c r="GYV84" s="2"/>
      <c r="GYW84" s="2"/>
      <c r="GYX84" s="2"/>
      <c r="GYY84" s="2"/>
      <c r="GYZ84" s="2"/>
      <c r="GZA84" s="2"/>
      <c r="GZB84" s="2"/>
      <c r="GZC84" s="2"/>
      <c r="GZD84" s="2"/>
      <c r="GZE84" s="2"/>
      <c r="GZF84" s="2"/>
      <c r="GZG84" s="2"/>
      <c r="GZH84" s="2"/>
      <c r="GZI84" s="2"/>
      <c r="GZJ84" s="2"/>
      <c r="GZK84" s="2"/>
      <c r="GZL84" s="2"/>
      <c r="GZM84" s="2"/>
      <c r="GZN84" s="2"/>
      <c r="GZO84" s="2"/>
      <c r="GZP84" s="2"/>
      <c r="GZQ84" s="2"/>
      <c r="GZR84" s="2"/>
      <c r="GZS84" s="2"/>
      <c r="GZT84" s="2"/>
      <c r="GZU84" s="2"/>
      <c r="GZV84" s="2"/>
      <c r="GZW84" s="2"/>
      <c r="GZX84" s="2"/>
      <c r="GZY84" s="2"/>
      <c r="GZZ84" s="2"/>
      <c r="HAA84" s="2"/>
      <c r="HAB84" s="2"/>
      <c r="HAC84" s="2"/>
      <c r="HAD84" s="2"/>
      <c r="HAE84" s="2"/>
      <c r="HAF84" s="2"/>
      <c r="HAG84" s="2"/>
      <c r="HAH84" s="2"/>
      <c r="HAI84" s="2"/>
      <c r="HAJ84" s="2"/>
      <c r="HAK84" s="2"/>
      <c r="HAL84" s="2"/>
      <c r="HAM84" s="2"/>
      <c r="HAN84" s="2"/>
      <c r="HAO84" s="2"/>
      <c r="HAP84" s="2"/>
      <c r="HAQ84" s="2"/>
      <c r="HAR84" s="2"/>
      <c r="HAS84" s="2"/>
      <c r="HAT84" s="2"/>
      <c r="HAU84" s="2"/>
      <c r="HAV84" s="2"/>
      <c r="HAW84" s="2"/>
      <c r="HAX84" s="2"/>
      <c r="HAY84" s="2"/>
      <c r="HAZ84" s="2"/>
      <c r="HBA84" s="2"/>
      <c r="HBB84" s="2"/>
      <c r="HBC84" s="2"/>
      <c r="HBD84" s="2"/>
      <c r="HBE84" s="2"/>
      <c r="HBF84" s="2"/>
      <c r="HBG84" s="2"/>
      <c r="HBH84" s="2"/>
      <c r="HBI84" s="2"/>
      <c r="HBJ84" s="2"/>
      <c r="HBK84" s="2"/>
      <c r="HBL84" s="2"/>
      <c r="HBM84" s="2"/>
      <c r="HBN84" s="2"/>
      <c r="HBO84" s="2"/>
      <c r="HBP84" s="2"/>
      <c r="HBQ84" s="2"/>
      <c r="HBR84" s="2"/>
      <c r="HBS84" s="2"/>
      <c r="HBT84" s="2"/>
      <c r="HBU84" s="2"/>
      <c r="HBV84" s="2"/>
      <c r="HBW84" s="2"/>
      <c r="HBX84" s="2"/>
      <c r="HBY84" s="2"/>
      <c r="HBZ84" s="2"/>
      <c r="HCA84" s="2"/>
      <c r="HCB84" s="2"/>
      <c r="HCC84" s="2"/>
      <c r="HCD84" s="2"/>
      <c r="HCE84" s="2"/>
      <c r="HCF84" s="2"/>
      <c r="HCG84" s="2"/>
      <c r="HCH84" s="2"/>
      <c r="HCI84" s="2"/>
      <c r="HCJ84" s="2"/>
      <c r="HCK84" s="2"/>
      <c r="HCL84" s="2"/>
      <c r="HCM84" s="2"/>
      <c r="HCN84" s="2"/>
      <c r="HCO84" s="2"/>
      <c r="HCP84" s="2"/>
      <c r="HCQ84" s="2"/>
      <c r="HCR84" s="2"/>
      <c r="HCS84" s="2"/>
      <c r="HCT84" s="2"/>
      <c r="HCU84" s="2"/>
      <c r="HCV84" s="2"/>
      <c r="HCW84" s="2"/>
      <c r="HCX84" s="2"/>
      <c r="HCY84" s="2"/>
      <c r="HCZ84" s="2"/>
      <c r="HDA84" s="2"/>
      <c r="HDB84" s="2"/>
      <c r="HDC84" s="2"/>
      <c r="HDD84" s="2"/>
      <c r="HDE84" s="2"/>
      <c r="HDF84" s="2"/>
      <c r="HDG84" s="2"/>
      <c r="HDH84" s="2"/>
      <c r="HDI84" s="2"/>
      <c r="HDJ84" s="2"/>
      <c r="HDK84" s="2"/>
      <c r="HDL84" s="2"/>
      <c r="HDM84" s="2"/>
      <c r="HDN84" s="2"/>
      <c r="HDO84" s="2"/>
      <c r="HDP84" s="2"/>
      <c r="HDQ84" s="2"/>
      <c r="HDR84" s="2"/>
      <c r="HDS84" s="2"/>
      <c r="HDT84" s="2"/>
      <c r="HDU84" s="2"/>
      <c r="HDV84" s="2"/>
      <c r="HDW84" s="2"/>
      <c r="HDX84" s="2"/>
      <c r="HDY84" s="2"/>
      <c r="HDZ84" s="2"/>
      <c r="HEA84" s="2"/>
      <c r="HEB84" s="2"/>
      <c r="HEC84" s="2"/>
      <c r="HED84" s="2"/>
      <c r="HEE84" s="2"/>
      <c r="HEF84" s="2"/>
      <c r="HEG84" s="2"/>
      <c r="HEH84" s="2"/>
      <c r="HEI84" s="2"/>
      <c r="HEJ84" s="2"/>
      <c r="HEK84" s="2"/>
      <c r="HEL84" s="2"/>
      <c r="HEM84" s="2"/>
      <c r="HEN84" s="2"/>
      <c r="HEO84" s="2"/>
      <c r="HEP84" s="2"/>
      <c r="HEQ84" s="2"/>
      <c r="HER84" s="2"/>
      <c r="HES84" s="2"/>
      <c r="HET84" s="2"/>
      <c r="HEU84" s="2"/>
      <c r="HEV84" s="2"/>
      <c r="HEW84" s="2"/>
      <c r="HEX84" s="2"/>
      <c r="HEY84" s="2"/>
      <c r="HEZ84" s="2"/>
      <c r="HFA84" s="2"/>
      <c r="HFB84" s="2"/>
      <c r="HFC84" s="2"/>
      <c r="HFD84" s="2"/>
      <c r="HFE84" s="2"/>
      <c r="HFF84" s="2"/>
      <c r="HFG84" s="2"/>
      <c r="HFH84" s="2"/>
      <c r="HFI84" s="2"/>
      <c r="HFJ84" s="2"/>
      <c r="HFK84" s="2"/>
      <c r="HFL84" s="2"/>
      <c r="HFM84" s="2"/>
      <c r="HFN84" s="2"/>
      <c r="HFO84" s="2"/>
      <c r="HFP84" s="2"/>
      <c r="HFQ84" s="2"/>
      <c r="HFR84" s="2"/>
      <c r="HFS84" s="2"/>
      <c r="HFT84" s="2"/>
      <c r="HFU84" s="2"/>
      <c r="HFV84" s="2"/>
      <c r="HFW84" s="2"/>
      <c r="HFX84" s="2"/>
      <c r="HFY84" s="2"/>
      <c r="HFZ84" s="2"/>
      <c r="HGA84" s="2"/>
      <c r="HGB84" s="2"/>
      <c r="HGC84" s="2"/>
      <c r="HGD84" s="2"/>
      <c r="HGE84" s="2"/>
      <c r="HGF84" s="2"/>
      <c r="HGG84" s="2"/>
      <c r="HGH84" s="2"/>
      <c r="HGI84" s="2"/>
      <c r="HGJ84" s="2"/>
      <c r="HGK84" s="2"/>
      <c r="HGL84" s="2"/>
      <c r="HGM84" s="2"/>
      <c r="HGN84" s="2"/>
      <c r="HGO84" s="2"/>
      <c r="HGP84" s="2"/>
      <c r="HGQ84" s="2"/>
      <c r="HGR84" s="2"/>
      <c r="HGS84" s="2"/>
      <c r="HGT84" s="2"/>
      <c r="HGU84" s="2"/>
      <c r="HGV84" s="2"/>
      <c r="HGW84" s="2"/>
      <c r="HGX84" s="2"/>
      <c r="HGY84" s="2"/>
      <c r="HGZ84" s="2"/>
      <c r="HHA84" s="2"/>
      <c r="HHB84" s="2"/>
      <c r="HHC84" s="2"/>
      <c r="HHD84" s="2"/>
      <c r="HHE84" s="2"/>
      <c r="HHF84" s="2"/>
      <c r="HHG84" s="2"/>
      <c r="HHH84" s="2"/>
      <c r="HHI84" s="2"/>
      <c r="HHJ84" s="2"/>
      <c r="HHK84" s="2"/>
      <c r="HHL84" s="2"/>
      <c r="HHM84" s="2"/>
      <c r="HHN84" s="2"/>
      <c r="HHO84" s="2"/>
      <c r="HHP84" s="2"/>
      <c r="HHQ84" s="2"/>
      <c r="HHR84" s="2"/>
      <c r="HHS84" s="2"/>
      <c r="HHT84" s="2"/>
      <c r="HHU84" s="2"/>
      <c r="HHV84" s="2"/>
      <c r="HHW84" s="2"/>
      <c r="HHX84" s="2"/>
      <c r="HHY84" s="2"/>
      <c r="HHZ84" s="2"/>
      <c r="HIA84" s="2"/>
      <c r="HIB84" s="2"/>
      <c r="HIC84" s="2"/>
      <c r="HID84" s="2"/>
      <c r="HIE84" s="2"/>
      <c r="HIF84" s="2"/>
      <c r="HIG84" s="2"/>
      <c r="HIH84" s="2"/>
      <c r="HII84" s="2"/>
      <c r="HIJ84" s="2"/>
      <c r="HIK84" s="2"/>
      <c r="HIL84" s="2"/>
      <c r="HIM84" s="2"/>
      <c r="HIN84" s="2"/>
      <c r="HIO84" s="2"/>
      <c r="HIP84" s="2"/>
      <c r="HIQ84" s="2"/>
      <c r="HIR84" s="2"/>
      <c r="HIS84" s="2"/>
      <c r="HIT84" s="2"/>
      <c r="HIU84" s="2"/>
      <c r="HIV84" s="2"/>
      <c r="HIW84" s="2"/>
      <c r="HIX84" s="2"/>
      <c r="HIY84" s="2"/>
      <c r="HIZ84" s="2"/>
      <c r="HJA84" s="2"/>
      <c r="HJB84" s="2"/>
      <c r="HJC84" s="2"/>
      <c r="HJD84" s="2"/>
      <c r="HJE84" s="2"/>
      <c r="HJF84" s="2"/>
      <c r="HJG84" s="2"/>
      <c r="HJH84" s="2"/>
      <c r="HJI84" s="2"/>
      <c r="HJJ84" s="2"/>
      <c r="HJK84" s="2"/>
      <c r="HJL84" s="2"/>
      <c r="HJM84" s="2"/>
      <c r="HJN84" s="2"/>
      <c r="HJO84" s="2"/>
      <c r="HJP84" s="2"/>
      <c r="HJQ84" s="2"/>
      <c r="HJR84" s="2"/>
      <c r="HJS84" s="2"/>
      <c r="HJT84" s="2"/>
      <c r="HJU84" s="2"/>
      <c r="HJV84" s="2"/>
      <c r="HJW84" s="2"/>
      <c r="HJX84" s="2"/>
      <c r="HJY84" s="2"/>
      <c r="HJZ84" s="2"/>
      <c r="HKA84" s="2"/>
      <c r="HKB84" s="2"/>
      <c r="HKC84" s="2"/>
      <c r="HKD84" s="2"/>
      <c r="HKE84" s="2"/>
      <c r="HKF84" s="2"/>
      <c r="HKG84" s="2"/>
      <c r="HKH84" s="2"/>
      <c r="HKI84" s="2"/>
      <c r="HKJ84" s="2"/>
      <c r="HKK84" s="2"/>
      <c r="HKL84" s="2"/>
      <c r="HKM84" s="2"/>
      <c r="HKN84" s="2"/>
      <c r="HKO84" s="2"/>
      <c r="HKP84" s="2"/>
      <c r="HKQ84" s="2"/>
      <c r="HKR84" s="2"/>
      <c r="HKS84" s="2"/>
      <c r="HKT84" s="2"/>
      <c r="HKU84" s="2"/>
      <c r="HKV84" s="2"/>
      <c r="HKW84" s="2"/>
      <c r="HKX84" s="2"/>
      <c r="HKY84" s="2"/>
      <c r="HKZ84" s="2"/>
      <c r="HLA84" s="2"/>
      <c r="HLB84" s="2"/>
      <c r="HLC84" s="2"/>
      <c r="HLD84" s="2"/>
      <c r="HLE84" s="2"/>
      <c r="HLF84" s="2"/>
      <c r="HLG84" s="2"/>
      <c r="HLH84" s="2"/>
      <c r="HLI84" s="2"/>
      <c r="HLJ84" s="2"/>
      <c r="HLK84" s="2"/>
      <c r="HLL84" s="2"/>
      <c r="HLM84" s="2"/>
      <c r="HLN84" s="2"/>
      <c r="HLO84" s="2"/>
      <c r="HLP84" s="2"/>
      <c r="HLQ84" s="2"/>
      <c r="HLR84" s="2"/>
      <c r="HLS84" s="2"/>
      <c r="HLT84" s="2"/>
      <c r="HLU84" s="2"/>
      <c r="HLV84" s="2"/>
      <c r="HLW84" s="2"/>
      <c r="HLX84" s="2"/>
      <c r="HLY84" s="2"/>
      <c r="HLZ84" s="2"/>
      <c r="HMA84" s="2"/>
      <c r="HMB84" s="2"/>
      <c r="HMC84" s="2"/>
      <c r="HMD84" s="2"/>
      <c r="HME84" s="2"/>
      <c r="HMF84" s="2"/>
      <c r="HMG84" s="2"/>
      <c r="HMH84" s="2"/>
      <c r="HMI84" s="2"/>
      <c r="HMJ84" s="2"/>
      <c r="HMK84" s="2"/>
      <c r="HML84" s="2"/>
      <c r="HMM84" s="2"/>
      <c r="HMN84" s="2"/>
      <c r="HMO84" s="2"/>
      <c r="HMP84" s="2"/>
      <c r="HMQ84" s="2"/>
      <c r="HMR84" s="2"/>
      <c r="HMS84" s="2"/>
      <c r="HMT84" s="2"/>
      <c r="HMU84" s="2"/>
      <c r="HMV84" s="2"/>
      <c r="HMW84" s="2"/>
      <c r="HMX84" s="2"/>
      <c r="HMY84" s="2"/>
      <c r="HMZ84" s="2"/>
      <c r="HNA84" s="2"/>
      <c r="HNB84" s="2"/>
      <c r="HNC84" s="2"/>
      <c r="HND84" s="2"/>
      <c r="HNE84" s="2"/>
      <c r="HNF84" s="2"/>
      <c r="HNG84" s="2"/>
      <c r="HNH84" s="2"/>
      <c r="HNI84" s="2"/>
      <c r="HNJ84" s="2"/>
      <c r="HNK84" s="2"/>
      <c r="HNL84" s="2"/>
      <c r="HNM84" s="2"/>
      <c r="HNN84" s="2"/>
      <c r="HNO84" s="2"/>
      <c r="HNP84" s="2"/>
      <c r="HNQ84" s="2"/>
      <c r="HNR84" s="2"/>
      <c r="HNS84" s="2"/>
      <c r="HNT84" s="2"/>
      <c r="HNU84" s="2"/>
      <c r="HNV84" s="2"/>
      <c r="HNW84" s="2"/>
      <c r="HNX84" s="2"/>
      <c r="HNY84" s="2"/>
      <c r="HNZ84" s="2"/>
      <c r="HOA84" s="2"/>
      <c r="HOB84" s="2"/>
      <c r="HOC84" s="2"/>
      <c r="HOD84" s="2"/>
      <c r="HOE84" s="2"/>
      <c r="HOF84" s="2"/>
      <c r="HOG84" s="2"/>
      <c r="HOH84" s="2"/>
      <c r="HOI84" s="2"/>
      <c r="HOJ84" s="2"/>
      <c r="HOK84" s="2"/>
      <c r="HOL84" s="2"/>
      <c r="HOM84" s="2"/>
      <c r="HON84" s="2"/>
      <c r="HOO84" s="2"/>
      <c r="HOP84" s="2"/>
      <c r="HOQ84" s="2"/>
      <c r="HOR84" s="2"/>
      <c r="HOS84" s="2"/>
      <c r="HOT84" s="2"/>
      <c r="HOU84" s="2"/>
      <c r="HOV84" s="2"/>
      <c r="HOW84" s="2"/>
      <c r="HOX84" s="2"/>
      <c r="HOY84" s="2"/>
      <c r="HOZ84" s="2"/>
      <c r="HPA84" s="2"/>
      <c r="HPB84" s="2"/>
      <c r="HPC84" s="2"/>
      <c r="HPD84" s="2"/>
      <c r="HPE84" s="2"/>
      <c r="HPF84" s="2"/>
      <c r="HPG84" s="2"/>
      <c r="HPH84" s="2"/>
      <c r="HPI84" s="2"/>
      <c r="HPJ84" s="2"/>
      <c r="HPK84" s="2"/>
      <c r="HPL84" s="2"/>
      <c r="HPM84" s="2"/>
      <c r="HPN84" s="2"/>
      <c r="HPO84" s="2"/>
      <c r="HPP84" s="2"/>
      <c r="HPQ84" s="2"/>
      <c r="HPR84" s="2"/>
      <c r="HPS84" s="2"/>
      <c r="HPT84" s="2"/>
      <c r="HPU84" s="2"/>
      <c r="HPV84" s="2"/>
      <c r="HPW84" s="2"/>
      <c r="HPX84" s="2"/>
      <c r="HPY84" s="2"/>
      <c r="HPZ84" s="2"/>
      <c r="HQA84" s="2"/>
      <c r="HQB84" s="2"/>
      <c r="HQC84" s="2"/>
      <c r="HQD84" s="2"/>
      <c r="HQE84" s="2"/>
      <c r="HQF84" s="2"/>
      <c r="HQG84" s="2"/>
      <c r="HQH84" s="2"/>
      <c r="HQI84" s="2"/>
      <c r="HQJ84" s="2"/>
      <c r="HQK84" s="2"/>
      <c r="HQL84" s="2"/>
      <c r="HQM84" s="2"/>
      <c r="HQN84" s="2"/>
      <c r="HQO84" s="2"/>
      <c r="HQP84" s="2"/>
      <c r="HQQ84" s="2"/>
      <c r="HQR84" s="2"/>
      <c r="HQS84" s="2"/>
      <c r="HQT84" s="2"/>
      <c r="HQU84" s="2"/>
      <c r="HQV84" s="2"/>
      <c r="HQW84" s="2"/>
      <c r="HQX84" s="2"/>
      <c r="HQY84" s="2"/>
      <c r="HQZ84" s="2"/>
      <c r="HRA84" s="2"/>
      <c r="HRB84" s="2"/>
      <c r="HRC84" s="2"/>
      <c r="HRD84" s="2"/>
      <c r="HRE84" s="2"/>
      <c r="HRF84" s="2"/>
      <c r="HRG84" s="2"/>
      <c r="HRH84" s="2"/>
      <c r="HRI84" s="2"/>
      <c r="HRJ84" s="2"/>
      <c r="HRK84" s="2"/>
      <c r="HRL84" s="2"/>
      <c r="HRM84" s="2"/>
      <c r="HRN84" s="2"/>
      <c r="HRO84" s="2"/>
      <c r="HRP84" s="2"/>
      <c r="HRQ84" s="2"/>
      <c r="HRR84" s="2"/>
      <c r="HRS84" s="2"/>
      <c r="HRT84" s="2"/>
      <c r="HRU84" s="2"/>
      <c r="HRV84" s="2"/>
      <c r="HRW84" s="2"/>
      <c r="HRX84" s="2"/>
      <c r="HRY84" s="2"/>
      <c r="HRZ84" s="2"/>
      <c r="HSA84" s="2"/>
      <c r="HSB84" s="2"/>
      <c r="HSC84" s="2"/>
      <c r="HSD84" s="2"/>
      <c r="HSE84" s="2"/>
      <c r="HSF84" s="2"/>
      <c r="HSG84" s="2"/>
      <c r="HSH84" s="2"/>
      <c r="HSI84" s="2"/>
      <c r="HSJ84" s="2"/>
      <c r="HSK84" s="2"/>
      <c r="HSL84" s="2"/>
      <c r="HSM84" s="2"/>
      <c r="HSN84" s="2"/>
      <c r="HSO84" s="2"/>
      <c r="HSP84" s="2"/>
      <c r="HSQ84" s="2"/>
      <c r="HSR84" s="2"/>
      <c r="HSS84" s="2"/>
      <c r="HST84" s="2"/>
      <c r="HSU84" s="2"/>
      <c r="HSV84" s="2"/>
      <c r="HSW84" s="2"/>
      <c r="HSX84" s="2"/>
      <c r="HSY84" s="2"/>
      <c r="HSZ84" s="2"/>
      <c r="HTA84" s="2"/>
      <c r="HTB84" s="2"/>
      <c r="HTC84" s="2"/>
      <c r="HTD84" s="2"/>
      <c r="HTE84" s="2"/>
      <c r="HTF84" s="2"/>
      <c r="HTG84" s="2"/>
      <c r="HTH84" s="2"/>
      <c r="HTI84" s="2"/>
      <c r="HTJ84" s="2"/>
      <c r="HTK84" s="2"/>
      <c r="HTL84" s="2"/>
      <c r="HTM84" s="2"/>
      <c r="HTN84" s="2"/>
      <c r="HTO84" s="2"/>
      <c r="HTP84" s="2"/>
      <c r="HTQ84" s="2"/>
      <c r="HTR84" s="2"/>
      <c r="HTS84" s="2"/>
      <c r="HTT84" s="2"/>
      <c r="HTU84" s="2"/>
      <c r="HTV84" s="2"/>
      <c r="HTW84" s="2"/>
      <c r="HTX84" s="2"/>
      <c r="HTY84" s="2"/>
      <c r="HTZ84" s="2"/>
      <c r="HUA84" s="2"/>
      <c r="HUB84" s="2"/>
      <c r="HUC84" s="2"/>
      <c r="HUD84" s="2"/>
      <c r="HUE84" s="2"/>
      <c r="HUF84" s="2"/>
      <c r="HUG84" s="2"/>
      <c r="HUH84" s="2"/>
      <c r="HUI84" s="2"/>
      <c r="HUJ84" s="2"/>
      <c r="HUK84" s="2"/>
      <c r="HUL84" s="2"/>
      <c r="HUM84" s="2"/>
      <c r="HUN84" s="2"/>
      <c r="HUO84" s="2"/>
      <c r="HUP84" s="2"/>
      <c r="HUQ84" s="2"/>
      <c r="HUR84" s="2"/>
      <c r="HUS84" s="2"/>
      <c r="HUT84" s="2"/>
      <c r="HUU84" s="2"/>
      <c r="HUV84" s="2"/>
      <c r="HUW84" s="2"/>
      <c r="HUX84" s="2"/>
      <c r="HUY84" s="2"/>
      <c r="HUZ84" s="2"/>
      <c r="HVA84" s="2"/>
      <c r="HVB84" s="2"/>
      <c r="HVC84" s="2"/>
      <c r="HVD84" s="2"/>
      <c r="HVE84" s="2"/>
      <c r="HVF84" s="2"/>
      <c r="HVG84" s="2"/>
      <c r="HVH84" s="2"/>
      <c r="HVI84" s="2"/>
      <c r="HVJ84" s="2"/>
      <c r="HVK84" s="2"/>
      <c r="HVL84" s="2"/>
      <c r="HVM84" s="2"/>
      <c r="HVN84" s="2"/>
      <c r="HVO84" s="2"/>
      <c r="HVP84" s="2"/>
      <c r="HVQ84" s="2"/>
      <c r="HVR84" s="2"/>
      <c r="HVS84" s="2"/>
      <c r="HVT84" s="2"/>
      <c r="HVU84" s="2"/>
      <c r="HVV84" s="2"/>
      <c r="HVW84" s="2"/>
      <c r="HVX84" s="2"/>
      <c r="HVY84" s="2"/>
      <c r="HVZ84" s="2"/>
      <c r="HWA84" s="2"/>
      <c r="HWB84" s="2"/>
      <c r="HWC84" s="2"/>
      <c r="HWD84" s="2"/>
      <c r="HWE84" s="2"/>
      <c r="HWF84" s="2"/>
      <c r="HWG84" s="2"/>
      <c r="HWH84" s="2"/>
      <c r="HWI84" s="2"/>
      <c r="HWJ84" s="2"/>
      <c r="HWK84" s="2"/>
      <c r="HWL84" s="2"/>
      <c r="HWM84" s="2"/>
      <c r="HWN84" s="2"/>
      <c r="HWO84" s="2"/>
      <c r="HWP84" s="2"/>
      <c r="HWQ84" s="2"/>
      <c r="HWR84" s="2"/>
      <c r="HWS84" s="2"/>
      <c r="HWT84" s="2"/>
      <c r="HWU84" s="2"/>
      <c r="HWV84" s="2"/>
      <c r="HWW84" s="2"/>
      <c r="HWX84" s="2"/>
      <c r="HWY84" s="2"/>
      <c r="HWZ84" s="2"/>
      <c r="HXA84" s="2"/>
      <c r="HXB84" s="2"/>
      <c r="HXC84" s="2"/>
      <c r="HXD84" s="2"/>
      <c r="HXE84" s="2"/>
      <c r="HXF84" s="2"/>
      <c r="HXG84" s="2"/>
      <c r="HXH84" s="2"/>
      <c r="HXI84" s="2"/>
      <c r="HXJ84" s="2"/>
      <c r="HXK84" s="2"/>
      <c r="HXL84" s="2"/>
      <c r="HXM84" s="2"/>
      <c r="HXN84" s="2"/>
      <c r="HXO84" s="2"/>
      <c r="HXP84" s="2"/>
      <c r="HXQ84" s="2"/>
      <c r="HXR84" s="2"/>
      <c r="HXS84" s="2"/>
      <c r="HXT84" s="2"/>
      <c r="HXU84" s="2"/>
      <c r="HXV84" s="2"/>
      <c r="HXW84" s="2"/>
      <c r="HXX84" s="2"/>
      <c r="HXY84" s="2"/>
      <c r="HXZ84" s="2"/>
      <c r="HYA84" s="2"/>
      <c r="HYB84" s="2"/>
      <c r="HYC84" s="2"/>
      <c r="HYD84" s="2"/>
      <c r="HYE84" s="2"/>
      <c r="HYF84" s="2"/>
      <c r="HYG84" s="2"/>
      <c r="HYH84" s="2"/>
      <c r="HYI84" s="2"/>
      <c r="HYJ84" s="2"/>
      <c r="HYK84" s="2"/>
      <c r="HYL84" s="2"/>
      <c r="HYM84" s="2"/>
      <c r="HYN84" s="2"/>
      <c r="HYO84" s="2"/>
      <c r="HYP84" s="2"/>
      <c r="HYQ84" s="2"/>
      <c r="HYR84" s="2"/>
      <c r="HYS84" s="2"/>
      <c r="HYT84" s="2"/>
      <c r="HYU84" s="2"/>
      <c r="HYV84" s="2"/>
      <c r="HYW84" s="2"/>
      <c r="HYX84" s="2"/>
      <c r="HYY84" s="2"/>
      <c r="HYZ84" s="2"/>
      <c r="HZA84" s="2"/>
      <c r="HZB84" s="2"/>
      <c r="HZC84" s="2"/>
      <c r="HZD84" s="2"/>
      <c r="HZE84" s="2"/>
      <c r="HZF84" s="2"/>
      <c r="HZG84" s="2"/>
      <c r="HZH84" s="2"/>
      <c r="HZI84" s="2"/>
      <c r="HZJ84" s="2"/>
      <c r="HZK84" s="2"/>
      <c r="HZL84" s="2"/>
      <c r="HZM84" s="2"/>
      <c r="HZN84" s="2"/>
      <c r="HZO84" s="2"/>
      <c r="HZP84" s="2"/>
      <c r="HZQ84" s="2"/>
      <c r="HZR84" s="2"/>
      <c r="HZS84" s="2"/>
      <c r="HZT84" s="2"/>
      <c r="HZU84" s="2"/>
      <c r="HZV84" s="2"/>
      <c r="HZW84" s="2"/>
      <c r="HZX84" s="2"/>
      <c r="HZY84" s="2"/>
      <c r="HZZ84" s="2"/>
      <c r="IAA84" s="2"/>
      <c r="IAB84" s="2"/>
      <c r="IAC84" s="2"/>
      <c r="IAD84" s="2"/>
      <c r="IAE84" s="2"/>
      <c r="IAF84" s="2"/>
      <c r="IAG84" s="2"/>
      <c r="IAH84" s="2"/>
      <c r="IAI84" s="2"/>
      <c r="IAJ84" s="2"/>
      <c r="IAK84" s="2"/>
      <c r="IAL84" s="2"/>
      <c r="IAM84" s="2"/>
      <c r="IAN84" s="2"/>
      <c r="IAO84" s="2"/>
      <c r="IAP84" s="2"/>
      <c r="IAQ84" s="2"/>
      <c r="IAR84" s="2"/>
      <c r="IAS84" s="2"/>
      <c r="IAT84" s="2"/>
      <c r="IAU84" s="2"/>
      <c r="IAV84" s="2"/>
      <c r="IAW84" s="2"/>
      <c r="IAX84" s="2"/>
      <c r="IAY84" s="2"/>
      <c r="IAZ84" s="2"/>
      <c r="IBA84" s="2"/>
      <c r="IBB84" s="2"/>
      <c r="IBC84" s="2"/>
      <c r="IBD84" s="2"/>
      <c r="IBE84" s="2"/>
      <c r="IBF84" s="2"/>
      <c r="IBG84" s="2"/>
      <c r="IBH84" s="2"/>
      <c r="IBI84" s="2"/>
      <c r="IBJ84" s="2"/>
      <c r="IBK84" s="2"/>
      <c r="IBL84" s="2"/>
      <c r="IBM84" s="2"/>
      <c r="IBN84" s="2"/>
      <c r="IBO84" s="2"/>
      <c r="IBP84" s="2"/>
      <c r="IBQ84" s="2"/>
      <c r="IBR84" s="2"/>
      <c r="IBS84" s="2"/>
      <c r="IBT84" s="2"/>
      <c r="IBU84" s="2"/>
      <c r="IBV84" s="2"/>
      <c r="IBW84" s="2"/>
      <c r="IBX84" s="2"/>
      <c r="IBY84" s="2"/>
      <c r="IBZ84" s="2"/>
      <c r="ICA84" s="2"/>
      <c r="ICB84" s="2"/>
      <c r="ICC84" s="2"/>
      <c r="ICD84" s="2"/>
      <c r="ICE84" s="2"/>
      <c r="ICF84" s="2"/>
      <c r="ICG84" s="2"/>
      <c r="ICH84" s="2"/>
      <c r="ICI84" s="2"/>
      <c r="ICJ84" s="2"/>
      <c r="ICK84" s="2"/>
      <c r="ICL84" s="2"/>
      <c r="ICM84" s="2"/>
      <c r="ICN84" s="2"/>
      <c r="ICO84" s="2"/>
      <c r="ICP84" s="2"/>
      <c r="ICQ84" s="2"/>
      <c r="ICR84" s="2"/>
      <c r="ICS84" s="2"/>
      <c r="ICT84" s="2"/>
      <c r="ICU84" s="2"/>
      <c r="ICV84" s="2"/>
      <c r="ICW84" s="2"/>
      <c r="ICX84" s="2"/>
      <c r="ICY84" s="2"/>
      <c r="ICZ84" s="2"/>
      <c r="IDA84" s="2"/>
      <c r="IDB84" s="2"/>
      <c r="IDC84" s="2"/>
      <c r="IDD84" s="2"/>
      <c r="IDE84" s="2"/>
      <c r="IDF84" s="2"/>
      <c r="IDG84" s="2"/>
      <c r="IDH84" s="2"/>
      <c r="IDI84" s="2"/>
      <c r="IDJ84" s="2"/>
      <c r="IDK84" s="2"/>
      <c r="IDL84" s="2"/>
      <c r="IDM84" s="2"/>
      <c r="IDN84" s="2"/>
      <c r="IDO84" s="2"/>
      <c r="IDP84" s="2"/>
      <c r="IDQ84" s="2"/>
      <c r="IDR84" s="2"/>
      <c r="IDS84" s="2"/>
      <c r="IDT84" s="2"/>
      <c r="IDU84" s="2"/>
      <c r="IDV84" s="2"/>
      <c r="IDW84" s="2"/>
      <c r="IDX84" s="2"/>
      <c r="IDY84" s="2"/>
      <c r="IDZ84" s="2"/>
      <c r="IEA84" s="2"/>
      <c r="IEB84" s="2"/>
      <c r="IEC84" s="2"/>
      <c r="IED84" s="2"/>
      <c r="IEE84" s="2"/>
      <c r="IEF84" s="2"/>
      <c r="IEG84" s="2"/>
      <c r="IEH84" s="2"/>
      <c r="IEI84" s="2"/>
      <c r="IEJ84" s="2"/>
      <c r="IEK84" s="2"/>
      <c r="IEL84" s="2"/>
      <c r="IEM84" s="2"/>
      <c r="IEN84" s="2"/>
      <c r="IEO84" s="2"/>
      <c r="IEP84" s="2"/>
      <c r="IEQ84" s="2"/>
      <c r="IER84" s="2"/>
      <c r="IES84" s="2"/>
      <c r="IET84" s="2"/>
      <c r="IEU84" s="2"/>
      <c r="IEV84" s="2"/>
      <c r="IEW84" s="2"/>
      <c r="IEX84" s="2"/>
      <c r="IEY84" s="2"/>
      <c r="IEZ84" s="2"/>
      <c r="IFA84" s="2"/>
      <c r="IFB84" s="2"/>
      <c r="IFC84" s="2"/>
      <c r="IFD84" s="2"/>
      <c r="IFE84" s="2"/>
      <c r="IFF84" s="2"/>
      <c r="IFG84" s="2"/>
      <c r="IFH84" s="2"/>
      <c r="IFI84" s="2"/>
      <c r="IFJ84" s="2"/>
      <c r="IFK84" s="2"/>
      <c r="IFL84" s="2"/>
      <c r="IFM84" s="2"/>
      <c r="IFN84" s="2"/>
      <c r="IFO84" s="2"/>
      <c r="IFP84" s="2"/>
      <c r="IFQ84" s="2"/>
      <c r="IFR84" s="2"/>
      <c r="IFS84" s="2"/>
      <c r="IFT84" s="2"/>
      <c r="IFU84" s="2"/>
      <c r="IFV84" s="2"/>
      <c r="IFW84" s="2"/>
      <c r="IFX84" s="2"/>
      <c r="IFY84" s="2"/>
      <c r="IFZ84" s="2"/>
      <c r="IGA84" s="2"/>
      <c r="IGB84" s="2"/>
      <c r="IGC84" s="2"/>
      <c r="IGD84" s="2"/>
      <c r="IGE84" s="2"/>
      <c r="IGF84" s="2"/>
      <c r="IGG84" s="2"/>
      <c r="IGH84" s="2"/>
      <c r="IGI84" s="2"/>
      <c r="IGJ84" s="2"/>
      <c r="IGK84" s="2"/>
      <c r="IGL84" s="2"/>
      <c r="IGM84" s="2"/>
      <c r="IGN84" s="2"/>
      <c r="IGO84" s="2"/>
      <c r="IGP84" s="2"/>
      <c r="IGQ84" s="2"/>
      <c r="IGR84" s="2"/>
      <c r="IGS84" s="2"/>
      <c r="IGT84" s="2"/>
      <c r="IGU84" s="2"/>
      <c r="IGV84" s="2"/>
      <c r="IGW84" s="2"/>
      <c r="IGX84" s="2"/>
      <c r="IGY84" s="2"/>
      <c r="IGZ84" s="2"/>
      <c r="IHA84" s="2"/>
      <c r="IHB84" s="2"/>
      <c r="IHC84" s="2"/>
      <c r="IHD84" s="2"/>
      <c r="IHE84" s="2"/>
      <c r="IHF84" s="2"/>
      <c r="IHG84" s="2"/>
      <c r="IHH84" s="2"/>
      <c r="IHI84" s="2"/>
      <c r="IHJ84" s="2"/>
      <c r="IHK84" s="2"/>
      <c r="IHL84" s="2"/>
      <c r="IHM84" s="2"/>
      <c r="IHN84" s="2"/>
      <c r="IHO84" s="2"/>
      <c r="IHP84" s="2"/>
      <c r="IHQ84" s="2"/>
      <c r="IHR84" s="2"/>
      <c r="IHS84" s="2"/>
      <c r="IHT84" s="2"/>
      <c r="IHU84" s="2"/>
      <c r="IHV84" s="2"/>
      <c r="IHW84" s="2"/>
      <c r="IHX84" s="2"/>
      <c r="IHY84" s="2"/>
      <c r="IHZ84" s="2"/>
      <c r="IIA84" s="2"/>
      <c r="IIB84" s="2"/>
      <c r="IIC84" s="2"/>
      <c r="IID84" s="2"/>
      <c r="IIE84" s="2"/>
      <c r="IIF84" s="2"/>
      <c r="IIG84" s="2"/>
      <c r="IIH84" s="2"/>
      <c r="III84" s="2"/>
      <c r="IIJ84" s="2"/>
      <c r="IIK84" s="2"/>
      <c r="IIL84" s="2"/>
      <c r="IIM84" s="2"/>
      <c r="IIN84" s="2"/>
      <c r="IIO84" s="2"/>
      <c r="IIP84" s="2"/>
      <c r="IIQ84" s="2"/>
      <c r="IIR84" s="2"/>
      <c r="IIS84" s="2"/>
      <c r="IIT84" s="2"/>
      <c r="IIU84" s="2"/>
      <c r="IIV84" s="2"/>
      <c r="IIW84" s="2"/>
      <c r="IIX84" s="2"/>
      <c r="IIY84" s="2"/>
      <c r="IIZ84" s="2"/>
      <c r="IJA84" s="2"/>
      <c r="IJB84" s="2"/>
      <c r="IJC84" s="2"/>
      <c r="IJD84" s="2"/>
      <c r="IJE84" s="2"/>
      <c r="IJF84" s="2"/>
      <c r="IJG84" s="2"/>
      <c r="IJH84" s="2"/>
      <c r="IJI84" s="2"/>
      <c r="IJJ84" s="2"/>
      <c r="IJK84" s="2"/>
      <c r="IJL84" s="2"/>
      <c r="IJM84" s="2"/>
      <c r="IJN84" s="2"/>
      <c r="IJO84" s="2"/>
      <c r="IJP84" s="2"/>
      <c r="IJQ84" s="2"/>
      <c r="IJR84" s="2"/>
      <c r="IJS84" s="2"/>
      <c r="IJT84" s="2"/>
      <c r="IJU84" s="2"/>
      <c r="IJV84" s="2"/>
      <c r="IJW84" s="2"/>
      <c r="IJX84" s="2"/>
      <c r="IJY84" s="2"/>
      <c r="IJZ84" s="2"/>
      <c r="IKA84" s="2"/>
      <c r="IKB84" s="2"/>
      <c r="IKC84" s="2"/>
      <c r="IKD84" s="2"/>
      <c r="IKE84" s="2"/>
      <c r="IKF84" s="2"/>
      <c r="IKG84" s="2"/>
      <c r="IKH84" s="2"/>
      <c r="IKI84" s="2"/>
      <c r="IKJ84" s="2"/>
      <c r="IKK84" s="2"/>
      <c r="IKL84" s="2"/>
      <c r="IKM84" s="2"/>
      <c r="IKN84" s="2"/>
      <c r="IKO84" s="2"/>
      <c r="IKP84" s="2"/>
      <c r="IKQ84" s="2"/>
      <c r="IKR84" s="2"/>
      <c r="IKS84" s="2"/>
      <c r="IKT84" s="2"/>
      <c r="IKU84" s="2"/>
      <c r="IKV84" s="2"/>
      <c r="IKW84" s="2"/>
      <c r="IKX84" s="2"/>
      <c r="IKY84" s="2"/>
      <c r="IKZ84" s="2"/>
      <c r="ILA84" s="2"/>
      <c r="ILB84" s="2"/>
      <c r="ILC84" s="2"/>
      <c r="ILD84" s="2"/>
      <c r="ILE84" s="2"/>
      <c r="ILF84" s="2"/>
      <c r="ILG84" s="2"/>
      <c r="ILH84" s="2"/>
      <c r="ILI84" s="2"/>
      <c r="ILJ84" s="2"/>
      <c r="ILK84" s="2"/>
      <c r="ILL84" s="2"/>
      <c r="ILM84" s="2"/>
      <c r="ILN84" s="2"/>
      <c r="ILO84" s="2"/>
      <c r="ILP84" s="2"/>
      <c r="ILQ84" s="2"/>
      <c r="ILR84" s="2"/>
      <c r="ILS84" s="2"/>
      <c r="ILT84" s="2"/>
      <c r="ILU84" s="2"/>
      <c r="ILV84" s="2"/>
      <c r="ILW84" s="2"/>
      <c r="ILX84" s="2"/>
      <c r="ILY84" s="2"/>
      <c r="ILZ84" s="2"/>
      <c r="IMA84" s="2"/>
      <c r="IMB84" s="2"/>
      <c r="IMC84" s="2"/>
      <c r="IMD84" s="2"/>
      <c r="IME84" s="2"/>
      <c r="IMF84" s="2"/>
      <c r="IMG84" s="2"/>
      <c r="IMH84" s="2"/>
      <c r="IMI84" s="2"/>
      <c r="IMJ84" s="2"/>
      <c r="IMK84" s="2"/>
      <c r="IML84" s="2"/>
      <c r="IMM84" s="2"/>
      <c r="IMN84" s="2"/>
      <c r="IMO84" s="2"/>
      <c r="IMP84" s="2"/>
      <c r="IMQ84" s="2"/>
      <c r="IMR84" s="2"/>
      <c r="IMS84" s="2"/>
      <c r="IMT84" s="2"/>
      <c r="IMU84" s="2"/>
      <c r="IMV84" s="2"/>
      <c r="IMW84" s="2"/>
      <c r="IMX84" s="2"/>
      <c r="IMY84" s="2"/>
      <c r="IMZ84" s="2"/>
      <c r="INA84" s="2"/>
      <c r="INB84" s="2"/>
      <c r="INC84" s="2"/>
      <c r="IND84" s="2"/>
      <c r="INE84" s="2"/>
      <c r="INF84" s="2"/>
      <c r="ING84" s="2"/>
      <c r="INH84" s="2"/>
      <c r="INI84" s="2"/>
      <c r="INJ84" s="2"/>
      <c r="INK84" s="2"/>
      <c r="INL84" s="2"/>
      <c r="INM84" s="2"/>
      <c r="INN84" s="2"/>
      <c r="INO84" s="2"/>
      <c r="INP84" s="2"/>
      <c r="INQ84" s="2"/>
      <c r="INR84" s="2"/>
      <c r="INS84" s="2"/>
      <c r="INT84" s="2"/>
      <c r="INU84" s="2"/>
      <c r="INV84" s="2"/>
      <c r="INW84" s="2"/>
      <c r="INX84" s="2"/>
      <c r="INY84" s="2"/>
      <c r="INZ84" s="2"/>
      <c r="IOA84" s="2"/>
      <c r="IOB84" s="2"/>
      <c r="IOC84" s="2"/>
      <c r="IOD84" s="2"/>
      <c r="IOE84" s="2"/>
      <c r="IOF84" s="2"/>
      <c r="IOG84" s="2"/>
      <c r="IOH84" s="2"/>
      <c r="IOI84" s="2"/>
      <c r="IOJ84" s="2"/>
      <c r="IOK84" s="2"/>
      <c r="IOL84" s="2"/>
      <c r="IOM84" s="2"/>
      <c r="ION84" s="2"/>
      <c r="IOO84" s="2"/>
      <c r="IOP84" s="2"/>
      <c r="IOQ84" s="2"/>
      <c r="IOR84" s="2"/>
      <c r="IOS84" s="2"/>
      <c r="IOT84" s="2"/>
      <c r="IOU84" s="2"/>
      <c r="IOV84" s="2"/>
      <c r="IOW84" s="2"/>
      <c r="IOX84" s="2"/>
      <c r="IOY84" s="2"/>
      <c r="IOZ84" s="2"/>
      <c r="IPA84" s="2"/>
      <c r="IPB84" s="2"/>
      <c r="IPC84" s="2"/>
      <c r="IPD84" s="2"/>
      <c r="IPE84" s="2"/>
      <c r="IPF84" s="2"/>
      <c r="IPG84" s="2"/>
      <c r="IPH84" s="2"/>
      <c r="IPI84" s="2"/>
      <c r="IPJ84" s="2"/>
      <c r="IPK84" s="2"/>
      <c r="IPL84" s="2"/>
      <c r="IPM84" s="2"/>
      <c r="IPN84" s="2"/>
      <c r="IPO84" s="2"/>
      <c r="IPP84" s="2"/>
      <c r="IPQ84" s="2"/>
      <c r="IPR84" s="2"/>
      <c r="IPS84" s="2"/>
      <c r="IPT84" s="2"/>
      <c r="IPU84" s="2"/>
      <c r="IPV84" s="2"/>
      <c r="IPW84" s="2"/>
      <c r="IPX84" s="2"/>
      <c r="IPY84" s="2"/>
      <c r="IPZ84" s="2"/>
      <c r="IQA84" s="2"/>
      <c r="IQB84" s="2"/>
      <c r="IQC84" s="2"/>
      <c r="IQD84" s="2"/>
      <c r="IQE84" s="2"/>
      <c r="IQF84" s="2"/>
      <c r="IQG84" s="2"/>
      <c r="IQH84" s="2"/>
      <c r="IQI84" s="2"/>
      <c r="IQJ84" s="2"/>
      <c r="IQK84" s="2"/>
      <c r="IQL84" s="2"/>
      <c r="IQM84" s="2"/>
      <c r="IQN84" s="2"/>
      <c r="IQO84" s="2"/>
      <c r="IQP84" s="2"/>
      <c r="IQQ84" s="2"/>
      <c r="IQR84" s="2"/>
      <c r="IQS84" s="2"/>
      <c r="IQT84" s="2"/>
      <c r="IQU84" s="2"/>
      <c r="IQV84" s="2"/>
      <c r="IQW84" s="2"/>
      <c r="IQX84" s="2"/>
      <c r="IQY84" s="2"/>
      <c r="IQZ84" s="2"/>
      <c r="IRA84" s="2"/>
      <c r="IRB84" s="2"/>
      <c r="IRC84" s="2"/>
      <c r="IRD84" s="2"/>
      <c r="IRE84" s="2"/>
      <c r="IRF84" s="2"/>
      <c r="IRG84" s="2"/>
      <c r="IRH84" s="2"/>
      <c r="IRI84" s="2"/>
      <c r="IRJ84" s="2"/>
      <c r="IRK84" s="2"/>
      <c r="IRL84" s="2"/>
      <c r="IRM84" s="2"/>
      <c r="IRN84" s="2"/>
      <c r="IRO84" s="2"/>
      <c r="IRP84" s="2"/>
      <c r="IRQ84" s="2"/>
      <c r="IRR84" s="2"/>
      <c r="IRS84" s="2"/>
      <c r="IRT84" s="2"/>
      <c r="IRU84" s="2"/>
      <c r="IRV84" s="2"/>
      <c r="IRW84" s="2"/>
      <c r="IRX84" s="2"/>
      <c r="IRY84" s="2"/>
      <c r="IRZ84" s="2"/>
      <c r="ISA84" s="2"/>
      <c r="ISB84" s="2"/>
      <c r="ISC84" s="2"/>
      <c r="ISD84" s="2"/>
      <c r="ISE84" s="2"/>
      <c r="ISF84" s="2"/>
      <c r="ISG84" s="2"/>
      <c r="ISH84" s="2"/>
      <c r="ISI84" s="2"/>
      <c r="ISJ84" s="2"/>
      <c r="ISK84" s="2"/>
      <c r="ISL84" s="2"/>
      <c r="ISM84" s="2"/>
      <c r="ISN84" s="2"/>
      <c r="ISO84" s="2"/>
      <c r="ISP84" s="2"/>
      <c r="ISQ84" s="2"/>
      <c r="ISR84" s="2"/>
      <c r="ISS84" s="2"/>
      <c r="IST84" s="2"/>
      <c r="ISU84" s="2"/>
      <c r="ISV84" s="2"/>
      <c r="ISW84" s="2"/>
      <c r="ISX84" s="2"/>
      <c r="ISY84" s="2"/>
      <c r="ISZ84" s="2"/>
      <c r="ITA84" s="2"/>
      <c r="ITB84" s="2"/>
      <c r="ITC84" s="2"/>
      <c r="ITD84" s="2"/>
      <c r="ITE84" s="2"/>
      <c r="ITF84" s="2"/>
      <c r="ITG84" s="2"/>
      <c r="ITH84" s="2"/>
      <c r="ITI84" s="2"/>
      <c r="ITJ84" s="2"/>
      <c r="ITK84" s="2"/>
      <c r="ITL84" s="2"/>
      <c r="ITM84" s="2"/>
      <c r="ITN84" s="2"/>
      <c r="ITO84" s="2"/>
      <c r="ITP84" s="2"/>
      <c r="ITQ84" s="2"/>
      <c r="ITR84" s="2"/>
      <c r="ITS84" s="2"/>
      <c r="ITT84" s="2"/>
      <c r="ITU84" s="2"/>
      <c r="ITV84" s="2"/>
      <c r="ITW84" s="2"/>
      <c r="ITX84" s="2"/>
      <c r="ITY84" s="2"/>
      <c r="ITZ84" s="2"/>
      <c r="IUA84" s="2"/>
      <c r="IUB84" s="2"/>
      <c r="IUC84" s="2"/>
      <c r="IUD84" s="2"/>
      <c r="IUE84" s="2"/>
      <c r="IUF84" s="2"/>
      <c r="IUG84" s="2"/>
      <c r="IUH84" s="2"/>
      <c r="IUI84" s="2"/>
      <c r="IUJ84" s="2"/>
      <c r="IUK84" s="2"/>
      <c r="IUL84" s="2"/>
      <c r="IUM84" s="2"/>
      <c r="IUN84" s="2"/>
      <c r="IUO84" s="2"/>
      <c r="IUP84" s="2"/>
      <c r="IUQ84" s="2"/>
      <c r="IUR84" s="2"/>
      <c r="IUS84" s="2"/>
      <c r="IUT84" s="2"/>
      <c r="IUU84" s="2"/>
      <c r="IUV84" s="2"/>
      <c r="IUW84" s="2"/>
      <c r="IUX84" s="2"/>
      <c r="IUY84" s="2"/>
      <c r="IUZ84" s="2"/>
      <c r="IVA84" s="2"/>
      <c r="IVB84" s="2"/>
      <c r="IVC84" s="2"/>
      <c r="IVD84" s="2"/>
      <c r="IVE84" s="2"/>
      <c r="IVF84" s="2"/>
      <c r="IVG84" s="2"/>
      <c r="IVH84" s="2"/>
      <c r="IVI84" s="2"/>
      <c r="IVJ84" s="2"/>
      <c r="IVK84" s="2"/>
      <c r="IVL84" s="2"/>
      <c r="IVM84" s="2"/>
      <c r="IVN84" s="2"/>
      <c r="IVO84" s="2"/>
      <c r="IVP84" s="2"/>
      <c r="IVQ84" s="2"/>
      <c r="IVR84" s="2"/>
      <c r="IVS84" s="2"/>
      <c r="IVT84" s="2"/>
      <c r="IVU84" s="2"/>
      <c r="IVV84" s="2"/>
      <c r="IVW84" s="2"/>
      <c r="IVX84" s="2"/>
      <c r="IVY84" s="2"/>
      <c r="IVZ84" s="2"/>
      <c r="IWA84" s="2"/>
      <c r="IWB84" s="2"/>
      <c r="IWC84" s="2"/>
      <c r="IWD84" s="2"/>
      <c r="IWE84" s="2"/>
      <c r="IWF84" s="2"/>
      <c r="IWG84" s="2"/>
      <c r="IWH84" s="2"/>
      <c r="IWI84" s="2"/>
      <c r="IWJ84" s="2"/>
      <c r="IWK84" s="2"/>
      <c r="IWL84" s="2"/>
      <c r="IWM84" s="2"/>
      <c r="IWN84" s="2"/>
      <c r="IWO84" s="2"/>
      <c r="IWP84" s="2"/>
      <c r="IWQ84" s="2"/>
      <c r="IWR84" s="2"/>
      <c r="IWS84" s="2"/>
      <c r="IWT84" s="2"/>
      <c r="IWU84" s="2"/>
      <c r="IWV84" s="2"/>
      <c r="IWW84" s="2"/>
      <c r="IWX84" s="2"/>
      <c r="IWY84" s="2"/>
      <c r="IWZ84" s="2"/>
      <c r="IXA84" s="2"/>
      <c r="IXB84" s="2"/>
      <c r="IXC84" s="2"/>
      <c r="IXD84" s="2"/>
      <c r="IXE84" s="2"/>
      <c r="IXF84" s="2"/>
      <c r="IXG84" s="2"/>
      <c r="IXH84" s="2"/>
      <c r="IXI84" s="2"/>
      <c r="IXJ84" s="2"/>
      <c r="IXK84" s="2"/>
      <c r="IXL84" s="2"/>
      <c r="IXM84" s="2"/>
      <c r="IXN84" s="2"/>
      <c r="IXO84" s="2"/>
      <c r="IXP84" s="2"/>
      <c r="IXQ84" s="2"/>
      <c r="IXR84" s="2"/>
      <c r="IXS84" s="2"/>
      <c r="IXT84" s="2"/>
      <c r="IXU84" s="2"/>
      <c r="IXV84" s="2"/>
      <c r="IXW84" s="2"/>
      <c r="IXX84" s="2"/>
      <c r="IXY84" s="2"/>
      <c r="IXZ84" s="2"/>
      <c r="IYA84" s="2"/>
      <c r="IYB84" s="2"/>
      <c r="IYC84" s="2"/>
      <c r="IYD84" s="2"/>
      <c r="IYE84" s="2"/>
      <c r="IYF84" s="2"/>
      <c r="IYG84" s="2"/>
      <c r="IYH84" s="2"/>
      <c r="IYI84" s="2"/>
      <c r="IYJ84" s="2"/>
      <c r="IYK84" s="2"/>
      <c r="IYL84" s="2"/>
      <c r="IYM84" s="2"/>
      <c r="IYN84" s="2"/>
      <c r="IYO84" s="2"/>
      <c r="IYP84" s="2"/>
      <c r="IYQ84" s="2"/>
      <c r="IYR84" s="2"/>
      <c r="IYS84" s="2"/>
      <c r="IYT84" s="2"/>
      <c r="IYU84" s="2"/>
      <c r="IYV84" s="2"/>
      <c r="IYW84" s="2"/>
      <c r="IYX84" s="2"/>
      <c r="IYY84" s="2"/>
      <c r="IYZ84" s="2"/>
      <c r="IZA84" s="2"/>
      <c r="IZB84" s="2"/>
      <c r="IZC84" s="2"/>
      <c r="IZD84" s="2"/>
      <c r="IZE84" s="2"/>
      <c r="IZF84" s="2"/>
      <c r="IZG84" s="2"/>
      <c r="IZH84" s="2"/>
      <c r="IZI84" s="2"/>
      <c r="IZJ84" s="2"/>
      <c r="IZK84" s="2"/>
      <c r="IZL84" s="2"/>
      <c r="IZM84" s="2"/>
      <c r="IZN84" s="2"/>
      <c r="IZO84" s="2"/>
      <c r="IZP84" s="2"/>
      <c r="IZQ84" s="2"/>
      <c r="IZR84" s="2"/>
      <c r="IZS84" s="2"/>
      <c r="IZT84" s="2"/>
      <c r="IZU84" s="2"/>
      <c r="IZV84" s="2"/>
      <c r="IZW84" s="2"/>
      <c r="IZX84" s="2"/>
      <c r="IZY84" s="2"/>
      <c r="IZZ84" s="2"/>
      <c r="JAA84" s="2"/>
      <c r="JAB84" s="2"/>
      <c r="JAC84" s="2"/>
      <c r="JAD84" s="2"/>
      <c r="JAE84" s="2"/>
      <c r="JAF84" s="2"/>
      <c r="JAG84" s="2"/>
      <c r="JAH84" s="2"/>
      <c r="JAI84" s="2"/>
      <c r="JAJ84" s="2"/>
      <c r="JAK84" s="2"/>
      <c r="JAL84" s="2"/>
      <c r="JAM84" s="2"/>
      <c r="JAN84" s="2"/>
      <c r="JAO84" s="2"/>
      <c r="JAP84" s="2"/>
      <c r="JAQ84" s="2"/>
      <c r="JAR84" s="2"/>
      <c r="JAS84" s="2"/>
      <c r="JAT84" s="2"/>
      <c r="JAU84" s="2"/>
      <c r="JAV84" s="2"/>
      <c r="JAW84" s="2"/>
      <c r="JAX84" s="2"/>
      <c r="JAY84" s="2"/>
      <c r="JAZ84" s="2"/>
      <c r="JBA84" s="2"/>
      <c r="JBB84" s="2"/>
      <c r="JBC84" s="2"/>
      <c r="JBD84" s="2"/>
      <c r="JBE84" s="2"/>
      <c r="JBF84" s="2"/>
      <c r="JBG84" s="2"/>
      <c r="JBH84" s="2"/>
      <c r="JBI84" s="2"/>
      <c r="JBJ84" s="2"/>
      <c r="JBK84" s="2"/>
      <c r="JBL84" s="2"/>
      <c r="JBM84" s="2"/>
      <c r="JBN84" s="2"/>
      <c r="JBO84" s="2"/>
      <c r="JBP84" s="2"/>
      <c r="JBQ84" s="2"/>
      <c r="JBR84" s="2"/>
      <c r="JBS84" s="2"/>
      <c r="JBT84" s="2"/>
      <c r="JBU84" s="2"/>
      <c r="JBV84" s="2"/>
      <c r="JBW84" s="2"/>
      <c r="JBX84" s="2"/>
      <c r="JBY84" s="2"/>
      <c r="JBZ84" s="2"/>
      <c r="JCA84" s="2"/>
      <c r="JCB84" s="2"/>
      <c r="JCC84" s="2"/>
      <c r="JCD84" s="2"/>
      <c r="JCE84" s="2"/>
      <c r="JCF84" s="2"/>
      <c r="JCG84" s="2"/>
      <c r="JCH84" s="2"/>
      <c r="JCI84" s="2"/>
      <c r="JCJ84" s="2"/>
      <c r="JCK84" s="2"/>
      <c r="JCL84" s="2"/>
      <c r="JCM84" s="2"/>
      <c r="JCN84" s="2"/>
      <c r="JCO84" s="2"/>
      <c r="JCP84" s="2"/>
      <c r="JCQ84" s="2"/>
      <c r="JCR84" s="2"/>
      <c r="JCS84" s="2"/>
      <c r="JCT84" s="2"/>
      <c r="JCU84" s="2"/>
      <c r="JCV84" s="2"/>
      <c r="JCW84" s="2"/>
      <c r="JCX84" s="2"/>
      <c r="JCY84" s="2"/>
      <c r="JCZ84" s="2"/>
      <c r="JDA84" s="2"/>
      <c r="JDB84" s="2"/>
      <c r="JDC84" s="2"/>
      <c r="JDD84" s="2"/>
      <c r="JDE84" s="2"/>
      <c r="JDF84" s="2"/>
      <c r="JDG84" s="2"/>
      <c r="JDH84" s="2"/>
      <c r="JDI84" s="2"/>
      <c r="JDJ84" s="2"/>
      <c r="JDK84" s="2"/>
      <c r="JDL84" s="2"/>
      <c r="JDM84" s="2"/>
      <c r="JDN84" s="2"/>
      <c r="JDO84" s="2"/>
      <c r="JDP84" s="2"/>
      <c r="JDQ84" s="2"/>
      <c r="JDR84" s="2"/>
      <c r="JDS84" s="2"/>
      <c r="JDT84" s="2"/>
      <c r="JDU84" s="2"/>
      <c r="JDV84" s="2"/>
      <c r="JDW84" s="2"/>
      <c r="JDX84" s="2"/>
      <c r="JDY84" s="2"/>
      <c r="JDZ84" s="2"/>
      <c r="JEA84" s="2"/>
      <c r="JEB84" s="2"/>
      <c r="JEC84" s="2"/>
      <c r="JED84" s="2"/>
      <c r="JEE84" s="2"/>
      <c r="JEF84" s="2"/>
      <c r="JEG84" s="2"/>
      <c r="JEH84" s="2"/>
      <c r="JEI84" s="2"/>
      <c r="JEJ84" s="2"/>
      <c r="JEK84" s="2"/>
      <c r="JEL84" s="2"/>
      <c r="JEM84" s="2"/>
      <c r="JEN84" s="2"/>
      <c r="JEO84" s="2"/>
      <c r="JEP84" s="2"/>
      <c r="JEQ84" s="2"/>
      <c r="JER84" s="2"/>
      <c r="JES84" s="2"/>
      <c r="JET84" s="2"/>
      <c r="JEU84" s="2"/>
      <c r="JEV84" s="2"/>
      <c r="JEW84" s="2"/>
      <c r="JEX84" s="2"/>
      <c r="JEY84" s="2"/>
      <c r="JEZ84" s="2"/>
      <c r="JFA84" s="2"/>
      <c r="JFB84" s="2"/>
      <c r="JFC84" s="2"/>
      <c r="JFD84" s="2"/>
      <c r="JFE84" s="2"/>
      <c r="JFF84" s="2"/>
      <c r="JFG84" s="2"/>
      <c r="JFH84" s="2"/>
      <c r="JFI84" s="2"/>
      <c r="JFJ84" s="2"/>
      <c r="JFK84" s="2"/>
      <c r="JFL84" s="2"/>
      <c r="JFM84" s="2"/>
      <c r="JFN84" s="2"/>
      <c r="JFO84" s="2"/>
      <c r="JFP84" s="2"/>
      <c r="JFQ84" s="2"/>
      <c r="JFR84" s="2"/>
      <c r="JFS84" s="2"/>
      <c r="JFT84" s="2"/>
      <c r="JFU84" s="2"/>
      <c r="JFV84" s="2"/>
      <c r="JFW84" s="2"/>
      <c r="JFX84" s="2"/>
      <c r="JFY84" s="2"/>
      <c r="JFZ84" s="2"/>
      <c r="JGA84" s="2"/>
      <c r="JGB84" s="2"/>
      <c r="JGC84" s="2"/>
      <c r="JGD84" s="2"/>
      <c r="JGE84" s="2"/>
      <c r="JGF84" s="2"/>
      <c r="JGG84" s="2"/>
      <c r="JGH84" s="2"/>
      <c r="JGI84" s="2"/>
      <c r="JGJ84" s="2"/>
      <c r="JGK84" s="2"/>
      <c r="JGL84" s="2"/>
      <c r="JGM84" s="2"/>
      <c r="JGN84" s="2"/>
      <c r="JGO84" s="2"/>
      <c r="JGP84" s="2"/>
      <c r="JGQ84" s="2"/>
      <c r="JGR84" s="2"/>
      <c r="JGS84" s="2"/>
      <c r="JGT84" s="2"/>
      <c r="JGU84" s="2"/>
      <c r="JGV84" s="2"/>
      <c r="JGW84" s="2"/>
      <c r="JGX84" s="2"/>
      <c r="JGY84" s="2"/>
      <c r="JGZ84" s="2"/>
      <c r="JHA84" s="2"/>
      <c r="JHB84" s="2"/>
      <c r="JHC84" s="2"/>
      <c r="JHD84" s="2"/>
      <c r="JHE84" s="2"/>
      <c r="JHF84" s="2"/>
      <c r="JHG84" s="2"/>
      <c r="JHH84" s="2"/>
      <c r="JHI84" s="2"/>
      <c r="JHJ84" s="2"/>
      <c r="JHK84" s="2"/>
      <c r="JHL84" s="2"/>
      <c r="JHM84" s="2"/>
      <c r="JHN84" s="2"/>
      <c r="JHO84" s="2"/>
      <c r="JHP84" s="2"/>
      <c r="JHQ84" s="2"/>
      <c r="JHR84" s="2"/>
      <c r="JHS84" s="2"/>
      <c r="JHT84" s="2"/>
      <c r="JHU84" s="2"/>
      <c r="JHV84" s="2"/>
      <c r="JHW84" s="2"/>
      <c r="JHX84" s="2"/>
      <c r="JHY84" s="2"/>
      <c r="JHZ84" s="2"/>
      <c r="JIA84" s="2"/>
      <c r="JIB84" s="2"/>
      <c r="JIC84" s="2"/>
      <c r="JID84" s="2"/>
      <c r="JIE84" s="2"/>
      <c r="JIF84" s="2"/>
      <c r="JIG84" s="2"/>
      <c r="JIH84" s="2"/>
      <c r="JII84" s="2"/>
      <c r="JIJ84" s="2"/>
      <c r="JIK84" s="2"/>
      <c r="JIL84" s="2"/>
      <c r="JIM84" s="2"/>
      <c r="JIN84" s="2"/>
      <c r="JIO84" s="2"/>
      <c r="JIP84" s="2"/>
      <c r="JIQ84" s="2"/>
      <c r="JIR84" s="2"/>
      <c r="JIS84" s="2"/>
      <c r="JIT84" s="2"/>
      <c r="JIU84" s="2"/>
      <c r="JIV84" s="2"/>
      <c r="JIW84" s="2"/>
      <c r="JIX84" s="2"/>
      <c r="JIY84" s="2"/>
      <c r="JIZ84" s="2"/>
      <c r="JJA84" s="2"/>
      <c r="JJB84" s="2"/>
      <c r="JJC84" s="2"/>
      <c r="JJD84" s="2"/>
      <c r="JJE84" s="2"/>
      <c r="JJF84" s="2"/>
      <c r="JJG84" s="2"/>
      <c r="JJH84" s="2"/>
      <c r="JJI84" s="2"/>
      <c r="JJJ84" s="2"/>
      <c r="JJK84" s="2"/>
      <c r="JJL84" s="2"/>
      <c r="JJM84" s="2"/>
      <c r="JJN84" s="2"/>
      <c r="JJO84" s="2"/>
      <c r="JJP84" s="2"/>
      <c r="JJQ84" s="2"/>
      <c r="JJR84" s="2"/>
      <c r="JJS84" s="2"/>
      <c r="JJT84" s="2"/>
      <c r="JJU84" s="2"/>
      <c r="JJV84" s="2"/>
      <c r="JJW84" s="2"/>
      <c r="JJX84" s="2"/>
      <c r="JJY84" s="2"/>
      <c r="JJZ84" s="2"/>
      <c r="JKA84" s="2"/>
      <c r="JKB84" s="2"/>
      <c r="JKC84" s="2"/>
      <c r="JKD84" s="2"/>
      <c r="JKE84" s="2"/>
      <c r="JKF84" s="2"/>
      <c r="JKG84" s="2"/>
      <c r="JKH84" s="2"/>
      <c r="JKI84" s="2"/>
      <c r="JKJ84" s="2"/>
      <c r="JKK84" s="2"/>
      <c r="JKL84" s="2"/>
      <c r="JKM84" s="2"/>
      <c r="JKN84" s="2"/>
      <c r="JKO84" s="2"/>
      <c r="JKP84" s="2"/>
      <c r="JKQ84" s="2"/>
      <c r="JKR84" s="2"/>
      <c r="JKS84" s="2"/>
      <c r="JKT84" s="2"/>
      <c r="JKU84" s="2"/>
      <c r="JKV84" s="2"/>
      <c r="JKW84" s="2"/>
      <c r="JKX84" s="2"/>
      <c r="JKY84" s="2"/>
      <c r="JKZ84" s="2"/>
      <c r="JLA84" s="2"/>
      <c r="JLB84" s="2"/>
      <c r="JLC84" s="2"/>
      <c r="JLD84" s="2"/>
      <c r="JLE84" s="2"/>
      <c r="JLF84" s="2"/>
      <c r="JLG84" s="2"/>
      <c r="JLH84" s="2"/>
      <c r="JLI84" s="2"/>
      <c r="JLJ84" s="2"/>
      <c r="JLK84" s="2"/>
      <c r="JLL84" s="2"/>
      <c r="JLM84" s="2"/>
      <c r="JLN84" s="2"/>
      <c r="JLO84" s="2"/>
      <c r="JLP84" s="2"/>
      <c r="JLQ84" s="2"/>
      <c r="JLR84" s="2"/>
      <c r="JLS84" s="2"/>
      <c r="JLT84" s="2"/>
      <c r="JLU84" s="2"/>
      <c r="JLV84" s="2"/>
      <c r="JLW84" s="2"/>
      <c r="JLX84" s="2"/>
      <c r="JLY84" s="2"/>
      <c r="JLZ84" s="2"/>
      <c r="JMA84" s="2"/>
      <c r="JMB84" s="2"/>
      <c r="JMC84" s="2"/>
      <c r="JMD84" s="2"/>
      <c r="JME84" s="2"/>
      <c r="JMF84" s="2"/>
      <c r="JMG84" s="2"/>
      <c r="JMH84" s="2"/>
      <c r="JMI84" s="2"/>
      <c r="JMJ84" s="2"/>
      <c r="JMK84" s="2"/>
      <c r="JML84" s="2"/>
      <c r="JMM84" s="2"/>
      <c r="JMN84" s="2"/>
      <c r="JMO84" s="2"/>
      <c r="JMP84" s="2"/>
      <c r="JMQ84" s="2"/>
      <c r="JMR84" s="2"/>
      <c r="JMS84" s="2"/>
      <c r="JMT84" s="2"/>
      <c r="JMU84" s="2"/>
      <c r="JMV84" s="2"/>
      <c r="JMW84" s="2"/>
      <c r="JMX84" s="2"/>
      <c r="JMY84" s="2"/>
      <c r="JMZ84" s="2"/>
      <c r="JNA84" s="2"/>
      <c r="JNB84" s="2"/>
      <c r="JNC84" s="2"/>
      <c r="JND84" s="2"/>
      <c r="JNE84" s="2"/>
      <c r="JNF84" s="2"/>
      <c r="JNG84" s="2"/>
      <c r="JNH84" s="2"/>
      <c r="JNI84" s="2"/>
      <c r="JNJ84" s="2"/>
      <c r="JNK84" s="2"/>
      <c r="JNL84" s="2"/>
      <c r="JNM84" s="2"/>
      <c r="JNN84" s="2"/>
      <c r="JNO84" s="2"/>
      <c r="JNP84" s="2"/>
      <c r="JNQ84" s="2"/>
      <c r="JNR84" s="2"/>
      <c r="JNS84" s="2"/>
      <c r="JNT84" s="2"/>
      <c r="JNU84" s="2"/>
      <c r="JNV84" s="2"/>
      <c r="JNW84" s="2"/>
      <c r="JNX84" s="2"/>
      <c r="JNY84" s="2"/>
      <c r="JNZ84" s="2"/>
      <c r="JOA84" s="2"/>
      <c r="JOB84" s="2"/>
      <c r="JOC84" s="2"/>
      <c r="JOD84" s="2"/>
      <c r="JOE84" s="2"/>
      <c r="JOF84" s="2"/>
      <c r="JOG84" s="2"/>
      <c r="JOH84" s="2"/>
      <c r="JOI84" s="2"/>
      <c r="JOJ84" s="2"/>
      <c r="JOK84" s="2"/>
      <c r="JOL84" s="2"/>
      <c r="JOM84" s="2"/>
      <c r="JON84" s="2"/>
      <c r="JOO84" s="2"/>
      <c r="JOP84" s="2"/>
      <c r="JOQ84" s="2"/>
      <c r="JOR84" s="2"/>
      <c r="JOS84" s="2"/>
      <c r="JOT84" s="2"/>
      <c r="JOU84" s="2"/>
      <c r="JOV84" s="2"/>
      <c r="JOW84" s="2"/>
      <c r="JOX84" s="2"/>
      <c r="JOY84" s="2"/>
      <c r="JOZ84" s="2"/>
      <c r="JPA84" s="2"/>
      <c r="JPB84" s="2"/>
      <c r="JPC84" s="2"/>
      <c r="JPD84" s="2"/>
      <c r="JPE84" s="2"/>
      <c r="JPF84" s="2"/>
      <c r="JPG84" s="2"/>
      <c r="JPH84" s="2"/>
      <c r="JPI84" s="2"/>
      <c r="JPJ84" s="2"/>
      <c r="JPK84" s="2"/>
      <c r="JPL84" s="2"/>
      <c r="JPM84" s="2"/>
      <c r="JPN84" s="2"/>
      <c r="JPO84" s="2"/>
      <c r="JPP84" s="2"/>
      <c r="JPQ84" s="2"/>
      <c r="JPR84" s="2"/>
      <c r="JPS84" s="2"/>
      <c r="JPT84" s="2"/>
      <c r="JPU84" s="2"/>
      <c r="JPV84" s="2"/>
      <c r="JPW84" s="2"/>
      <c r="JPX84" s="2"/>
      <c r="JPY84" s="2"/>
      <c r="JPZ84" s="2"/>
      <c r="JQA84" s="2"/>
      <c r="JQB84" s="2"/>
      <c r="JQC84" s="2"/>
      <c r="JQD84" s="2"/>
      <c r="JQE84" s="2"/>
      <c r="JQF84" s="2"/>
      <c r="JQG84" s="2"/>
      <c r="JQH84" s="2"/>
      <c r="JQI84" s="2"/>
      <c r="JQJ84" s="2"/>
      <c r="JQK84" s="2"/>
      <c r="JQL84" s="2"/>
      <c r="JQM84" s="2"/>
      <c r="JQN84" s="2"/>
      <c r="JQO84" s="2"/>
      <c r="JQP84" s="2"/>
      <c r="JQQ84" s="2"/>
      <c r="JQR84" s="2"/>
      <c r="JQS84" s="2"/>
      <c r="JQT84" s="2"/>
      <c r="JQU84" s="2"/>
      <c r="JQV84" s="2"/>
      <c r="JQW84" s="2"/>
      <c r="JQX84" s="2"/>
      <c r="JQY84" s="2"/>
      <c r="JQZ84" s="2"/>
      <c r="JRA84" s="2"/>
      <c r="JRB84" s="2"/>
      <c r="JRC84" s="2"/>
      <c r="JRD84" s="2"/>
      <c r="JRE84" s="2"/>
      <c r="JRF84" s="2"/>
      <c r="JRG84" s="2"/>
      <c r="JRH84" s="2"/>
      <c r="JRI84" s="2"/>
      <c r="JRJ84" s="2"/>
      <c r="JRK84" s="2"/>
      <c r="JRL84" s="2"/>
      <c r="JRM84" s="2"/>
      <c r="JRN84" s="2"/>
      <c r="JRO84" s="2"/>
      <c r="JRP84" s="2"/>
      <c r="JRQ84" s="2"/>
      <c r="JRR84" s="2"/>
      <c r="JRS84" s="2"/>
      <c r="JRT84" s="2"/>
      <c r="JRU84" s="2"/>
      <c r="JRV84" s="2"/>
      <c r="JRW84" s="2"/>
      <c r="JRX84" s="2"/>
      <c r="JRY84" s="2"/>
      <c r="JRZ84" s="2"/>
      <c r="JSA84" s="2"/>
      <c r="JSB84" s="2"/>
      <c r="JSC84" s="2"/>
      <c r="JSD84" s="2"/>
      <c r="JSE84" s="2"/>
      <c r="JSF84" s="2"/>
      <c r="JSG84" s="2"/>
      <c r="JSH84" s="2"/>
      <c r="JSI84" s="2"/>
      <c r="JSJ84" s="2"/>
      <c r="JSK84" s="2"/>
      <c r="JSL84" s="2"/>
      <c r="JSM84" s="2"/>
      <c r="JSN84" s="2"/>
      <c r="JSO84" s="2"/>
      <c r="JSP84" s="2"/>
      <c r="JSQ84" s="2"/>
      <c r="JSR84" s="2"/>
      <c r="JSS84" s="2"/>
      <c r="JST84" s="2"/>
      <c r="JSU84" s="2"/>
      <c r="JSV84" s="2"/>
      <c r="JSW84" s="2"/>
      <c r="JSX84" s="2"/>
      <c r="JSY84" s="2"/>
      <c r="JSZ84" s="2"/>
      <c r="JTA84" s="2"/>
      <c r="JTB84" s="2"/>
      <c r="JTC84" s="2"/>
      <c r="JTD84" s="2"/>
      <c r="JTE84" s="2"/>
      <c r="JTF84" s="2"/>
      <c r="JTG84" s="2"/>
      <c r="JTH84" s="2"/>
      <c r="JTI84" s="2"/>
      <c r="JTJ84" s="2"/>
      <c r="JTK84" s="2"/>
      <c r="JTL84" s="2"/>
      <c r="JTM84" s="2"/>
      <c r="JTN84" s="2"/>
      <c r="JTO84" s="2"/>
      <c r="JTP84" s="2"/>
      <c r="JTQ84" s="2"/>
      <c r="JTR84" s="2"/>
      <c r="JTS84" s="2"/>
      <c r="JTT84" s="2"/>
      <c r="JTU84" s="2"/>
      <c r="JTV84" s="2"/>
      <c r="JTW84" s="2"/>
      <c r="JTX84" s="2"/>
      <c r="JTY84" s="2"/>
      <c r="JTZ84" s="2"/>
      <c r="JUA84" s="2"/>
      <c r="JUB84" s="2"/>
      <c r="JUC84" s="2"/>
      <c r="JUD84" s="2"/>
      <c r="JUE84" s="2"/>
      <c r="JUF84" s="2"/>
      <c r="JUG84" s="2"/>
      <c r="JUH84" s="2"/>
      <c r="JUI84" s="2"/>
      <c r="JUJ84" s="2"/>
      <c r="JUK84" s="2"/>
      <c r="JUL84" s="2"/>
      <c r="JUM84" s="2"/>
      <c r="JUN84" s="2"/>
      <c r="JUO84" s="2"/>
      <c r="JUP84" s="2"/>
      <c r="JUQ84" s="2"/>
      <c r="JUR84" s="2"/>
      <c r="JUS84" s="2"/>
      <c r="JUT84" s="2"/>
      <c r="JUU84" s="2"/>
      <c r="JUV84" s="2"/>
      <c r="JUW84" s="2"/>
      <c r="JUX84" s="2"/>
      <c r="JUY84" s="2"/>
      <c r="JUZ84" s="2"/>
      <c r="JVA84" s="2"/>
      <c r="JVB84" s="2"/>
      <c r="JVC84" s="2"/>
      <c r="JVD84" s="2"/>
      <c r="JVE84" s="2"/>
      <c r="JVF84" s="2"/>
      <c r="JVG84" s="2"/>
      <c r="JVH84" s="2"/>
      <c r="JVI84" s="2"/>
      <c r="JVJ84" s="2"/>
      <c r="JVK84" s="2"/>
      <c r="JVL84" s="2"/>
      <c r="JVM84" s="2"/>
      <c r="JVN84" s="2"/>
      <c r="JVO84" s="2"/>
      <c r="JVP84" s="2"/>
      <c r="JVQ84" s="2"/>
      <c r="JVR84" s="2"/>
      <c r="JVS84" s="2"/>
      <c r="JVT84" s="2"/>
      <c r="JVU84" s="2"/>
      <c r="JVV84" s="2"/>
      <c r="JVW84" s="2"/>
      <c r="JVX84" s="2"/>
      <c r="JVY84" s="2"/>
      <c r="JVZ84" s="2"/>
      <c r="JWA84" s="2"/>
      <c r="JWB84" s="2"/>
      <c r="JWC84" s="2"/>
      <c r="JWD84" s="2"/>
      <c r="JWE84" s="2"/>
      <c r="JWF84" s="2"/>
      <c r="JWG84" s="2"/>
      <c r="JWH84" s="2"/>
      <c r="JWI84" s="2"/>
      <c r="JWJ84" s="2"/>
      <c r="JWK84" s="2"/>
      <c r="JWL84" s="2"/>
      <c r="JWM84" s="2"/>
      <c r="JWN84" s="2"/>
      <c r="JWO84" s="2"/>
      <c r="JWP84" s="2"/>
      <c r="JWQ84" s="2"/>
      <c r="JWR84" s="2"/>
      <c r="JWS84" s="2"/>
      <c r="JWT84" s="2"/>
      <c r="JWU84" s="2"/>
      <c r="JWV84" s="2"/>
      <c r="JWW84" s="2"/>
      <c r="JWX84" s="2"/>
      <c r="JWY84" s="2"/>
      <c r="JWZ84" s="2"/>
      <c r="JXA84" s="2"/>
      <c r="JXB84" s="2"/>
      <c r="JXC84" s="2"/>
      <c r="JXD84" s="2"/>
      <c r="JXE84" s="2"/>
      <c r="JXF84" s="2"/>
      <c r="JXG84" s="2"/>
      <c r="JXH84" s="2"/>
      <c r="JXI84" s="2"/>
      <c r="JXJ84" s="2"/>
      <c r="JXK84" s="2"/>
      <c r="JXL84" s="2"/>
      <c r="JXM84" s="2"/>
      <c r="JXN84" s="2"/>
      <c r="JXO84" s="2"/>
      <c r="JXP84" s="2"/>
      <c r="JXQ84" s="2"/>
      <c r="JXR84" s="2"/>
      <c r="JXS84" s="2"/>
      <c r="JXT84" s="2"/>
      <c r="JXU84" s="2"/>
      <c r="JXV84" s="2"/>
      <c r="JXW84" s="2"/>
      <c r="JXX84" s="2"/>
      <c r="JXY84" s="2"/>
      <c r="JXZ84" s="2"/>
      <c r="JYA84" s="2"/>
      <c r="JYB84" s="2"/>
      <c r="JYC84" s="2"/>
      <c r="JYD84" s="2"/>
      <c r="JYE84" s="2"/>
      <c r="JYF84" s="2"/>
      <c r="JYG84" s="2"/>
      <c r="JYH84" s="2"/>
      <c r="JYI84" s="2"/>
      <c r="JYJ84" s="2"/>
      <c r="JYK84" s="2"/>
      <c r="JYL84" s="2"/>
      <c r="JYM84" s="2"/>
      <c r="JYN84" s="2"/>
      <c r="JYO84" s="2"/>
      <c r="JYP84" s="2"/>
      <c r="JYQ84" s="2"/>
      <c r="JYR84" s="2"/>
      <c r="JYS84" s="2"/>
      <c r="JYT84" s="2"/>
      <c r="JYU84" s="2"/>
      <c r="JYV84" s="2"/>
      <c r="JYW84" s="2"/>
      <c r="JYX84" s="2"/>
      <c r="JYY84" s="2"/>
      <c r="JYZ84" s="2"/>
      <c r="JZA84" s="2"/>
      <c r="JZB84" s="2"/>
      <c r="JZC84" s="2"/>
      <c r="JZD84" s="2"/>
      <c r="JZE84" s="2"/>
      <c r="JZF84" s="2"/>
      <c r="JZG84" s="2"/>
      <c r="JZH84" s="2"/>
      <c r="JZI84" s="2"/>
      <c r="JZJ84" s="2"/>
      <c r="JZK84" s="2"/>
      <c r="JZL84" s="2"/>
      <c r="JZM84" s="2"/>
      <c r="JZN84" s="2"/>
      <c r="JZO84" s="2"/>
      <c r="JZP84" s="2"/>
      <c r="JZQ84" s="2"/>
      <c r="JZR84" s="2"/>
      <c r="JZS84" s="2"/>
      <c r="JZT84" s="2"/>
      <c r="JZU84" s="2"/>
      <c r="JZV84" s="2"/>
      <c r="JZW84" s="2"/>
      <c r="JZX84" s="2"/>
      <c r="JZY84" s="2"/>
      <c r="JZZ84" s="2"/>
      <c r="KAA84" s="2"/>
      <c r="KAB84" s="2"/>
      <c r="KAC84" s="2"/>
      <c r="KAD84" s="2"/>
      <c r="KAE84" s="2"/>
      <c r="KAF84" s="2"/>
      <c r="KAG84" s="2"/>
      <c r="KAH84" s="2"/>
      <c r="KAI84" s="2"/>
      <c r="KAJ84" s="2"/>
      <c r="KAK84" s="2"/>
      <c r="KAL84" s="2"/>
      <c r="KAM84" s="2"/>
      <c r="KAN84" s="2"/>
      <c r="KAO84" s="2"/>
      <c r="KAP84" s="2"/>
      <c r="KAQ84" s="2"/>
      <c r="KAR84" s="2"/>
      <c r="KAS84" s="2"/>
      <c r="KAT84" s="2"/>
      <c r="KAU84" s="2"/>
      <c r="KAV84" s="2"/>
      <c r="KAW84" s="2"/>
      <c r="KAX84" s="2"/>
      <c r="KAY84" s="2"/>
      <c r="KAZ84" s="2"/>
      <c r="KBA84" s="2"/>
      <c r="KBB84" s="2"/>
      <c r="KBC84" s="2"/>
      <c r="KBD84" s="2"/>
      <c r="KBE84" s="2"/>
      <c r="KBF84" s="2"/>
      <c r="KBG84" s="2"/>
      <c r="KBH84" s="2"/>
      <c r="KBI84" s="2"/>
      <c r="KBJ84" s="2"/>
      <c r="KBK84" s="2"/>
      <c r="KBL84" s="2"/>
      <c r="KBM84" s="2"/>
      <c r="KBN84" s="2"/>
      <c r="KBO84" s="2"/>
      <c r="KBP84" s="2"/>
      <c r="KBQ84" s="2"/>
      <c r="KBR84" s="2"/>
      <c r="KBS84" s="2"/>
      <c r="KBT84" s="2"/>
      <c r="KBU84" s="2"/>
      <c r="KBV84" s="2"/>
      <c r="KBW84" s="2"/>
      <c r="KBX84" s="2"/>
      <c r="KBY84" s="2"/>
      <c r="KBZ84" s="2"/>
      <c r="KCA84" s="2"/>
      <c r="KCB84" s="2"/>
      <c r="KCC84" s="2"/>
      <c r="KCD84" s="2"/>
      <c r="KCE84" s="2"/>
      <c r="KCF84" s="2"/>
      <c r="KCG84" s="2"/>
      <c r="KCH84" s="2"/>
      <c r="KCI84" s="2"/>
      <c r="KCJ84" s="2"/>
      <c r="KCK84" s="2"/>
      <c r="KCL84" s="2"/>
      <c r="KCM84" s="2"/>
      <c r="KCN84" s="2"/>
      <c r="KCO84" s="2"/>
      <c r="KCP84" s="2"/>
      <c r="KCQ84" s="2"/>
      <c r="KCR84" s="2"/>
      <c r="KCS84" s="2"/>
      <c r="KCT84" s="2"/>
      <c r="KCU84" s="2"/>
      <c r="KCV84" s="2"/>
      <c r="KCW84" s="2"/>
      <c r="KCX84" s="2"/>
      <c r="KCY84" s="2"/>
      <c r="KCZ84" s="2"/>
      <c r="KDA84" s="2"/>
      <c r="KDB84" s="2"/>
      <c r="KDC84" s="2"/>
      <c r="KDD84" s="2"/>
      <c r="KDE84" s="2"/>
      <c r="KDF84" s="2"/>
      <c r="KDG84" s="2"/>
      <c r="KDH84" s="2"/>
      <c r="KDI84" s="2"/>
      <c r="KDJ84" s="2"/>
      <c r="KDK84" s="2"/>
      <c r="KDL84" s="2"/>
      <c r="KDM84" s="2"/>
      <c r="KDN84" s="2"/>
      <c r="KDO84" s="2"/>
      <c r="KDP84" s="2"/>
      <c r="KDQ84" s="2"/>
      <c r="KDR84" s="2"/>
      <c r="KDS84" s="2"/>
      <c r="KDT84" s="2"/>
      <c r="KDU84" s="2"/>
      <c r="KDV84" s="2"/>
      <c r="KDW84" s="2"/>
      <c r="KDX84" s="2"/>
      <c r="KDY84" s="2"/>
      <c r="KDZ84" s="2"/>
      <c r="KEA84" s="2"/>
      <c r="KEB84" s="2"/>
      <c r="KEC84" s="2"/>
      <c r="KED84" s="2"/>
      <c r="KEE84" s="2"/>
      <c r="KEF84" s="2"/>
      <c r="KEG84" s="2"/>
      <c r="KEH84" s="2"/>
      <c r="KEI84" s="2"/>
      <c r="KEJ84" s="2"/>
      <c r="KEK84" s="2"/>
      <c r="KEL84" s="2"/>
      <c r="KEM84" s="2"/>
      <c r="KEN84" s="2"/>
      <c r="KEO84" s="2"/>
      <c r="KEP84" s="2"/>
      <c r="KEQ84" s="2"/>
      <c r="KER84" s="2"/>
      <c r="KES84" s="2"/>
      <c r="KET84" s="2"/>
      <c r="KEU84" s="2"/>
      <c r="KEV84" s="2"/>
      <c r="KEW84" s="2"/>
      <c r="KEX84" s="2"/>
      <c r="KEY84" s="2"/>
      <c r="KEZ84" s="2"/>
      <c r="KFA84" s="2"/>
      <c r="KFB84" s="2"/>
      <c r="KFC84" s="2"/>
      <c r="KFD84" s="2"/>
      <c r="KFE84" s="2"/>
      <c r="KFF84" s="2"/>
      <c r="KFG84" s="2"/>
      <c r="KFH84" s="2"/>
      <c r="KFI84" s="2"/>
      <c r="KFJ84" s="2"/>
      <c r="KFK84" s="2"/>
      <c r="KFL84" s="2"/>
      <c r="KFM84" s="2"/>
      <c r="KFN84" s="2"/>
      <c r="KFO84" s="2"/>
      <c r="KFP84" s="2"/>
      <c r="KFQ84" s="2"/>
      <c r="KFR84" s="2"/>
      <c r="KFS84" s="2"/>
      <c r="KFT84" s="2"/>
      <c r="KFU84" s="2"/>
      <c r="KFV84" s="2"/>
      <c r="KFW84" s="2"/>
      <c r="KFX84" s="2"/>
      <c r="KFY84" s="2"/>
      <c r="KFZ84" s="2"/>
      <c r="KGA84" s="2"/>
      <c r="KGB84" s="2"/>
      <c r="KGC84" s="2"/>
      <c r="KGD84" s="2"/>
      <c r="KGE84" s="2"/>
      <c r="KGF84" s="2"/>
      <c r="KGG84" s="2"/>
      <c r="KGH84" s="2"/>
      <c r="KGI84" s="2"/>
      <c r="KGJ84" s="2"/>
      <c r="KGK84" s="2"/>
      <c r="KGL84" s="2"/>
      <c r="KGM84" s="2"/>
      <c r="KGN84" s="2"/>
      <c r="KGO84" s="2"/>
      <c r="KGP84" s="2"/>
      <c r="KGQ84" s="2"/>
      <c r="KGR84" s="2"/>
      <c r="KGS84" s="2"/>
      <c r="KGT84" s="2"/>
      <c r="KGU84" s="2"/>
      <c r="KGV84" s="2"/>
      <c r="KGW84" s="2"/>
      <c r="KGX84" s="2"/>
      <c r="KGY84" s="2"/>
      <c r="KGZ84" s="2"/>
      <c r="KHA84" s="2"/>
      <c r="KHB84" s="2"/>
      <c r="KHC84" s="2"/>
      <c r="KHD84" s="2"/>
      <c r="KHE84" s="2"/>
      <c r="KHF84" s="2"/>
      <c r="KHG84" s="2"/>
      <c r="KHH84" s="2"/>
      <c r="KHI84" s="2"/>
      <c r="KHJ84" s="2"/>
      <c r="KHK84" s="2"/>
      <c r="KHL84" s="2"/>
      <c r="KHM84" s="2"/>
      <c r="KHN84" s="2"/>
      <c r="KHO84" s="2"/>
      <c r="KHP84" s="2"/>
      <c r="KHQ84" s="2"/>
      <c r="KHR84" s="2"/>
      <c r="KHS84" s="2"/>
      <c r="KHT84" s="2"/>
      <c r="KHU84" s="2"/>
      <c r="KHV84" s="2"/>
      <c r="KHW84" s="2"/>
      <c r="KHX84" s="2"/>
      <c r="KHY84" s="2"/>
      <c r="KHZ84" s="2"/>
      <c r="KIA84" s="2"/>
      <c r="KIB84" s="2"/>
      <c r="KIC84" s="2"/>
      <c r="KID84" s="2"/>
      <c r="KIE84" s="2"/>
      <c r="KIF84" s="2"/>
      <c r="KIG84" s="2"/>
      <c r="KIH84" s="2"/>
      <c r="KII84" s="2"/>
      <c r="KIJ84" s="2"/>
      <c r="KIK84" s="2"/>
      <c r="KIL84" s="2"/>
      <c r="KIM84" s="2"/>
      <c r="KIN84" s="2"/>
      <c r="KIO84" s="2"/>
      <c r="KIP84" s="2"/>
      <c r="KIQ84" s="2"/>
      <c r="KIR84" s="2"/>
      <c r="KIS84" s="2"/>
      <c r="KIT84" s="2"/>
      <c r="KIU84" s="2"/>
      <c r="KIV84" s="2"/>
      <c r="KIW84" s="2"/>
      <c r="KIX84" s="2"/>
      <c r="KIY84" s="2"/>
      <c r="KIZ84" s="2"/>
      <c r="KJA84" s="2"/>
      <c r="KJB84" s="2"/>
      <c r="KJC84" s="2"/>
      <c r="KJD84" s="2"/>
      <c r="KJE84" s="2"/>
      <c r="KJF84" s="2"/>
      <c r="KJG84" s="2"/>
      <c r="KJH84" s="2"/>
      <c r="KJI84" s="2"/>
      <c r="KJJ84" s="2"/>
      <c r="KJK84" s="2"/>
      <c r="KJL84" s="2"/>
      <c r="KJM84" s="2"/>
      <c r="KJN84" s="2"/>
      <c r="KJO84" s="2"/>
      <c r="KJP84" s="2"/>
      <c r="KJQ84" s="2"/>
      <c r="KJR84" s="2"/>
      <c r="KJS84" s="2"/>
      <c r="KJT84" s="2"/>
      <c r="KJU84" s="2"/>
      <c r="KJV84" s="2"/>
      <c r="KJW84" s="2"/>
      <c r="KJX84" s="2"/>
      <c r="KJY84" s="2"/>
      <c r="KJZ84" s="2"/>
      <c r="KKA84" s="2"/>
      <c r="KKB84" s="2"/>
      <c r="KKC84" s="2"/>
      <c r="KKD84" s="2"/>
      <c r="KKE84" s="2"/>
      <c r="KKF84" s="2"/>
      <c r="KKG84" s="2"/>
      <c r="KKH84" s="2"/>
      <c r="KKI84" s="2"/>
      <c r="KKJ84" s="2"/>
      <c r="KKK84" s="2"/>
      <c r="KKL84" s="2"/>
      <c r="KKM84" s="2"/>
      <c r="KKN84" s="2"/>
      <c r="KKO84" s="2"/>
      <c r="KKP84" s="2"/>
      <c r="KKQ84" s="2"/>
      <c r="KKR84" s="2"/>
      <c r="KKS84" s="2"/>
      <c r="KKT84" s="2"/>
      <c r="KKU84" s="2"/>
      <c r="KKV84" s="2"/>
      <c r="KKW84" s="2"/>
      <c r="KKX84" s="2"/>
      <c r="KKY84" s="2"/>
      <c r="KKZ84" s="2"/>
      <c r="KLA84" s="2"/>
      <c r="KLB84" s="2"/>
      <c r="KLC84" s="2"/>
      <c r="KLD84" s="2"/>
      <c r="KLE84" s="2"/>
      <c r="KLF84" s="2"/>
      <c r="KLG84" s="2"/>
      <c r="KLH84" s="2"/>
      <c r="KLI84" s="2"/>
      <c r="KLJ84" s="2"/>
      <c r="KLK84" s="2"/>
      <c r="KLL84" s="2"/>
      <c r="KLM84" s="2"/>
      <c r="KLN84" s="2"/>
      <c r="KLO84" s="2"/>
      <c r="KLP84" s="2"/>
      <c r="KLQ84" s="2"/>
      <c r="KLR84" s="2"/>
      <c r="KLS84" s="2"/>
      <c r="KLT84" s="2"/>
      <c r="KLU84" s="2"/>
      <c r="KLV84" s="2"/>
      <c r="KLW84" s="2"/>
      <c r="KLX84" s="2"/>
      <c r="KLY84" s="2"/>
      <c r="KLZ84" s="2"/>
      <c r="KMA84" s="2"/>
      <c r="KMB84" s="2"/>
      <c r="KMC84" s="2"/>
      <c r="KMD84" s="2"/>
      <c r="KME84" s="2"/>
      <c r="KMF84" s="2"/>
      <c r="KMG84" s="2"/>
      <c r="KMH84" s="2"/>
      <c r="KMI84" s="2"/>
      <c r="KMJ84" s="2"/>
      <c r="KMK84" s="2"/>
      <c r="KML84" s="2"/>
      <c r="KMM84" s="2"/>
      <c r="KMN84" s="2"/>
      <c r="KMO84" s="2"/>
      <c r="KMP84" s="2"/>
      <c r="KMQ84" s="2"/>
      <c r="KMR84" s="2"/>
      <c r="KMS84" s="2"/>
      <c r="KMT84" s="2"/>
      <c r="KMU84" s="2"/>
      <c r="KMV84" s="2"/>
      <c r="KMW84" s="2"/>
      <c r="KMX84" s="2"/>
      <c r="KMY84" s="2"/>
      <c r="KMZ84" s="2"/>
      <c r="KNA84" s="2"/>
      <c r="KNB84" s="2"/>
      <c r="KNC84" s="2"/>
      <c r="KND84" s="2"/>
      <c r="KNE84" s="2"/>
      <c r="KNF84" s="2"/>
      <c r="KNG84" s="2"/>
      <c r="KNH84" s="2"/>
      <c r="KNI84" s="2"/>
      <c r="KNJ84" s="2"/>
      <c r="KNK84" s="2"/>
      <c r="KNL84" s="2"/>
      <c r="KNM84" s="2"/>
      <c r="KNN84" s="2"/>
      <c r="KNO84" s="2"/>
      <c r="KNP84" s="2"/>
      <c r="KNQ84" s="2"/>
      <c r="KNR84" s="2"/>
      <c r="KNS84" s="2"/>
      <c r="KNT84" s="2"/>
      <c r="KNU84" s="2"/>
      <c r="KNV84" s="2"/>
      <c r="KNW84" s="2"/>
      <c r="KNX84" s="2"/>
      <c r="KNY84" s="2"/>
      <c r="KNZ84" s="2"/>
      <c r="KOA84" s="2"/>
      <c r="KOB84" s="2"/>
      <c r="KOC84" s="2"/>
      <c r="KOD84" s="2"/>
      <c r="KOE84" s="2"/>
      <c r="KOF84" s="2"/>
      <c r="KOG84" s="2"/>
      <c r="KOH84" s="2"/>
      <c r="KOI84" s="2"/>
      <c r="KOJ84" s="2"/>
      <c r="KOK84" s="2"/>
      <c r="KOL84" s="2"/>
      <c r="KOM84" s="2"/>
      <c r="KON84" s="2"/>
      <c r="KOO84" s="2"/>
      <c r="KOP84" s="2"/>
      <c r="KOQ84" s="2"/>
      <c r="KOR84" s="2"/>
      <c r="KOS84" s="2"/>
      <c r="KOT84" s="2"/>
      <c r="KOU84" s="2"/>
      <c r="KOV84" s="2"/>
      <c r="KOW84" s="2"/>
      <c r="KOX84" s="2"/>
      <c r="KOY84" s="2"/>
      <c r="KOZ84" s="2"/>
      <c r="KPA84" s="2"/>
      <c r="KPB84" s="2"/>
      <c r="KPC84" s="2"/>
      <c r="KPD84" s="2"/>
      <c r="KPE84" s="2"/>
      <c r="KPF84" s="2"/>
      <c r="KPG84" s="2"/>
      <c r="KPH84" s="2"/>
      <c r="KPI84" s="2"/>
      <c r="KPJ84" s="2"/>
      <c r="KPK84" s="2"/>
      <c r="KPL84" s="2"/>
      <c r="KPM84" s="2"/>
      <c r="KPN84" s="2"/>
      <c r="KPO84" s="2"/>
      <c r="KPP84" s="2"/>
      <c r="KPQ84" s="2"/>
      <c r="KPR84" s="2"/>
      <c r="KPS84" s="2"/>
      <c r="KPT84" s="2"/>
      <c r="KPU84" s="2"/>
      <c r="KPV84" s="2"/>
      <c r="KPW84" s="2"/>
      <c r="KPX84" s="2"/>
      <c r="KPY84" s="2"/>
      <c r="KPZ84" s="2"/>
      <c r="KQA84" s="2"/>
      <c r="KQB84" s="2"/>
      <c r="KQC84" s="2"/>
      <c r="KQD84" s="2"/>
      <c r="KQE84" s="2"/>
      <c r="KQF84" s="2"/>
      <c r="KQG84" s="2"/>
      <c r="KQH84" s="2"/>
      <c r="KQI84" s="2"/>
      <c r="KQJ84" s="2"/>
      <c r="KQK84" s="2"/>
      <c r="KQL84" s="2"/>
      <c r="KQM84" s="2"/>
      <c r="KQN84" s="2"/>
      <c r="KQO84" s="2"/>
      <c r="KQP84" s="2"/>
      <c r="KQQ84" s="2"/>
      <c r="KQR84" s="2"/>
      <c r="KQS84" s="2"/>
      <c r="KQT84" s="2"/>
      <c r="KQU84" s="2"/>
      <c r="KQV84" s="2"/>
      <c r="KQW84" s="2"/>
      <c r="KQX84" s="2"/>
      <c r="KQY84" s="2"/>
      <c r="KQZ84" s="2"/>
      <c r="KRA84" s="2"/>
      <c r="KRB84" s="2"/>
      <c r="KRC84" s="2"/>
      <c r="KRD84" s="2"/>
      <c r="KRE84" s="2"/>
      <c r="KRF84" s="2"/>
      <c r="KRG84" s="2"/>
      <c r="KRH84" s="2"/>
      <c r="KRI84" s="2"/>
      <c r="KRJ84" s="2"/>
      <c r="KRK84" s="2"/>
      <c r="KRL84" s="2"/>
      <c r="KRM84" s="2"/>
      <c r="KRN84" s="2"/>
      <c r="KRO84" s="2"/>
      <c r="KRP84" s="2"/>
      <c r="KRQ84" s="2"/>
      <c r="KRR84" s="2"/>
      <c r="KRS84" s="2"/>
      <c r="KRT84" s="2"/>
      <c r="KRU84" s="2"/>
      <c r="KRV84" s="2"/>
      <c r="KRW84" s="2"/>
      <c r="KRX84" s="2"/>
      <c r="KRY84" s="2"/>
      <c r="KRZ84" s="2"/>
      <c r="KSA84" s="2"/>
      <c r="KSB84" s="2"/>
      <c r="KSC84" s="2"/>
      <c r="KSD84" s="2"/>
      <c r="KSE84" s="2"/>
      <c r="KSF84" s="2"/>
      <c r="KSG84" s="2"/>
      <c r="KSH84" s="2"/>
      <c r="KSI84" s="2"/>
      <c r="KSJ84" s="2"/>
      <c r="KSK84" s="2"/>
      <c r="KSL84" s="2"/>
      <c r="KSM84" s="2"/>
      <c r="KSN84" s="2"/>
      <c r="KSO84" s="2"/>
      <c r="KSP84" s="2"/>
      <c r="KSQ84" s="2"/>
      <c r="KSR84" s="2"/>
      <c r="KSS84" s="2"/>
      <c r="KST84" s="2"/>
      <c r="KSU84" s="2"/>
      <c r="KSV84" s="2"/>
      <c r="KSW84" s="2"/>
      <c r="KSX84" s="2"/>
      <c r="KSY84" s="2"/>
      <c r="KSZ84" s="2"/>
      <c r="KTA84" s="2"/>
      <c r="KTB84" s="2"/>
      <c r="KTC84" s="2"/>
      <c r="KTD84" s="2"/>
      <c r="KTE84" s="2"/>
      <c r="KTF84" s="2"/>
      <c r="KTG84" s="2"/>
      <c r="KTH84" s="2"/>
      <c r="KTI84" s="2"/>
      <c r="KTJ84" s="2"/>
      <c r="KTK84" s="2"/>
      <c r="KTL84" s="2"/>
      <c r="KTM84" s="2"/>
      <c r="KTN84" s="2"/>
      <c r="KTO84" s="2"/>
      <c r="KTP84" s="2"/>
      <c r="KTQ84" s="2"/>
      <c r="KTR84" s="2"/>
      <c r="KTS84" s="2"/>
      <c r="KTT84" s="2"/>
      <c r="KTU84" s="2"/>
      <c r="KTV84" s="2"/>
      <c r="KTW84" s="2"/>
      <c r="KTX84" s="2"/>
      <c r="KTY84" s="2"/>
      <c r="KTZ84" s="2"/>
      <c r="KUA84" s="2"/>
      <c r="KUB84" s="2"/>
      <c r="KUC84" s="2"/>
      <c r="KUD84" s="2"/>
      <c r="KUE84" s="2"/>
      <c r="KUF84" s="2"/>
      <c r="KUG84" s="2"/>
      <c r="KUH84" s="2"/>
      <c r="KUI84" s="2"/>
      <c r="KUJ84" s="2"/>
      <c r="KUK84" s="2"/>
      <c r="KUL84" s="2"/>
      <c r="KUM84" s="2"/>
      <c r="KUN84" s="2"/>
      <c r="KUO84" s="2"/>
      <c r="KUP84" s="2"/>
      <c r="KUQ84" s="2"/>
      <c r="KUR84" s="2"/>
      <c r="KUS84" s="2"/>
      <c r="KUT84" s="2"/>
      <c r="KUU84" s="2"/>
      <c r="KUV84" s="2"/>
      <c r="KUW84" s="2"/>
      <c r="KUX84" s="2"/>
      <c r="KUY84" s="2"/>
      <c r="KUZ84" s="2"/>
      <c r="KVA84" s="2"/>
      <c r="KVB84" s="2"/>
      <c r="KVC84" s="2"/>
      <c r="KVD84" s="2"/>
      <c r="KVE84" s="2"/>
      <c r="KVF84" s="2"/>
      <c r="KVG84" s="2"/>
      <c r="KVH84" s="2"/>
      <c r="KVI84" s="2"/>
      <c r="KVJ84" s="2"/>
      <c r="KVK84" s="2"/>
      <c r="KVL84" s="2"/>
      <c r="KVM84" s="2"/>
      <c r="KVN84" s="2"/>
      <c r="KVO84" s="2"/>
      <c r="KVP84" s="2"/>
      <c r="KVQ84" s="2"/>
      <c r="KVR84" s="2"/>
      <c r="KVS84" s="2"/>
      <c r="KVT84" s="2"/>
      <c r="KVU84" s="2"/>
      <c r="KVV84" s="2"/>
      <c r="KVW84" s="2"/>
      <c r="KVX84" s="2"/>
      <c r="KVY84" s="2"/>
      <c r="KVZ84" s="2"/>
      <c r="KWA84" s="2"/>
      <c r="KWB84" s="2"/>
      <c r="KWC84" s="2"/>
      <c r="KWD84" s="2"/>
      <c r="KWE84" s="2"/>
      <c r="KWF84" s="2"/>
      <c r="KWG84" s="2"/>
      <c r="KWH84" s="2"/>
      <c r="KWI84" s="2"/>
      <c r="KWJ84" s="2"/>
      <c r="KWK84" s="2"/>
      <c r="KWL84" s="2"/>
      <c r="KWM84" s="2"/>
      <c r="KWN84" s="2"/>
      <c r="KWO84" s="2"/>
      <c r="KWP84" s="2"/>
      <c r="KWQ84" s="2"/>
      <c r="KWR84" s="2"/>
      <c r="KWS84" s="2"/>
      <c r="KWT84" s="2"/>
      <c r="KWU84" s="2"/>
      <c r="KWV84" s="2"/>
      <c r="KWW84" s="2"/>
      <c r="KWX84" s="2"/>
      <c r="KWY84" s="2"/>
      <c r="KWZ84" s="2"/>
      <c r="KXA84" s="2"/>
      <c r="KXB84" s="2"/>
      <c r="KXC84" s="2"/>
      <c r="KXD84" s="2"/>
      <c r="KXE84" s="2"/>
      <c r="KXF84" s="2"/>
      <c r="KXG84" s="2"/>
      <c r="KXH84" s="2"/>
      <c r="KXI84" s="2"/>
      <c r="KXJ84" s="2"/>
      <c r="KXK84" s="2"/>
      <c r="KXL84" s="2"/>
      <c r="KXM84" s="2"/>
      <c r="KXN84" s="2"/>
      <c r="KXO84" s="2"/>
      <c r="KXP84" s="2"/>
      <c r="KXQ84" s="2"/>
      <c r="KXR84" s="2"/>
      <c r="KXS84" s="2"/>
      <c r="KXT84" s="2"/>
      <c r="KXU84" s="2"/>
      <c r="KXV84" s="2"/>
      <c r="KXW84" s="2"/>
      <c r="KXX84" s="2"/>
      <c r="KXY84" s="2"/>
      <c r="KXZ84" s="2"/>
      <c r="KYA84" s="2"/>
      <c r="KYB84" s="2"/>
      <c r="KYC84" s="2"/>
      <c r="KYD84" s="2"/>
      <c r="KYE84" s="2"/>
      <c r="KYF84" s="2"/>
      <c r="KYG84" s="2"/>
      <c r="KYH84" s="2"/>
      <c r="KYI84" s="2"/>
      <c r="KYJ84" s="2"/>
      <c r="KYK84" s="2"/>
      <c r="KYL84" s="2"/>
      <c r="KYM84" s="2"/>
      <c r="KYN84" s="2"/>
      <c r="KYO84" s="2"/>
      <c r="KYP84" s="2"/>
      <c r="KYQ84" s="2"/>
      <c r="KYR84" s="2"/>
      <c r="KYS84" s="2"/>
      <c r="KYT84" s="2"/>
      <c r="KYU84" s="2"/>
      <c r="KYV84" s="2"/>
      <c r="KYW84" s="2"/>
      <c r="KYX84" s="2"/>
      <c r="KYY84" s="2"/>
      <c r="KYZ84" s="2"/>
      <c r="KZA84" s="2"/>
      <c r="KZB84" s="2"/>
      <c r="KZC84" s="2"/>
      <c r="KZD84" s="2"/>
      <c r="KZE84" s="2"/>
      <c r="KZF84" s="2"/>
      <c r="KZG84" s="2"/>
      <c r="KZH84" s="2"/>
      <c r="KZI84" s="2"/>
      <c r="KZJ84" s="2"/>
      <c r="KZK84" s="2"/>
      <c r="KZL84" s="2"/>
      <c r="KZM84" s="2"/>
      <c r="KZN84" s="2"/>
      <c r="KZO84" s="2"/>
      <c r="KZP84" s="2"/>
      <c r="KZQ84" s="2"/>
      <c r="KZR84" s="2"/>
      <c r="KZS84" s="2"/>
      <c r="KZT84" s="2"/>
      <c r="KZU84" s="2"/>
      <c r="KZV84" s="2"/>
      <c r="KZW84" s="2"/>
      <c r="KZX84" s="2"/>
      <c r="KZY84" s="2"/>
      <c r="KZZ84" s="2"/>
      <c r="LAA84" s="2"/>
      <c r="LAB84" s="2"/>
      <c r="LAC84" s="2"/>
      <c r="LAD84" s="2"/>
      <c r="LAE84" s="2"/>
      <c r="LAF84" s="2"/>
      <c r="LAG84" s="2"/>
      <c r="LAH84" s="2"/>
      <c r="LAI84" s="2"/>
      <c r="LAJ84" s="2"/>
      <c r="LAK84" s="2"/>
      <c r="LAL84" s="2"/>
      <c r="LAM84" s="2"/>
      <c r="LAN84" s="2"/>
      <c r="LAO84" s="2"/>
      <c r="LAP84" s="2"/>
      <c r="LAQ84" s="2"/>
      <c r="LAR84" s="2"/>
      <c r="LAS84" s="2"/>
      <c r="LAT84" s="2"/>
      <c r="LAU84" s="2"/>
      <c r="LAV84" s="2"/>
      <c r="LAW84" s="2"/>
      <c r="LAX84" s="2"/>
      <c r="LAY84" s="2"/>
      <c r="LAZ84" s="2"/>
      <c r="LBA84" s="2"/>
      <c r="LBB84" s="2"/>
      <c r="LBC84" s="2"/>
      <c r="LBD84" s="2"/>
      <c r="LBE84" s="2"/>
      <c r="LBF84" s="2"/>
      <c r="LBG84" s="2"/>
      <c r="LBH84" s="2"/>
      <c r="LBI84" s="2"/>
      <c r="LBJ84" s="2"/>
      <c r="LBK84" s="2"/>
      <c r="LBL84" s="2"/>
      <c r="LBM84" s="2"/>
      <c r="LBN84" s="2"/>
      <c r="LBO84" s="2"/>
      <c r="LBP84" s="2"/>
      <c r="LBQ84" s="2"/>
      <c r="LBR84" s="2"/>
      <c r="LBS84" s="2"/>
      <c r="LBT84" s="2"/>
      <c r="LBU84" s="2"/>
      <c r="LBV84" s="2"/>
      <c r="LBW84" s="2"/>
      <c r="LBX84" s="2"/>
      <c r="LBY84" s="2"/>
      <c r="LBZ84" s="2"/>
      <c r="LCA84" s="2"/>
      <c r="LCB84" s="2"/>
      <c r="LCC84" s="2"/>
      <c r="LCD84" s="2"/>
      <c r="LCE84" s="2"/>
      <c r="LCF84" s="2"/>
      <c r="LCG84" s="2"/>
      <c r="LCH84" s="2"/>
      <c r="LCI84" s="2"/>
      <c r="LCJ84" s="2"/>
      <c r="LCK84" s="2"/>
      <c r="LCL84" s="2"/>
      <c r="LCM84" s="2"/>
      <c r="LCN84" s="2"/>
      <c r="LCO84" s="2"/>
      <c r="LCP84" s="2"/>
      <c r="LCQ84" s="2"/>
      <c r="LCR84" s="2"/>
      <c r="LCS84" s="2"/>
      <c r="LCT84" s="2"/>
      <c r="LCU84" s="2"/>
      <c r="LCV84" s="2"/>
      <c r="LCW84" s="2"/>
      <c r="LCX84" s="2"/>
      <c r="LCY84" s="2"/>
      <c r="LCZ84" s="2"/>
      <c r="LDA84" s="2"/>
      <c r="LDB84" s="2"/>
      <c r="LDC84" s="2"/>
      <c r="LDD84" s="2"/>
      <c r="LDE84" s="2"/>
      <c r="LDF84" s="2"/>
      <c r="LDG84" s="2"/>
      <c r="LDH84" s="2"/>
      <c r="LDI84" s="2"/>
      <c r="LDJ84" s="2"/>
      <c r="LDK84" s="2"/>
      <c r="LDL84" s="2"/>
      <c r="LDM84" s="2"/>
      <c r="LDN84" s="2"/>
      <c r="LDO84" s="2"/>
      <c r="LDP84" s="2"/>
      <c r="LDQ84" s="2"/>
      <c r="LDR84" s="2"/>
      <c r="LDS84" s="2"/>
      <c r="LDT84" s="2"/>
      <c r="LDU84" s="2"/>
      <c r="LDV84" s="2"/>
      <c r="LDW84" s="2"/>
      <c r="LDX84" s="2"/>
      <c r="LDY84" s="2"/>
      <c r="LDZ84" s="2"/>
      <c r="LEA84" s="2"/>
      <c r="LEB84" s="2"/>
      <c r="LEC84" s="2"/>
      <c r="LED84" s="2"/>
      <c r="LEE84" s="2"/>
      <c r="LEF84" s="2"/>
      <c r="LEG84" s="2"/>
      <c r="LEH84" s="2"/>
      <c r="LEI84" s="2"/>
      <c r="LEJ84" s="2"/>
      <c r="LEK84" s="2"/>
      <c r="LEL84" s="2"/>
      <c r="LEM84" s="2"/>
      <c r="LEN84" s="2"/>
      <c r="LEO84" s="2"/>
      <c r="LEP84" s="2"/>
      <c r="LEQ84" s="2"/>
      <c r="LER84" s="2"/>
      <c r="LES84" s="2"/>
      <c r="LET84" s="2"/>
      <c r="LEU84" s="2"/>
      <c r="LEV84" s="2"/>
      <c r="LEW84" s="2"/>
      <c r="LEX84" s="2"/>
      <c r="LEY84" s="2"/>
      <c r="LEZ84" s="2"/>
      <c r="LFA84" s="2"/>
      <c r="LFB84" s="2"/>
      <c r="LFC84" s="2"/>
      <c r="LFD84" s="2"/>
      <c r="LFE84" s="2"/>
      <c r="LFF84" s="2"/>
      <c r="LFG84" s="2"/>
      <c r="LFH84" s="2"/>
      <c r="LFI84" s="2"/>
      <c r="LFJ84" s="2"/>
      <c r="LFK84" s="2"/>
      <c r="LFL84" s="2"/>
      <c r="LFM84" s="2"/>
      <c r="LFN84" s="2"/>
      <c r="LFO84" s="2"/>
      <c r="LFP84" s="2"/>
      <c r="LFQ84" s="2"/>
      <c r="LFR84" s="2"/>
      <c r="LFS84" s="2"/>
      <c r="LFT84" s="2"/>
      <c r="LFU84" s="2"/>
      <c r="LFV84" s="2"/>
      <c r="LFW84" s="2"/>
      <c r="LFX84" s="2"/>
      <c r="LFY84" s="2"/>
      <c r="LFZ84" s="2"/>
      <c r="LGA84" s="2"/>
      <c r="LGB84" s="2"/>
      <c r="LGC84" s="2"/>
      <c r="LGD84" s="2"/>
      <c r="LGE84" s="2"/>
      <c r="LGF84" s="2"/>
      <c r="LGG84" s="2"/>
      <c r="LGH84" s="2"/>
      <c r="LGI84" s="2"/>
      <c r="LGJ84" s="2"/>
      <c r="LGK84" s="2"/>
      <c r="LGL84" s="2"/>
      <c r="LGM84" s="2"/>
      <c r="LGN84" s="2"/>
      <c r="LGO84" s="2"/>
      <c r="LGP84" s="2"/>
      <c r="LGQ84" s="2"/>
      <c r="LGR84" s="2"/>
      <c r="LGS84" s="2"/>
      <c r="LGT84" s="2"/>
      <c r="LGU84" s="2"/>
      <c r="LGV84" s="2"/>
      <c r="LGW84" s="2"/>
      <c r="LGX84" s="2"/>
      <c r="LGY84" s="2"/>
      <c r="LGZ84" s="2"/>
      <c r="LHA84" s="2"/>
      <c r="LHB84" s="2"/>
      <c r="LHC84" s="2"/>
      <c r="LHD84" s="2"/>
      <c r="LHE84" s="2"/>
      <c r="LHF84" s="2"/>
      <c r="LHG84" s="2"/>
      <c r="LHH84" s="2"/>
      <c r="LHI84" s="2"/>
      <c r="LHJ84" s="2"/>
      <c r="LHK84" s="2"/>
      <c r="LHL84" s="2"/>
      <c r="LHM84" s="2"/>
      <c r="LHN84" s="2"/>
      <c r="LHO84" s="2"/>
      <c r="LHP84" s="2"/>
      <c r="LHQ84" s="2"/>
      <c r="LHR84" s="2"/>
      <c r="LHS84" s="2"/>
      <c r="LHT84" s="2"/>
      <c r="LHU84" s="2"/>
      <c r="LHV84" s="2"/>
      <c r="LHW84" s="2"/>
      <c r="LHX84" s="2"/>
      <c r="LHY84" s="2"/>
      <c r="LHZ84" s="2"/>
      <c r="LIA84" s="2"/>
      <c r="LIB84" s="2"/>
      <c r="LIC84" s="2"/>
      <c r="LID84" s="2"/>
      <c r="LIE84" s="2"/>
      <c r="LIF84" s="2"/>
      <c r="LIG84" s="2"/>
      <c r="LIH84" s="2"/>
      <c r="LII84" s="2"/>
      <c r="LIJ84" s="2"/>
      <c r="LIK84" s="2"/>
      <c r="LIL84" s="2"/>
      <c r="LIM84" s="2"/>
      <c r="LIN84" s="2"/>
      <c r="LIO84" s="2"/>
      <c r="LIP84" s="2"/>
      <c r="LIQ84" s="2"/>
      <c r="LIR84" s="2"/>
      <c r="LIS84" s="2"/>
      <c r="LIT84" s="2"/>
      <c r="LIU84" s="2"/>
      <c r="LIV84" s="2"/>
      <c r="LIW84" s="2"/>
      <c r="LIX84" s="2"/>
      <c r="LIY84" s="2"/>
      <c r="LIZ84" s="2"/>
      <c r="LJA84" s="2"/>
      <c r="LJB84" s="2"/>
      <c r="LJC84" s="2"/>
      <c r="LJD84" s="2"/>
      <c r="LJE84" s="2"/>
      <c r="LJF84" s="2"/>
      <c r="LJG84" s="2"/>
      <c r="LJH84" s="2"/>
      <c r="LJI84" s="2"/>
      <c r="LJJ84" s="2"/>
      <c r="LJK84" s="2"/>
      <c r="LJL84" s="2"/>
      <c r="LJM84" s="2"/>
      <c r="LJN84" s="2"/>
      <c r="LJO84" s="2"/>
      <c r="LJP84" s="2"/>
      <c r="LJQ84" s="2"/>
      <c r="LJR84" s="2"/>
      <c r="LJS84" s="2"/>
      <c r="LJT84" s="2"/>
      <c r="LJU84" s="2"/>
      <c r="LJV84" s="2"/>
      <c r="LJW84" s="2"/>
      <c r="LJX84" s="2"/>
      <c r="LJY84" s="2"/>
      <c r="LJZ84" s="2"/>
      <c r="LKA84" s="2"/>
      <c r="LKB84" s="2"/>
      <c r="LKC84" s="2"/>
      <c r="LKD84" s="2"/>
      <c r="LKE84" s="2"/>
      <c r="LKF84" s="2"/>
      <c r="LKG84" s="2"/>
      <c r="LKH84" s="2"/>
      <c r="LKI84" s="2"/>
      <c r="LKJ84" s="2"/>
      <c r="LKK84" s="2"/>
      <c r="LKL84" s="2"/>
      <c r="LKM84" s="2"/>
      <c r="LKN84" s="2"/>
      <c r="LKO84" s="2"/>
      <c r="LKP84" s="2"/>
      <c r="LKQ84" s="2"/>
      <c r="LKR84" s="2"/>
      <c r="LKS84" s="2"/>
      <c r="LKT84" s="2"/>
      <c r="LKU84" s="2"/>
      <c r="LKV84" s="2"/>
      <c r="LKW84" s="2"/>
      <c r="LKX84" s="2"/>
      <c r="LKY84" s="2"/>
      <c r="LKZ84" s="2"/>
      <c r="LLA84" s="2"/>
      <c r="LLB84" s="2"/>
      <c r="LLC84" s="2"/>
      <c r="LLD84" s="2"/>
      <c r="LLE84" s="2"/>
      <c r="LLF84" s="2"/>
      <c r="LLG84" s="2"/>
      <c r="LLH84" s="2"/>
      <c r="LLI84" s="2"/>
      <c r="LLJ84" s="2"/>
      <c r="LLK84" s="2"/>
      <c r="LLL84" s="2"/>
      <c r="LLM84" s="2"/>
      <c r="LLN84" s="2"/>
      <c r="LLO84" s="2"/>
      <c r="LLP84" s="2"/>
      <c r="LLQ84" s="2"/>
      <c r="LLR84" s="2"/>
      <c r="LLS84" s="2"/>
      <c r="LLT84" s="2"/>
      <c r="LLU84" s="2"/>
      <c r="LLV84" s="2"/>
      <c r="LLW84" s="2"/>
      <c r="LLX84" s="2"/>
      <c r="LLY84" s="2"/>
      <c r="LLZ84" s="2"/>
      <c r="LMA84" s="2"/>
      <c r="LMB84" s="2"/>
      <c r="LMC84" s="2"/>
      <c r="LMD84" s="2"/>
      <c r="LME84" s="2"/>
      <c r="LMF84" s="2"/>
      <c r="LMG84" s="2"/>
      <c r="LMH84" s="2"/>
      <c r="LMI84" s="2"/>
      <c r="LMJ84" s="2"/>
      <c r="LMK84" s="2"/>
      <c r="LML84" s="2"/>
      <c r="LMM84" s="2"/>
      <c r="LMN84" s="2"/>
      <c r="LMO84" s="2"/>
      <c r="LMP84" s="2"/>
      <c r="LMQ84" s="2"/>
      <c r="LMR84" s="2"/>
      <c r="LMS84" s="2"/>
      <c r="LMT84" s="2"/>
      <c r="LMU84" s="2"/>
      <c r="LMV84" s="2"/>
      <c r="LMW84" s="2"/>
      <c r="LMX84" s="2"/>
      <c r="LMY84" s="2"/>
      <c r="LMZ84" s="2"/>
      <c r="LNA84" s="2"/>
      <c r="LNB84" s="2"/>
      <c r="LNC84" s="2"/>
      <c r="LND84" s="2"/>
      <c r="LNE84" s="2"/>
      <c r="LNF84" s="2"/>
      <c r="LNG84" s="2"/>
      <c r="LNH84" s="2"/>
      <c r="LNI84" s="2"/>
      <c r="LNJ84" s="2"/>
      <c r="LNK84" s="2"/>
      <c r="LNL84" s="2"/>
      <c r="LNM84" s="2"/>
      <c r="LNN84" s="2"/>
      <c r="LNO84" s="2"/>
      <c r="LNP84" s="2"/>
      <c r="LNQ84" s="2"/>
      <c r="LNR84" s="2"/>
      <c r="LNS84" s="2"/>
      <c r="LNT84" s="2"/>
      <c r="LNU84" s="2"/>
      <c r="LNV84" s="2"/>
      <c r="LNW84" s="2"/>
      <c r="LNX84" s="2"/>
      <c r="LNY84" s="2"/>
      <c r="LNZ84" s="2"/>
      <c r="LOA84" s="2"/>
      <c r="LOB84" s="2"/>
      <c r="LOC84" s="2"/>
      <c r="LOD84" s="2"/>
      <c r="LOE84" s="2"/>
      <c r="LOF84" s="2"/>
      <c r="LOG84" s="2"/>
      <c r="LOH84" s="2"/>
      <c r="LOI84" s="2"/>
      <c r="LOJ84" s="2"/>
      <c r="LOK84" s="2"/>
      <c r="LOL84" s="2"/>
      <c r="LOM84" s="2"/>
      <c r="LON84" s="2"/>
      <c r="LOO84" s="2"/>
      <c r="LOP84" s="2"/>
      <c r="LOQ84" s="2"/>
      <c r="LOR84" s="2"/>
      <c r="LOS84" s="2"/>
      <c r="LOT84" s="2"/>
      <c r="LOU84" s="2"/>
      <c r="LOV84" s="2"/>
      <c r="LOW84" s="2"/>
      <c r="LOX84" s="2"/>
      <c r="LOY84" s="2"/>
      <c r="LOZ84" s="2"/>
      <c r="LPA84" s="2"/>
      <c r="LPB84" s="2"/>
      <c r="LPC84" s="2"/>
      <c r="LPD84" s="2"/>
      <c r="LPE84" s="2"/>
      <c r="LPF84" s="2"/>
      <c r="LPG84" s="2"/>
      <c r="LPH84" s="2"/>
      <c r="LPI84" s="2"/>
      <c r="LPJ84" s="2"/>
      <c r="LPK84" s="2"/>
      <c r="LPL84" s="2"/>
      <c r="LPM84" s="2"/>
      <c r="LPN84" s="2"/>
      <c r="LPO84" s="2"/>
      <c r="LPP84" s="2"/>
      <c r="LPQ84" s="2"/>
      <c r="LPR84" s="2"/>
      <c r="LPS84" s="2"/>
      <c r="LPT84" s="2"/>
      <c r="LPU84" s="2"/>
      <c r="LPV84" s="2"/>
      <c r="LPW84" s="2"/>
      <c r="LPX84" s="2"/>
      <c r="LPY84" s="2"/>
      <c r="LPZ84" s="2"/>
      <c r="LQA84" s="2"/>
      <c r="LQB84" s="2"/>
      <c r="LQC84" s="2"/>
      <c r="LQD84" s="2"/>
      <c r="LQE84" s="2"/>
      <c r="LQF84" s="2"/>
      <c r="LQG84" s="2"/>
      <c r="LQH84" s="2"/>
      <c r="LQI84" s="2"/>
      <c r="LQJ84" s="2"/>
      <c r="LQK84" s="2"/>
      <c r="LQL84" s="2"/>
      <c r="LQM84" s="2"/>
      <c r="LQN84" s="2"/>
      <c r="LQO84" s="2"/>
      <c r="LQP84" s="2"/>
      <c r="LQQ84" s="2"/>
      <c r="LQR84" s="2"/>
      <c r="LQS84" s="2"/>
      <c r="LQT84" s="2"/>
      <c r="LQU84" s="2"/>
      <c r="LQV84" s="2"/>
      <c r="LQW84" s="2"/>
      <c r="LQX84" s="2"/>
      <c r="LQY84" s="2"/>
      <c r="LQZ84" s="2"/>
      <c r="LRA84" s="2"/>
      <c r="LRB84" s="2"/>
      <c r="LRC84" s="2"/>
      <c r="LRD84" s="2"/>
      <c r="LRE84" s="2"/>
      <c r="LRF84" s="2"/>
      <c r="LRG84" s="2"/>
      <c r="LRH84" s="2"/>
      <c r="LRI84" s="2"/>
      <c r="LRJ84" s="2"/>
      <c r="LRK84" s="2"/>
      <c r="LRL84" s="2"/>
      <c r="LRM84" s="2"/>
      <c r="LRN84" s="2"/>
      <c r="LRO84" s="2"/>
      <c r="LRP84" s="2"/>
      <c r="LRQ84" s="2"/>
      <c r="LRR84" s="2"/>
      <c r="LRS84" s="2"/>
      <c r="LRT84" s="2"/>
      <c r="LRU84" s="2"/>
      <c r="LRV84" s="2"/>
      <c r="LRW84" s="2"/>
      <c r="LRX84" s="2"/>
      <c r="LRY84" s="2"/>
      <c r="LRZ84" s="2"/>
      <c r="LSA84" s="2"/>
      <c r="LSB84" s="2"/>
      <c r="LSC84" s="2"/>
      <c r="LSD84" s="2"/>
      <c r="LSE84" s="2"/>
      <c r="LSF84" s="2"/>
      <c r="LSG84" s="2"/>
      <c r="LSH84" s="2"/>
      <c r="LSI84" s="2"/>
      <c r="LSJ84" s="2"/>
      <c r="LSK84" s="2"/>
      <c r="LSL84" s="2"/>
      <c r="LSM84" s="2"/>
      <c r="LSN84" s="2"/>
      <c r="LSO84" s="2"/>
      <c r="LSP84" s="2"/>
      <c r="LSQ84" s="2"/>
      <c r="LSR84" s="2"/>
      <c r="LSS84" s="2"/>
      <c r="LST84" s="2"/>
      <c r="LSU84" s="2"/>
      <c r="LSV84" s="2"/>
      <c r="LSW84" s="2"/>
      <c r="LSX84" s="2"/>
      <c r="LSY84" s="2"/>
      <c r="LSZ84" s="2"/>
      <c r="LTA84" s="2"/>
      <c r="LTB84" s="2"/>
      <c r="LTC84" s="2"/>
      <c r="LTD84" s="2"/>
      <c r="LTE84" s="2"/>
      <c r="LTF84" s="2"/>
      <c r="LTG84" s="2"/>
      <c r="LTH84" s="2"/>
      <c r="LTI84" s="2"/>
      <c r="LTJ84" s="2"/>
      <c r="LTK84" s="2"/>
      <c r="LTL84" s="2"/>
      <c r="LTM84" s="2"/>
      <c r="LTN84" s="2"/>
      <c r="LTO84" s="2"/>
      <c r="LTP84" s="2"/>
      <c r="LTQ84" s="2"/>
      <c r="LTR84" s="2"/>
      <c r="LTS84" s="2"/>
      <c r="LTT84" s="2"/>
      <c r="LTU84" s="2"/>
      <c r="LTV84" s="2"/>
      <c r="LTW84" s="2"/>
      <c r="LTX84" s="2"/>
      <c r="LTY84" s="2"/>
      <c r="LTZ84" s="2"/>
      <c r="LUA84" s="2"/>
      <c r="LUB84" s="2"/>
      <c r="LUC84" s="2"/>
      <c r="LUD84" s="2"/>
      <c r="LUE84" s="2"/>
      <c r="LUF84" s="2"/>
      <c r="LUG84" s="2"/>
      <c r="LUH84" s="2"/>
      <c r="LUI84" s="2"/>
      <c r="LUJ84" s="2"/>
      <c r="LUK84" s="2"/>
      <c r="LUL84" s="2"/>
      <c r="LUM84" s="2"/>
      <c r="LUN84" s="2"/>
      <c r="LUO84" s="2"/>
      <c r="LUP84" s="2"/>
      <c r="LUQ84" s="2"/>
      <c r="LUR84" s="2"/>
      <c r="LUS84" s="2"/>
      <c r="LUT84" s="2"/>
      <c r="LUU84" s="2"/>
      <c r="LUV84" s="2"/>
      <c r="LUW84" s="2"/>
      <c r="LUX84" s="2"/>
      <c r="LUY84" s="2"/>
      <c r="LUZ84" s="2"/>
      <c r="LVA84" s="2"/>
      <c r="LVB84" s="2"/>
      <c r="LVC84" s="2"/>
      <c r="LVD84" s="2"/>
      <c r="LVE84" s="2"/>
      <c r="LVF84" s="2"/>
      <c r="LVG84" s="2"/>
      <c r="LVH84" s="2"/>
      <c r="LVI84" s="2"/>
      <c r="LVJ84" s="2"/>
      <c r="LVK84" s="2"/>
      <c r="LVL84" s="2"/>
      <c r="LVM84" s="2"/>
      <c r="LVN84" s="2"/>
      <c r="LVO84" s="2"/>
      <c r="LVP84" s="2"/>
      <c r="LVQ84" s="2"/>
      <c r="LVR84" s="2"/>
      <c r="LVS84" s="2"/>
      <c r="LVT84" s="2"/>
      <c r="LVU84" s="2"/>
      <c r="LVV84" s="2"/>
      <c r="LVW84" s="2"/>
      <c r="LVX84" s="2"/>
      <c r="LVY84" s="2"/>
      <c r="LVZ84" s="2"/>
      <c r="LWA84" s="2"/>
      <c r="LWB84" s="2"/>
      <c r="LWC84" s="2"/>
      <c r="LWD84" s="2"/>
      <c r="LWE84" s="2"/>
      <c r="LWF84" s="2"/>
      <c r="LWG84" s="2"/>
      <c r="LWH84" s="2"/>
      <c r="LWI84" s="2"/>
      <c r="LWJ84" s="2"/>
      <c r="LWK84" s="2"/>
      <c r="LWL84" s="2"/>
      <c r="LWM84" s="2"/>
      <c r="LWN84" s="2"/>
      <c r="LWO84" s="2"/>
      <c r="LWP84" s="2"/>
      <c r="LWQ84" s="2"/>
      <c r="LWR84" s="2"/>
      <c r="LWS84" s="2"/>
      <c r="LWT84" s="2"/>
      <c r="LWU84" s="2"/>
      <c r="LWV84" s="2"/>
      <c r="LWW84" s="2"/>
      <c r="LWX84" s="2"/>
      <c r="LWY84" s="2"/>
      <c r="LWZ84" s="2"/>
      <c r="LXA84" s="2"/>
      <c r="LXB84" s="2"/>
      <c r="LXC84" s="2"/>
      <c r="LXD84" s="2"/>
      <c r="LXE84" s="2"/>
      <c r="LXF84" s="2"/>
      <c r="LXG84" s="2"/>
      <c r="LXH84" s="2"/>
      <c r="LXI84" s="2"/>
      <c r="LXJ84" s="2"/>
      <c r="LXK84" s="2"/>
      <c r="LXL84" s="2"/>
      <c r="LXM84" s="2"/>
      <c r="LXN84" s="2"/>
      <c r="LXO84" s="2"/>
      <c r="LXP84" s="2"/>
      <c r="LXQ84" s="2"/>
      <c r="LXR84" s="2"/>
      <c r="LXS84" s="2"/>
      <c r="LXT84" s="2"/>
      <c r="LXU84" s="2"/>
      <c r="LXV84" s="2"/>
      <c r="LXW84" s="2"/>
      <c r="LXX84" s="2"/>
      <c r="LXY84" s="2"/>
      <c r="LXZ84" s="2"/>
      <c r="LYA84" s="2"/>
      <c r="LYB84" s="2"/>
      <c r="LYC84" s="2"/>
      <c r="LYD84" s="2"/>
      <c r="LYE84" s="2"/>
      <c r="LYF84" s="2"/>
      <c r="LYG84" s="2"/>
      <c r="LYH84" s="2"/>
      <c r="LYI84" s="2"/>
      <c r="LYJ84" s="2"/>
      <c r="LYK84" s="2"/>
      <c r="LYL84" s="2"/>
      <c r="LYM84" s="2"/>
      <c r="LYN84" s="2"/>
      <c r="LYO84" s="2"/>
      <c r="LYP84" s="2"/>
      <c r="LYQ84" s="2"/>
      <c r="LYR84" s="2"/>
      <c r="LYS84" s="2"/>
      <c r="LYT84" s="2"/>
      <c r="LYU84" s="2"/>
      <c r="LYV84" s="2"/>
      <c r="LYW84" s="2"/>
      <c r="LYX84" s="2"/>
      <c r="LYY84" s="2"/>
      <c r="LYZ84" s="2"/>
      <c r="LZA84" s="2"/>
      <c r="LZB84" s="2"/>
      <c r="LZC84" s="2"/>
      <c r="LZD84" s="2"/>
      <c r="LZE84" s="2"/>
      <c r="LZF84" s="2"/>
      <c r="LZG84" s="2"/>
      <c r="LZH84" s="2"/>
      <c r="LZI84" s="2"/>
      <c r="LZJ84" s="2"/>
      <c r="LZK84" s="2"/>
      <c r="LZL84" s="2"/>
      <c r="LZM84" s="2"/>
      <c r="LZN84" s="2"/>
      <c r="LZO84" s="2"/>
      <c r="LZP84" s="2"/>
      <c r="LZQ84" s="2"/>
      <c r="LZR84" s="2"/>
      <c r="LZS84" s="2"/>
      <c r="LZT84" s="2"/>
      <c r="LZU84" s="2"/>
      <c r="LZV84" s="2"/>
      <c r="LZW84" s="2"/>
      <c r="LZX84" s="2"/>
      <c r="LZY84" s="2"/>
      <c r="LZZ84" s="2"/>
      <c r="MAA84" s="2"/>
      <c r="MAB84" s="2"/>
      <c r="MAC84" s="2"/>
      <c r="MAD84" s="2"/>
      <c r="MAE84" s="2"/>
      <c r="MAF84" s="2"/>
      <c r="MAG84" s="2"/>
      <c r="MAH84" s="2"/>
      <c r="MAI84" s="2"/>
      <c r="MAJ84" s="2"/>
      <c r="MAK84" s="2"/>
      <c r="MAL84" s="2"/>
      <c r="MAM84" s="2"/>
      <c r="MAN84" s="2"/>
      <c r="MAO84" s="2"/>
      <c r="MAP84" s="2"/>
      <c r="MAQ84" s="2"/>
      <c r="MAR84" s="2"/>
      <c r="MAS84" s="2"/>
      <c r="MAT84" s="2"/>
      <c r="MAU84" s="2"/>
      <c r="MAV84" s="2"/>
      <c r="MAW84" s="2"/>
      <c r="MAX84" s="2"/>
      <c r="MAY84" s="2"/>
      <c r="MAZ84" s="2"/>
      <c r="MBA84" s="2"/>
      <c r="MBB84" s="2"/>
      <c r="MBC84" s="2"/>
      <c r="MBD84" s="2"/>
      <c r="MBE84" s="2"/>
      <c r="MBF84" s="2"/>
      <c r="MBG84" s="2"/>
      <c r="MBH84" s="2"/>
      <c r="MBI84" s="2"/>
      <c r="MBJ84" s="2"/>
      <c r="MBK84" s="2"/>
      <c r="MBL84" s="2"/>
      <c r="MBM84" s="2"/>
      <c r="MBN84" s="2"/>
      <c r="MBO84" s="2"/>
      <c r="MBP84" s="2"/>
      <c r="MBQ84" s="2"/>
      <c r="MBR84" s="2"/>
      <c r="MBS84" s="2"/>
      <c r="MBT84" s="2"/>
      <c r="MBU84" s="2"/>
      <c r="MBV84" s="2"/>
      <c r="MBW84" s="2"/>
      <c r="MBX84" s="2"/>
      <c r="MBY84" s="2"/>
      <c r="MBZ84" s="2"/>
      <c r="MCA84" s="2"/>
      <c r="MCB84" s="2"/>
      <c r="MCC84" s="2"/>
      <c r="MCD84" s="2"/>
      <c r="MCE84" s="2"/>
      <c r="MCF84" s="2"/>
      <c r="MCG84" s="2"/>
      <c r="MCH84" s="2"/>
      <c r="MCI84" s="2"/>
      <c r="MCJ84" s="2"/>
      <c r="MCK84" s="2"/>
      <c r="MCL84" s="2"/>
      <c r="MCM84" s="2"/>
      <c r="MCN84" s="2"/>
      <c r="MCO84" s="2"/>
      <c r="MCP84" s="2"/>
      <c r="MCQ84" s="2"/>
      <c r="MCR84" s="2"/>
      <c r="MCS84" s="2"/>
      <c r="MCT84" s="2"/>
      <c r="MCU84" s="2"/>
      <c r="MCV84" s="2"/>
      <c r="MCW84" s="2"/>
      <c r="MCX84" s="2"/>
      <c r="MCY84" s="2"/>
      <c r="MCZ84" s="2"/>
      <c r="MDA84" s="2"/>
      <c r="MDB84" s="2"/>
      <c r="MDC84" s="2"/>
      <c r="MDD84" s="2"/>
      <c r="MDE84" s="2"/>
      <c r="MDF84" s="2"/>
      <c r="MDG84" s="2"/>
      <c r="MDH84" s="2"/>
      <c r="MDI84" s="2"/>
      <c r="MDJ84" s="2"/>
      <c r="MDK84" s="2"/>
      <c r="MDL84" s="2"/>
      <c r="MDM84" s="2"/>
      <c r="MDN84" s="2"/>
      <c r="MDO84" s="2"/>
      <c r="MDP84" s="2"/>
      <c r="MDQ84" s="2"/>
      <c r="MDR84" s="2"/>
      <c r="MDS84" s="2"/>
      <c r="MDT84" s="2"/>
      <c r="MDU84" s="2"/>
      <c r="MDV84" s="2"/>
      <c r="MDW84" s="2"/>
      <c r="MDX84" s="2"/>
      <c r="MDY84" s="2"/>
      <c r="MDZ84" s="2"/>
      <c r="MEA84" s="2"/>
      <c r="MEB84" s="2"/>
      <c r="MEC84" s="2"/>
      <c r="MED84" s="2"/>
      <c r="MEE84" s="2"/>
      <c r="MEF84" s="2"/>
      <c r="MEG84" s="2"/>
      <c r="MEH84" s="2"/>
      <c r="MEI84" s="2"/>
      <c r="MEJ84" s="2"/>
      <c r="MEK84" s="2"/>
      <c r="MEL84" s="2"/>
      <c r="MEM84" s="2"/>
      <c r="MEN84" s="2"/>
      <c r="MEO84" s="2"/>
      <c r="MEP84" s="2"/>
      <c r="MEQ84" s="2"/>
      <c r="MER84" s="2"/>
      <c r="MES84" s="2"/>
      <c r="MET84" s="2"/>
      <c r="MEU84" s="2"/>
      <c r="MEV84" s="2"/>
      <c r="MEW84" s="2"/>
      <c r="MEX84" s="2"/>
      <c r="MEY84" s="2"/>
      <c r="MEZ84" s="2"/>
      <c r="MFA84" s="2"/>
      <c r="MFB84" s="2"/>
      <c r="MFC84" s="2"/>
      <c r="MFD84" s="2"/>
      <c r="MFE84" s="2"/>
      <c r="MFF84" s="2"/>
      <c r="MFG84" s="2"/>
      <c r="MFH84" s="2"/>
      <c r="MFI84" s="2"/>
      <c r="MFJ84" s="2"/>
      <c r="MFK84" s="2"/>
      <c r="MFL84" s="2"/>
      <c r="MFM84" s="2"/>
      <c r="MFN84" s="2"/>
      <c r="MFO84" s="2"/>
      <c r="MFP84" s="2"/>
      <c r="MFQ84" s="2"/>
      <c r="MFR84" s="2"/>
      <c r="MFS84" s="2"/>
      <c r="MFT84" s="2"/>
      <c r="MFU84" s="2"/>
      <c r="MFV84" s="2"/>
      <c r="MFW84" s="2"/>
      <c r="MFX84" s="2"/>
      <c r="MFY84" s="2"/>
      <c r="MFZ84" s="2"/>
      <c r="MGA84" s="2"/>
      <c r="MGB84" s="2"/>
      <c r="MGC84" s="2"/>
      <c r="MGD84" s="2"/>
      <c r="MGE84" s="2"/>
      <c r="MGF84" s="2"/>
      <c r="MGG84" s="2"/>
      <c r="MGH84" s="2"/>
      <c r="MGI84" s="2"/>
      <c r="MGJ84" s="2"/>
      <c r="MGK84" s="2"/>
      <c r="MGL84" s="2"/>
      <c r="MGM84" s="2"/>
      <c r="MGN84" s="2"/>
      <c r="MGO84" s="2"/>
      <c r="MGP84" s="2"/>
      <c r="MGQ84" s="2"/>
      <c r="MGR84" s="2"/>
      <c r="MGS84" s="2"/>
      <c r="MGT84" s="2"/>
      <c r="MGU84" s="2"/>
      <c r="MGV84" s="2"/>
      <c r="MGW84" s="2"/>
      <c r="MGX84" s="2"/>
      <c r="MGY84" s="2"/>
      <c r="MGZ84" s="2"/>
      <c r="MHA84" s="2"/>
      <c r="MHB84" s="2"/>
      <c r="MHC84" s="2"/>
      <c r="MHD84" s="2"/>
      <c r="MHE84" s="2"/>
      <c r="MHF84" s="2"/>
      <c r="MHG84" s="2"/>
      <c r="MHH84" s="2"/>
      <c r="MHI84" s="2"/>
      <c r="MHJ84" s="2"/>
      <c r="MHK84" s="2"/>
      <c r="MHL84" s="2"/>
      <c r="MHM84" s="2"/>
      <c r="MHN84" s="2"/>
      <c r="MHO84" s="2"/>
      <c r="MHP84" s="2"/>
      <c r="MHQ84" s="2"/>
      <c r="MHR84" s="2"/>
      <c r="MHS84" s="2"/>
      <c r="MHT84" s="2"/>
      <c r="MHU84" s="2"/>
      <c r="MHV84" s="2"/>
      <c r="MHW84" s="2"/>
      <c r="MHX84" s="2"/>
      <c r="MHY84" s="2"/>
      <c r="MHZ84" s="2"/>
      <c r="MIA84" s="2"/>
      <c r="MIB84" s="2"/>
      <c r="MIC84" s="2"/>
      <c r="MID84" s="2"/>
      <c r="MIE84" s="2"/>
      <c r="MIF84" s="2"/>
      <c r="MIG84" s="2"/>
      <c r="MIH84" s="2"/>
      <c r="MII84" s="2"/>
      <c r="MIJ84" s="2"/>
      <c r="MIK84" s="2"/>
      <c r="MIL84" s="2"/>
      <c r="MIM84" s="2"/>
      <c r="MIN84" s="2"/>
      <c r="MIO84" s="2"/>
      <c r="MIP84" s="2"/>
      <c r="MIQ84" s="2"/>
      <c r="MIR84" s="2"/>
      <c r="MIS84" s="2"/>
      <c r="MIT84" s="2"/>
      <c r="MIU84" s="2"/>
      <c r="MIV84" s="2"/>
      <c r="MIW84" s="2"/>
      <c r="MIX84" s="2"/>
      <c r="MIY84" s="2"/>
      <c r="MIZ84" s="2"/>
      <c r="MJA84" s="2"/>
      <c r="MJB84" s="2"/>
      <c r="MJC84" s="2"/>
      <c r="MJD84" s="2"/>
      <c r="MJE84" s="2"/>
      <c r="MJF84" s="2"/>
      <c r="MJG84" s="2"/>
      <c r="MJH84" s="2"/>
      <c r="MJI84" s="2"/>
      <c r="MJJ84" s="2"/>
      <c r="MJK84" s="2"/>
      <c r="MJL84" s="2"/>
      <c r="MJM84" s="2"/>
      <c r="MJN84" s="2"/>
      <c r="MJO84" s="2"/>
      <c r="MJP84" s="2"/>
      <c r="MJQ84" s="2"/>
      <c r="MJR84" s="2"/>
      <c r="MJS84" s="2"/>
      <c r="MJT84" s="2"/>
      <c r="MJU84" s="2"/>
      <c r="MJV84" s="2"/>
      <c r="MJW84" s="2"/>
      <c r="MJX84" s="2"/>
      <c r="MJY84" s="2"/>
      <c r="MJZ84" s="2"/>
      <c r="MKA84" s="2"/>
      <c r="MKB84" s="2"/>
      <c r="MKC84" s="2"/>
      <c r="MKD84" s="2"/>
      <c r="MKE84" s="2"/>
      <c r="MKF84" s="2"/>
      <c r="MKG84" s="2"/>
      <c r="MKH84" s="2"/>
      <c r="MKI84" s="2"/>
      <c r="MKJ84" s="2"/>
      <c r="MKK84" s="2"/>
      <c r="MKL84" s="2"/>
      <c r="MKM84" s="2"/>
      <c r="MKN84" s="2"/>
      <c r="MKO84" s="2"/>
      <c r="MKP84" s="2"/>
      <c r="MKQ84" s="2"/>
      <c r="MKR84" s="2"/>
      <c r="MKS84" s="2"/>
      <c r="MKT84" s="2"/>
      <c r="MKU84" s="2"/>
      <c r="MKV84" s="2"/>
      <c r="MKW84" s="2"/>
      <c r="MKX84" s="2"/>
      <c r="MKY84" s="2"/>
      <c r="MKZ84" s="2"/>
      <c r="MLA84" s="2"/>
      <c r="MLB84" s="2"/>
      <c r="MLC84" s="2"/>
      <c r="MLD84" s="2"/>
      <c r="MLE84" s="2"/>
      <c r="MLF84" s="2"/>
      <c r="MLG84" s="2"/>
      <c r="MLH84" s="2"/>
      <c r="MLI84" s="2"/>
      <c r="MLJ84" s="2"/>
      <c r="MLK84" s="2"/>
      <c r="MLL84" s="2"/>
      <c r="MLM84" s="2"/>
      <c r="MLN84" s="2"/>
      <c r="MLO84" s="2"/>
      <c r="MLP84" s="2"/>
      <c r="MLQ84" s="2"/>
      <c r="MLR84" s="2"/>
      <c r="MLS84" s="2"/>
      <c r="MLT84" s="2"/>
      <c r="MLU84" s="2"/>
      <c r="MLV84" s="2"/>
      <c r="MLW84" s="2"/>
      <c r="MLX84" s="2"/>
      <c r="MLY84" s="2"/>
      <c r="MLZ84" s="2"/>
      <c r="MMA84" s="2"/>
      <c r="MMB84" s="2"/>
      <c r="MMC84" s="2"/>
      <c r="MMD84" s="2"/>
      <c r="MME84" s="2"/>
      <c r="MMF84" s="2"/>
      <c r="MMG84" s="2"/>
      <c r="MMH84" s="2"/>
      <c r="MMI84" s="2"/>
      <c r="MMJ84" s="2"/>
      <c r="MMK84" s="2"/>
      <c r="MML84" s="2"/>
      <c r="MMM84" s="2"/>
      <c r="MMN84" s="2"/>
      <c r="MMO84" s="2"/>
      <c r="MMP84" s="2"/>
      <c r="MMQ84" s="2"/>
      <c r="MMR84" s="2"/>
      <c r="MMS84" s="2"/>
      <c r="MMT84" s="2"/>
      <c r="MMU84" s="2"/>
      <c r="MMV84" s="2"/>
      <c r="MMW84" s="2"/>
      <c r="MMX84" s="2"/>
      <c r="MMY84" s="2"/>
      <c r="MMZ84" s="2"/>
      <c r="MNA84" s="2"/>
      <c r="MNB84" s="2"/>
      <c r="MNC84" s="2"/>
      <c r="MND84" s="2"/>
      <c r="MNE84" s="2"/>
      <c r="MNF84" s="2"/>
      <c r="MNG84" s="2"/>
      <c r="MNH84" s="2"/>
      <c r="MNI84" s="2"/>
      <c r="MNJ84" s="2"/>
      <c r="MNK84" s="2"/>
      <c r="MNL84" s="2"/>
      <c r="MNM84" s="2"/>
      <c r="MNN84" s="2"/>
      <c r="MNO84" s="2"/>
      <c r="MNP84" s="2"/>
      <c r="MNQ84" s="2"/>
      <c r="MNR84" s="2"/>
      <c r="MNS84" s="2"/>
      <c r="MNT84" s="2"/>
      <c r="MNU84" s="2"/>
      <c r="MNV84" s="2"/>
      <c r="MNW84" s="2"/>
      <c r="MNX84" s="2"/>
      <c r="MNY84" s="2"/>
      <c r="MNZ84" s="2"/>
      <c r="MOA84" s="2"/>
      <c r="MOB84" s="2"/>
      <c r="MOC84" s="2"/>
      <c r="MOD84" s="2"/>
      <c r="MOE84" s="2"/>
      <c r="MOF84" s="2"/>
      <c r="MOG84" s="2"/>
      <c r="MOH84" s="2"/>
      <c r="MOI84" s="2"/>
      <c r="MOJ84" s="2"/>
      <c r="MOK84" s="2"/>
      <c r="MOL84" s="2"/>
      <c r="MOM84" s="2"/>
      <c r="MON84" s="2"/>
      <c r="MOO84" s="2"/>
      <c r="MOP84" s="2"/>
      <c r="MOQ84" s="2"/>
      <c r="MOR84" s="2"/>
      <c r="MOS84" s="2"/>
      <c r="MOT84" s="2"/>
      <c r="MOU84" s="2"/>
      <c r="MOV84" s="2"/>
      <c r="MOW84" s="2"/>
      <c r="MOX84" s="2"/>
      <c r="MOY84" s="2"/>
      <c r="MOZ84" s="2"/>
      <c r="MPA84" s="2"/>
      <c r="MPB84" s="2"/>
      <c r="MPC84" s="2"/>
      <c r="MPD84" s="2"/>
      <c r="MPE84" s="2"/>
      <c r="MPF84" s="2"/>
      <c r="MPG84" s="2"/>
      <c r="MPH84" s="2"/>
      <c r="MPI84" s="2"/>
      <c r="MPJ84" s="2"/>
      <c r="MPK84" s="2"/>
      <c r="MPL84" s="2"/>
      <c r="MPM84" s="2"/>
      <c r="MPN84" s="2"/>
      <c r="MPO84" s="2"/>
      <c r="MPP84" s="2"/>
      <c r="MPQ84" s="2"/>
      <c r="MPR84" s="2"/>
      <c r="MPS84" s="2"/>
      <c r="MPT84" s="2"/>
      <c r="MPU84" s="2"/>
      <c r="MPV84" s="2"/>
      <c r="MPW84" s="2"/>
      <c r="MPX84" s="2"/>
      <c r="MPY84" s="2"/>
      <c r="MPZ84" s="2"/>
      <c r="MQA84" s="2"/>
      <c r="MQB84" s="2"/>
      <c r="MQC84" s="2"/>
      <c r="MQD84" s="2"/>
      <c r="MQE84" s="2"/>
      <c r="MQF84" s="2"/>
      <c r="MQG84" s="2"/>
      <c r="MQH84" s="2"/>
      <c r="MQI84" s="2"/>
      <c r="MQJ84" s="2"/>
      <c r="MQK84" s="2"/>
      <c r="MQL84" s="2"/>
      <c r="MQM84" s="2"/>
      <c r="MQN84" s="2"/>
      <c r="MQO84" s="2"/>
      <c r="MQP84" s="2"/>
      <c r="MQQ84" s="2"/>
      <c r="MQR84" s="2"/>
      <c r="MQS84" s="2"/>
      <c r="MQT84" s="2"/>
      <c r="MQU84" s="2"/>
      <c r="MQV84" s="2"/>
      <c r="MQW84" s="2"/>
      <c r="MQX84" s="2"/>
      <c r="MQY84" s="2"/>
      <c r="MQZ84" s="2"/>
      <c r="MRA84" s="2"/>
      <c r="MRB84" s="2"/>
      <c r="MRC84" s="2"/>
      <c r="MRD84" s="2"/>
      <c r="MRE84" s="2"/>
      <c r="MRF84" s="2"/>
      <c r="MRG84" s="2"/>
      <c r="MRH84" s="2"/>
      <c r="MRI84" s="2"/>
      <c r="MRJ84" s="2"/>
      <c r="MRK84" s="2"/>
      <c r="MRL84" s="2"/>
      <c r="MRM84" s="2"/>
      <c r="MRN84" s="2"/>
      <c r="MRO84" s="2"/>
      <c r="MRP84" s="2"/>
      <c r="MRQ84" s="2"/>
      <c r="MRR84" s="2"/>
      <c r="MRS84" s="2"/>
      <c r="MRT84" s="2"/>
      <c r="MRU84" s="2"/>
      <c r="MRV84" s="2"/>
      <c r="MRW84" s="2"/>
      <c r="MRX84" s="2"/>
      <c r="MRY84" s="2"/>
      <c r="MRZ84" s="2"/>
      <c r="MSA84" s="2"/>
      <c r="MSB84" s="2"/>
      <c r="MSC84" s="2"/>
      <c r="MSD84" s="2"/>
      <c r="MSE84" s="2"/>
      <c r="MSF84" s="2"/>
      <c r="MSG84" s="2"/>
      <c r="MSH84" s="2"/>
      <c r="MSI84" s="2"/>
      <c r="MSJ84" s="2"/>
      <c r="MSK84" s="2"/>
      <c r="MSL84" s="2"/>
      <c r="MSM84" s="2"/>
      <c r="MSN84" s="2"/>
      <c r="MSO84" s="2"/>
      <c r="MSP84" s="2"/>
      <c r="MSQ84" s="2"/>
      <c r="MSR84" s="2"/>
      <c r="MSS84" s="2"/>
      <c r="MST84" s="2"/>
      <c r="MSU84" s="2"/>
      <c r="MSV84" s="2"/>
      <c r="MSW84" s="2"/>
      <c r="MSX84" s="2"/>
      <c r="MSY84" s="2"/>
      <c r="MSZ84" s="2"/>
      <c r="MTA84" s="2"/>
      <c r="MTB84" s="2"/>
      <c r="MTC84" s="2"/>
      <c r="MTD84" s="2"/>
      <c r="MTE84" s="2"/>
      <c r="MTF84" s="2"/>
      <c r="MTG84" s="2"/>
      <c r="MTH84" s="2"/>
      <c r="MTI84" s="2"/>
      <c r="MTJ84" s="2"/>
      <c r="MTK84" s="2"/>
      <c r="MTL84" s="2"/>
      <c r="MTM84" s="2"/>
      <c r="MTN84" s="2"/>
      <c r="MTO84" s="2"/>
      <c r="MTP84" s="2"/>
      <c r="MTQ84" s="2"/>
      <c r="MTR84" s="2"/>
      <c r="MTS84" s="2"/>
      <c r="MTT84" s="2"/>
      <c r="MTU84" s="2"/>
      <c r="MTV84" s="2"/>
      <c r="MTW84" s="2"/>
      <c r="MTX84" s="2"/>
      <c r="MTY84" s="2"/>
      <c r="MTZ84" s="2"/>
      <c r="MUA84" s="2"/>
      <c r="MUB84" s="2"/>
      <c r="MUC84" s="2"/>
      <c r="MUD84" s="2"/>
      <c r="MUE84" s="2"/>
      <c r="MUF84" s="2"/>
      <c r="MUG84" s="2"/>
      <c r="MUH84" s="2"/>
      <c r="MUI84" s="2"/>
      <c r="MUJ84" s="2"/>
      <c r="MUK84" s="2"/>
      <c r="MUL84" s="2"/>
      <c r="MUM84" s="2"/>
      <c r="MUN84" s="2"/>
      <c r="MUO84" s="2"/>
      <c r="MUP84" s="2"/>
      <c r="MUQ84" s="2"/>
      <c r="MUR84" s="2"/>
      <c r="MUS84" s="2"/>
      <c r="MUT84" s="2"/>
      <c r="MUU84" s="2"/>
      <c r="MUV84" s="2"/>
      <c r="MUW84" s="2"/>
      <c r="MUX84" s="2"/>
      <c r="MUY84" s="2"/>
      <c r="MUZ84" s="2"/>
      <c r="MVA84" s="2"/>
      <c r="MVB84" s="2"/>
      <c r="MVC84" s="2"/>
      <c r="MVD84" s="2"/>
      <c r="MVE84" s="2"/>
      <c r="MVF84" s="2"/>
      <c r="MVG84" s="2"/>
      <c r="MVH84" s="2"/>
      <c r="MVI84" s="2"/>
      <c r="MVJ84" s="2"/>
      <c r="MVK84" s="2"/>
      <c r="MVL84" s="2"/>
      <c r="MVM84" s="2"/>
      <c r="MVN84" s="2"/>
      <c r="MVO84" s="2"/>
      <c r="MVP84" s="2"/>
      <c r="MVQ84" s="2"/>
      <c r="MVR84" s="2"/>
      <c r="MVS84" s="2"/>
      <c r="MVT84" s="2"/>
      <c r="MVU84" s="2"/>
      <c r="MVV84" s="2"/>
      <c r="MVW84" s="2"/>
      <c r="MVX84" s="2"/>
      <c r="MVY84" s="2"/>
      <c r="MVZ84" s="2"/>
      <c r="MWA84" s="2"/>
      <c r="MWB84" s="2"/>
      <c r="MWC84" s="2"/>
      <c r="MWD84" s="2"/>
      <c r="MWE84" s="2"/>
      <c r="MWF84" s="2"/>
      <c r="MWG84" s="2"/>
      <c r="MWH84" s="2"/>
      <c r="MWI84" s="2"/>
      <c r="MWJ84" s="2"/>
      <c r="MWK84" s="2"/>
      <c r="MWL84" s="2"/>
      <c r="MWM84" s="2"/>
      <c r="MWN84" s="2"/>
      <c r="MWO84" s="2"/>
      <c r="MWP84" s="2"/>
      <c r="MWQ84" s="2"/>
      <c r="MWR84" s="2"/>
      <c r="MWS84" s="2"/>
      <c r="MWT84" s="2"/>
      <c r="MWU84" s="2"/>
      <c r="MWV84" s="2"/>
      <c r="MWW84" s="2"/>
      <c r="MWX84" s="2"/>
      <c r="MWY84" s="2"/>
      <c r="MWZ84" s="2"/>
      <c r="MXA84" s="2"/>
      <c r="MXB84" s="2"/>
      <c r="MXC84" s="2"/>
      <c r="MXD84" s="2"/>
      <c r="MXE84" s="2"/>
      <c r="MXF84" s="2"/>
      <c r="MXG84" s="2"/>
      <c r="MXH84" s="2"/>
      <c r="MXI84" s="2"/>
      <c r="MXJ84" s="2"/>
      <c r="MXK84" s="2"/>
      <c r="MXL84" s="2"/>
      <c r="MXM84" s="2"/>
      <c r="MXN84" s="2"/>
      <c r="MXO84" s="2"/>
      <c r="MXP84" s="2"/>
      <c r="MXQ84" s="2"/>
      <c r="MXR84" s="2"/>
      <c r="MXS84" s="2"/>
      <c r="MXT84" s="2"/>
      <c r="MXU84" s="2"/>
      <c r="MXV84" s="2"/>
      <c r="MXW84" s="2"/>
      <c r="MXX84" s="2"/>
      <c r="MXY84" s="2"/>
      <c r="MXZ84" s="2"/>
      <c r="MYA84" s="2"/>
      <c r="MYB84" s="2"/>
      <c r="MYC84" s="2"/>
      <c r="MYD84" s="2"/>
      <c r="MYE84" s="2"/>
      <c r="MYF84" s="2"/>
      <c r="MYG84" s="2"/>
      <c r="MYH84" s="2"/>
      <c r="MYI84" s="2"/>
      <c r="MYJ84" s="2"/>
      <c r="MYK84" s="2"/>
      <c r="MYL84" s="2"/>
      <c r="MYM84" s="2"/>
      <c r="MYN84" s="2"/>
      <c r="MYO84" s="2"/>
      <c r="MYP84" s="2"/>
      <c r="MYQ84" s="2"/>
      <c r="MYR84" s="2"/>
      <c r="MYS84" s="2"/>
      <c r="MYT84" s="2"/>
      <c r="MYU84" s="2"/>
      <c r="MYV84" s="2"/>
      <c r="MYW84" s="2"/>
      <c r="MYX84" s="2"/>
      <c r="MYY84" s="2"/>
      <c r="MYZ84" s="2"/>
      <c r="MZA84" s="2"/>
      <c r="MZB84" s="2"/>
      <c r="MZC84" s="2"/>
      <c r="MZD84" s="2"/>
      <c r="MZE84" s="2"/>
      <c r="MZF84" s="2"/>
      <c r="MZG84" s="2"/>
      <c r="MZH84" s="2"/>
      <c r="MZI84" s="2"/>
      <c r="MZJ84" s="2"/>
      <c r="MZK84" s="2"/>
      <c r="MZL84" s="2"/>
      <c r="MZM84" s="2"/>
      <c r="MZN84" s="2"/>
      <c r="MZO84" s="2"/>
      <c r="MZP84" s="2"/>
      <c r="MZQ84" s="2"/>
      <c r="MZR84" s="2"/>
      <c r="MZS84" s="2"/>
      <c r="MZT84" s="2"/>
      <c r="MZU84" s="2"/>
      <c r="MZV84" s="2"/>
      <c r="MZW84" s="2"/>
      <c r="MZX84" s="2"/>
      <c r="MZY84" s="2"/>
      <c r="MZZ84" s="2"/>
      <c r="NAA84" s="2"/>
      <c r="NAB84" s="2"/>
      <c r="NAC84" s="2"/>
      <c r="NAD84" s="2"/>
      <c r="NAE84" s="2"/>
      <c r="NAF84" s="2"/>
      <c r="NAG84" s="2"/>
      <c r="NAH84" s="2"/>
      <c r="NAI84" s="2"/>
      <c r="NAJ84" s="2"/>
      <c r="NAK84" s="2"/>
      <c r="NAL84" s="2"/>
      <c r="NAM84" s="2"/>
      <c r="NAN84" s="2"/>
      <c r="NAO84" s="2"/>
      <c r="NAP84" s="2"/>
      <c r="NAQ84" s="2"/>
      <c r="NAR84" s="2"/>
      <c r="NAS84" s="2"/>
      <c r="NAT84" s="2"/>
      <c r="NAU84" s="2"/>
      <c r="NAV84" s="2"/>
      <c r="NAW84" s="2"/>
      <c r="NAX84" s="2"/>
      <c r="NAY84" s="2"/>
      <c r="NAZ84" s="2"/>
      <c r="NBA84" s="2"/>
      <c r="NBB84" s="2"/>
      <c r="NBC84" s="2"/>
      <c r="NBD84" s="2"/>
      <c r="NBE84" s="2"/>
      <c r="NBF84" s="2"/>
      <c r="NBG84" s="2"/>
      <c r="NBH84" s="2"/>
      <c r="NBI84" s="2"/>
      <c r="NBJ84" s="2"/>
      <c r="NBK84" s="2"/>
      <c r="NBL84" s="2"/>
      <c r="NBM84" s="2"/>
      <c r="NBN84" s="2"/>
      <c r="NBO84" s="2"/>
      <c r="NBP84" s="2"/>
      <c r="NBQ84" s="2"/>
      <c r="NBR84" s="2"/>
      <c r="NBS84" s="2"/>
      <c r="NBT84" s="2"/>
      <c r="NBU84" s="2"/>
      <c r="NBV84" s="2"/>
      <c r="NBW84" s="2"/>
      <c r="NBX84" s="2"/>
      <c r="NBY84" s="2"/>
      <c r="NBZ84" s="2"/>
      <c r="NCA84" s="2"/>
      <c r="NCB84" s="2"/>
      <c r="NCC84" s="2"/>
      <c r="NCD84" s="2"/>
      <c r="NCE84" s="2"/>
      <c r="NCF84" s="2"/>
      <c r="NCG84" s="2"/>
      <c r="NCH84" s="2"/>
      <c r="NCI84" s="2"/>
      <c r="NCJ84" s="2"/>
      <c r="NCK84" s="2"/>
      <c r="NCL84" s="2"/>
      <c r="NCM84" s="2"/>
      <c r="NCN84" s="2"/>
      <c r="NCO84" s="2"/>
      <c r="NCP84" s="2"/>
      <c r="NCQ84" s="2"/>
      <c r="NCR84" s="2"/>
      <c r="NCS84" s="2"/>
      <c r="NCT84" s="2"/>
      <c r="NCU84" s="2"/>
      <c r="NCV84" s="2"/>
      <c r="NCW84" s="2"/>
      <c r="NCX84" s="2"/>
      <c r="NCY84" s="2"/>
      <c r="NCZ84" s="2"/>
      <c r="NDA84" s="2"/>
      <c r="NDB84" s="2"/>
      <c r="NDC84" s="2"/>
      <c r="NDD84" s="2"/>
      <c r="NDE84" s="2"/>
      <c r="NDF84" s="2"/>
      <c r="NDG84" s="2"/>
      <c r="NDH84" s="2"/>
      <c r="NDI84" s="2"/>
      <c r="NDJ84" s="2"/>
      <c r="NDK84" s="2"/>
      <c r="NDL84" s="2"/>
      <c r="NDM84" s="2"/>
      <c r="NDN84" s="2"/>
      <c r="NDO84" s="2"/>
      <c r="NDP84" s="2"/>
      <c r="NDQ84" s="2"/>
      <c r="NDR84" s="2"/>
      <c r="NDS84" s="2"/>
      <c r="NDT84" s="2"/>
      <c r="NDU84" s="2"/>
      <c r="NDV84" s="2"/>
      <c r="NDW84" s="2"/>
      <c r="NDX84" s="2"/>
      <c r="NDY84" s="2"/>
      <c r="NDZ84" s="2"/>
      <c r="NEA84" s="2"/>
      <c r="NEB84" s="2"/>
      <c r="NEC84" s="2"/>
      <c r="NED84" s="2"/>
      <c r="NEE84" s="2"/>
      <c r="NEF84" s="2"/>
      <c r="NEG84" s="2"/>
      <c r="NEH84" s="2"/>
      <c r="NEI84" s="2"/>
      <c r="NEJ84" s="2"/>
      <c r="NEK84" s="2"/>
      <c r="NEL84" s="2"/>
      <c r="NEM84" s="2"/>
      <c r="NEN84" s="2"/>
      <c r="NEO84" s="2"/>
      <c r="NEP84" s="2"/>
      <c r="NEQ84" s="2"/>
      <c r="NER84" s="2"/>
      <c r="NES84" s="2"/>
      <c r="NET84" s="2"/>
      <c r="NEU84" s="2"/>
      <c r="NEV84" s="2"/>
      <c r="NEW84" s="2"/>
      <c r="NEX84" s="2"/>
      <c r="NEY84" s="2"/>
      <c r="NEZ84" s="2"/>
      <c r="NFA84" s="2"/>
      <c r="NFB84" s="2"/>
      <c r="NFC84" s="2"/>
      <c r="NFD84" s="2"/>
      <c r="NFE84" s="2"/>
      <c r="NFF84" s="2"/>
      <c r="NFG84" s="2"/>
      <c r="NFH84" s="2"/>
      <c r="NFI84" s="2"/>
      <c r="NFJ84" s="2"/>
      <c r="NFK84" s="2"/>
      <c r="NFL84" s="2"/>
      <c r="NFM84" s="2"/>
      <c r="NFN84" s="2"/>
      <c r="NFO84" s="2"/>
      <c r="NFP84" s="2"/>
      <c r="NFQ84" s="2"/>
      <c r="NFR84" s="2"/>
      <c r="NFS84" s="2"/>
      <c r="NFT84" s="2"/>
      <c r="NFU84" s="2"/>
      <c r="NFV84" s="2"/>
      <c r="NFW84" s="2"/>
      <c r="NFX84" s="2"/>
      <c r="NFY84" s="2"/>
      <c r="NFZ84" s="2"/>
      <c r="NGA84" s="2"/>
      <c r="NGB84" s="2"/>
      <c r="NGC84" s="2"/>
      <c r="NGD84" s="2"/>
      <c r="NGE84" s="2"/>
      <c r="NGF84" s="2"/>
      <c r="NGG84" s="2"/>
      <c r="NGH84" s="2"/>
      <c r="NGI84" s="2"/>
      <c r="NGJ84" s="2"/>
      <c r="NGK84" s="2"/>
      <c r="NGL84" s="2"/>
      <c r="NGM84" s="2"/>
      <c r="NGN84" s="2"/>
      <c r="NGO84" s="2"/>
      <c r="NGP84" s="2"/>
      <c r="NGQ84" s="2"/>
      <c r="NGR84" s="2"/>
      <c r="NGS84" s="2"/>
      <c r="NGT84" s="2"/>
      <c r="NGU84" s="2"/>
      <c r="NGV84" s="2"/>
      <c r="NGW84" s="2"/>
      <c r="NGX84" s="2"/>
      <c r="NGY84" s="2"/>
      <c r="NGZ84" s="2"/>
      <c r="NHA84" s="2"/>
      <c r="NHB84" s="2"/>
      <c r="NHC84" s="2"/>
      <c r="NHD84" s="2"/>
      <c r="NHE84" s="2"/>
      <c r="NHF84" s="2"/>
      <c r="NHG84" s="2"/>
      <c r="NHH84" s="2"/>
      <c r="NHI84" s="2"/>
      <c r="NHJ84" s="2"/>
      <c r="NHK84" s="2"/>
      <c r="NHL84" s="2"/>
      <c r="NHM84" s="2"/>
      <c r="NHN84" s="2"/>
      <c r="NHO84" s="2"/>
      <c r="NHP84" s="2"/>
      <c r="NHQ84" s="2"/>
      <c r="NHR84" s="2"/>
      <c r="NHS84" s="2"/>
      <c r="NHT84" s="2"/>
      <c r="NHU84" s="2"/>
      <c r="NHV84" s="2"/>
      <c r="NHW84" s="2"/>
      <c r="NHX84" s="2"/>
      <c r="NHY84" s="2"/>
      <c r="NHZ84" s="2"/>
      <c r="NIA84" s="2"/>
      <c r="NIB84" s="2"/>
      <c r="NIC84" s="2"/>
      <c r="NID84" s="2"/>
      <c r="NIE84" s="2"/>
      <c r="NIF84" s="2"/>
      <c r="NIG84" s="2"/>
      <c r="NIH84" s="2"/>
      <c r="NII84" s="2"/>
      <c r="NIJ84" s="2"/>
      <c r="NIK84" s="2"/>
      <c r="NIL84" s="2"/>
      <c r="NIM84" s="2"/>
      <c r="NIN84" s="2"/>
      <c r="NIO84" s="2"/>
      <c r="NIP84" s="2"/>
      <c r="NIQ84" s="2"/>
      <c r="NIR84" s="2"/>
      <c r="NIS84" s="2"/>
      <c r="NIT84" s="2"/>
      <c r="NIU84" s="2"/>
      <c r="NIV84" s="2"/>
      <c r="NIW84" s="2"/>
      <c r="NIX84" s="2"/>
      <c r="NIY84" s="2"/>
      <c r="NIZ84" s="2"/>
      <c r="NJA84" s="2"/>
      <c r="NJB84" s="2"/>
      <c r="NJC84" s="2"/>
      <c r="NJD84" s="2"/>
      <c r="NJE84" s="2"/>
      <c r="NJF84" s="2"/>
      <c r="NJG84" s="2"/>
      <c r="NJH84" s="2"/>
      <c r="NJI84" s="2"/>
      <c r="NJJ84" s="2"/>
      <c r="NJK84" s="2"/>
      <c r="NJL84" s="2"/>
      <c r="NJM84" s="2"/>
      <c r="NJN84" s="2"/>
      <c r="NJO84" s="2"/>
      <c r="NJP84" s="2"/>
      <c r="NJQ84" s="2"/>
      <c r="NJR84" s="2"/>
      <c r="NJS84" s="2"/>
      <c r="NJT84" s="2"/>
      <c r="NJU84" s="2"/>
      <c r="NJV84" s="2"/>
      <c r="NJW84" s="2"/>
      <c r="NJX84" s="2"/>
      <c r="NJY84" s="2"/>
      <c r="NJZ84" s="2"/>
      <c r="NKA84" s="2"/>
      <c r="NKB84" s="2"/>
      <c r="NKC84" s="2"/>
      <c r="NKD84" s="2"/>
      <c r="NKE84" s="2"/>
      <c r="NKF84" s="2"/>
      <c r="NKG84" s="2"/>
      <c r="NKH84" s="2"/>
      <c r="NKI84" s="2"/>
      <c r="NKJ84" s="2"/>
      <c r="NKK84" s="2"/>
      <c r="NKL84" s="2"/>
      <c r="NKM84" s="2"/>
      <c r="NKN84" s="2"/>
      <c r="NKO84" s="2"/>
      <c r="NKP84" s="2"/>
      <c r="NKQ84" s="2"/>
      <c r="NKR84" s="2"/>
      <c r="NKS84" s="2"/>
      <c r="NKT84" s="2"/>
      <c r="NKU84" s="2"/>
      <c r="NKV84" s="2"/>
      <c r="NKW84" s="2"/>
      <c r="NKX84" s="2"/>
      <c r="NKY84" s="2"/>
      <c r="NKZ84" s="2"/>
      <c r="NLA84" s="2"/>
      <c r="NLB84" s="2"/>
      <c r="NLC84" s="2"/>
      <c r="NLD84" s="2"/>
      <c r="NLE84" s="2"/>
      <c r="NLF84" s="2"/>
      <c r="NLG84" s="2"/>
      <c r="NLH84" s="2"/>
      <c r="NLI84" s="2"/>
      <c r="NLJ84" s="2"/>
      <c r="NLK84" s="2"/>
      <c r="NLL84" s="2"/>
      <c r="NLM84" s="2"/>
      <c r="NLN84" s="2"/>
      <c r="NLO84" s="2"/>
      <c r="NLP84" s="2"/>
      <c r="NLQ84" s="2"/>
      <c r="NLR84" s="2"/>
      <c r="NLS84" s="2"/>
      <c r="NLT84" s="2"/>
      <c r="NLU84" s="2"/>
      <c r="NLV84" s="2"/>
      <c r="NLW84" s="2"/>
      <c r="NLX84" s="2"/>
      <c r="NLY84" s="2"/>
      <c r="NLZ84" s="2"/>
      <c r="NMA84" s="2"/>
      <c r="NMB84" s="2"/>
      <c r="NMC84" s="2"/>
      <c r="NMD84" s="2"/>
      <c r="NME84" s="2"/>
      <c r="NMF84" s="2"/>
      <c r="NMG84" s="2"/>
      <c r="NMH84" s="2"/>
      <c r="NMI84" s="2"/>
      <c r="NMJ84" s="2"/>
      <c r="NMK84" s="2"/>
      <c r="NML84" s="2"/>
      <c r="NMM84" s="2"/>
      <c r="NMN84" s="2"/>
      <c r="NMO84" s="2"/>
      <c r="NMP84" s="2"/>
      <c r="NMQ84" s="2"/>
      <c r="NMR84" s="2"/>
      <c r="NMS84" s="2"/>
      <c r="NMT84" s="2"/>
      <c r="NMU84" s="2"/>
      <c r="NMV84" s="2"/>
      <c r="NMW84" s="2"/>
      <c r="NMX84" s="2"/>
      <c r="NMY84" s="2"/>
      <c r="NMZ84" s="2"/>
      <c r="NNA84" s="2"/>
      <c r="NNB84" s="2"/>
      <c r="NNC84" s="2"/>
      <c r="NND84" s="2"/>
      <c r="NNE84" s="2"/>
      <c r="NNF84" s="2"/>
      <c r="NNG84" s="2"/>
      <c r="NNH84" s="2"/>
      <c r="NNI84" s="2"/>
      <c r="NNJ84" s="2"/>
      <c r="NNK84" s="2"/>
      <c r="NNL84" s="2"/>
      <c r="NNM84" s="2"/>
      <c r="NNN84" s="2"/>
      <c r="NNO84" s="2"/>
      <c r="NNP84" s="2"/>
      <c r="NNQ84" s="2"/>
      <c r="NNR84" s="2"/>
      <c r="NNS84" s="2"/>
      <c r="NNT84" s="2"/>
      <c r="NNU84" s="2"/>
      <c r="NNV84" s="2"/>
      <c r="NNW84" s="2"/>
      <c r="NNX84" s="2"/>
      <c r="NNY84" s="2"/>
      <c r="NNZ84" s="2"/>
      <c r="NOA84" s="2"/>
      <c r="NOB84" s="2"/>
      <c r="NOC84" s="2"/>
      <c r="NOD84" s="2"/>
      <c r="NOE84" s="2"/>
      <c r="NOF84" s="2"/>
      <c r="NOG84" s="2"/>
      <c r="NOH84" s="2"/>
      <c r="NOI84" s="2"/>
      <c r="NOJ84" s="2"/>
      <c r="NOK84" s="2"/>
      <c r="NOL84" s="2"/>
      <c r="NOM84" s="2"/>
      <c r="NON84" s="2"/>
      <c r="NOO84" s="2"/>
      <c r="NOP84" s="2"/>
      <c r="NOQ84" s="2"/>
      <c r="NOR84" s="2"/>
      <c r="NOS84" s="2"/>
      <c r="NOT84" s="2"/>
      <c r="NOU84" s="2"/>
      <c r="NOV84" s="2"/>
      <c r="NOW84" s="2"/>
      <c r="NOX84" s="2"/>
      <c r="NOY84" s="2"/>
      <c r="NOZ84" s="2"/>
      <c r="NPA84" s="2"/>
      <c r="NPB84" s="2"/>
      <c r="NPC84" s="2"/>
      <c r="NPD84" s="2"/>
      <c r="NPE84" s="2"/>
      <c r="NPF84" s="2"/>
      <c r="NPG84" s="2"/>
      <c r="NPH84" s="2"/>
      <c r="NPI84" s="2"/>
      <c r="NPJ84" s="2"/>
      <c r="NPK84" s="2"/>
      <c r="NPL84" s="2"/>
      <c r="NPM84" s="2"/>
      <c r="NPN84" s="2"/>
      <c r="NPO84" s="2"/>
      <c r="NPP84" s="2"/>
      <c r="NPQ84" s="2"/>
      <c r="NPR84" s="2"/>
      <c r="NPS84" s="2"/>
      <c r="NPT84" s="2"/>
      <c r="NPU84" s="2"/>
      <c r="NPV84" s="2"/>
      <c r="NPW84" s="2"/>
      <c r="NPX84" s="2"/>
      <c r="NPY84" s="2"/>
      <c r="NPZ84" s="2"/>
      <c r="NQA84" s="2"/>
      <c r="NQB84" s="2"/>
      <c r="NQC84" s="2"/>
      <c r="NQD84" s="2"/>
      <c r="NQE84" s="2"/>
      <c r="NQF84" s="2"/>
      <c r="NQG84" s="2"/>
      <c r="NQH84" s="2"/>
      <c r="NQI84" s="2"/>
      <c r="NQJ84" s="2"/>
      <c r="NQK84" s="2"/>
      <c r="NQL84" s="2"/>
      <c r="NQM84" s="2"/>
      <c r="NQN84" s="2"/>
      <c r="NQO84" s="2"/>
      <c r="NQP84" s="2"/>
      <c r="NQQ84" s="2"/>
      <c r="NQR84" s="2"/>
      <c r="NQS84" s="2"/>
      <c r="NQT84" s="2"/>
      <c r="NQU84" s="2"/>
      <c r="NQV84" s="2"/>
      <c r="NQW84" s="2"/>
      <c r="NQX84" s="2"/>
      <c r="NQY84" s="2"/>
      <c r="NQZ84" s="2"/>
      <c r="NRA84" s="2"/>
      <c r="NRB84" s="2"/>
      <c r="NRC84" s="2"/>
      <c r="NRD84" s="2"/>
      <c r="NRE84" s="2"/>
      <c r="NRF84" s="2"/>
      <c r="NRG84" s="2"/>
      <c r="NRH84" s="2"/>
      <c r="NRI84" s="2"/>
      <c r="NRJ84" s="2"/>
      <c r="NRK84" s="2"/>
      <c r="NRL84" s="2"/>
      <c r="NRM84" s="2"/>
      <c r="NRN84" s="2"/>
      <c r="NRO84" s="2"/>
      <c r="NRP84" s="2"/>
      <c r="NRQ84" s="2"/>
      <c r="NRR84" s="2"/>
      <c r="NRS84" s="2"/>
      <c r="NRT84" s="2"/>
      <c r="NRU84" s="2"/>
      <c r="NRV84" s="2"/>
      <c r="NRW84" s="2"/>
      <c r="NRX84" s="2"/>
      <c r="NRY84" s="2"/>
      <c r="NRZ84" s="2"/>
      <c r="NSA84" s="2"/>
      <c r="NSB84" s="2"/>
      <c r="NSC84" s="2"/>
      <c r="NSD84" s="2"/>
      <c r="NSE84" s="2"/>
      <c r="NSF84" s="2"/>
      <c r="NSG84" s="2"/>
      <c r="NSH84" s="2"/>
      <c r="NSI84" s="2"/>
      <c r="NSJ84" s="2"/>
      <c r="NSK84" s="2"/>
      <c r="NSL84" s="2"/>
      <c r="NSM84" s="2"/>
      <c r="NSN84" s="2"/>
      <c r="NSO84" s="2"/>
      <c r="NSP84" s="2"/>
      <c r="NSQ84" s="2"/>
      <c r="NSR84" s="2"/>
      <c r="NSS84" s="2"/>
      <c r="NST84" s="2"/>
      <c r="NSU84" s="2"/>
      <c r="NSV84" s="2"/>
      <c r="NSW84" s="2"/>
      <c r="NSX84" s="2"/>
      <c r="NSY84" s="2"/>
      <c r="NSZ84" s="2"/>
      <c r="NTA84" s="2"/>
      <c r="NTB84" s="2"/>
      <c r="NTC84" s="2"/>
      <c r="NTD84" s="2"/>
      <c r="NTE84" s="2"/>
      <c r="NTF84" s="2"/>
      <c r="NTG84" s="2"/>
      <c r="NTH84" s="2"/>
      <c r="NTI84" s="2"/>
      <c r="NTJ84" s="2"/>
      <c r="NTK84" s="2"/>
      <c r="NTL84" s="2"/>
      <c r="NTM84" s="2"/>
      <c r="NTN84" s="2"/>
      <c r="NTO84" s="2"/>
      <c r="NTP84" s="2"/>
      <c r="NTQ84" s="2"/>
      <c r="NTR84" s="2"/>
      <c r="NTS84" s="2"/>
      <c r="NTT84" s="2"/>
      <c r="NTU84" s="2"/>
      <c r="NTV84" s="2"/>
      <c r="NTW84" s="2"/>
      <c r="NTX84" s="2"/>
      <c r="NTY84" s="2"/>
      <c r="NTZ84" s="2"/>
      <c r="NUA84" s="2"/>
      <c r="NUB84" s="2"/>
      <c r="NUC84" s="2"/>
      <c r="NUD84" s="2"/>
      <c r="NUE84" s="2"/>
      <c r="NUF84" s="2"/>
      <c r="NUG84" s="2"/>
      <c r="NUH84" s="2"/>
      <c r="NUI84" s="2"/>
      <c r="NUJ84" s="2"/>
      <c r="NUK84" s="2"/>
      <c r="NUL84" s="2"/>
      <c r="NUM84" s="2"/>
      <c r="NUN84" s="2"/>
      <c r="NUO84" s="2"/>
      <c r="NUP84" s="2"/>
      <c r="NUQ84" s="2"/>
      <c r="NUR84" s="2"/>
      <c r="NUS84" s="2"/>
      <c r="NUT84" s="2"/>
      <c r="NUU84" s="2"/>
      <c r="NUV84" s="2"/>
      <c r="NUW84" s="2"/>
      <c r="NUX84" s="2"/>
      <c r="NUY84" s="2"/>
      <c r="NUZ84" s="2"/>
      <c r="NVA84" s="2"/>
      <c r="NVB84" s="2"/>
      <c r="NVC84" s="2"/>
      <c r="NVD84" s="2"/>
      <c r="NVE84" s="2"/>
      <c r="NVF84" s="2"/>
      <c r="NVG84" s="2"/>
      <c r="NVH84" s="2"/>
      <c r="NVI84" s="2"/>
      <c r="NVJ84" s="2"/>
      <c r="NVK84" s="2"/>
      <c r="NVL84" s="2"/>
      <c r="NVM84" s="2"/>
      <c r="NVN84" s="2"/>
      <c r="NVO84" s="2"/>
      <c r="NVP84" s="2"/>
      <c r="NVQ84" s="2"/>
      <c r="NVR84" s="2"/>
      <c r="NVS84" s="2"/>
      <c r="NVT84" s="2"/>
      <c r="NVU84" s="2"/>
      <c r="NVV84" s="2"/>
      <c r="NVW84" s="2"/>
      <c r="NVX84" s="2"/>
      <c r="NVY84" s="2"/>
      <c r="NVZ84" s="2"/>
      <c r="NWA84" s="2"/>
      <c r="NWB84" s="2"/>
      <c r="NWC84" s="2"/>
      <c r="NWD84" s="2"/>
      <c r="NWE84" s="2"/>
      <c r="NWF84" s="2"/>
      <c r="NWG84" s="2"/>
      <c r="NWH84" s="2"/>
      <c r="NWI84" s="2"/>
      <c r="NWJ84" s="2"/>
      <c r="NWK84" s="2"/>
      <c r="NWL84" s="2"/>
      <c r="NWM84" s="2"/>
      <c r="NWN84" s="2"/>
      <c r="NWO84" s="2"/>
      <c r="NWP84" s="2"/>
      <c r="NWQ84" s="2"/>
      <c r="NWR84" s="2"/>
      <c r="NWS84" s="2"/>
      <c r="NWT84" s="2"/>
      <c r="NWU84" s="2"/>
      <c r="NWV84" s="2"/>
      <c r="NWW84" s="2"/>
      <c r="NWX84" s="2"/>
      <c r="NWY84" s="2"/>
      <c r="NWZ84" s="2"/>
      <c r="NXA84" s="2"/>
      <c r="NXB84" s="2"/>
      <c r="NXC84" s="2"/>
      <c r="NXD84" s="2"/>
      <c r="NXE84" s="2"/>
      <c r="NXF84" s="2"/>
      <c r="NXG84" s="2"/>
      <c r="NXH84" s="2"/>
      <c r="NXI84" s="2"/>
      <c r="NXJ84" s="2"/>
      <c r="NXK84" s="2"/>
      <c r="NXL84" s="2"/>
      <c r="NXM84" s="2"/>
      <c r="NXN84" s="2"/>
      <c r="NXO84" s="2"/>
      <c r="NXP84" s="2"/>
      <c r="NXQ84" s="2"/>
      <c r="NXR84" s="2"/>
      <c r="NXS84" s="2"/>
      <c r="NXT84" s="2"/>
      <c r="NXU84" s="2"/>
      <c r="NXV84" s="2"/>
      <c r="NXW84" s="2"/>
      <c r="NXX84" s="2"/>
      <c r="NXY84" s="2"/>
      <c r="NXZ84" s="2"/>
      <c r="NYA84" s="2"/>
      <c r="NYB84" s="2"/>
      <c r="NYC84" s="2"/>
      <c r="NYD84" s="2"/>
      <c r="NYE84" s="2"/>
      <c r="NYF84" s="2"/>
      <c r="NYG84" s="2"/>
      <c r="NYH84" s="2"/>
      <c r="NYI84" s="2"/>
      <c r="NYJ84" s="2"/>
      <c r="NYK84" s="2"/>
      <c r="NYL84" s="2"/>
      <c r="NYM84" s="2"/>
      <c r="NYN84" s="2"/>
      <c r="NYO84" s="2"/>
      <c r="NYP84" s="2"/>
      <c r="NYQ84" s="2"/>
      <c r="NYR84" s="2"/>
      <c r="NYS84" s="2"/>
      <c r="NYT84" s="2"/>
      <c r="NYU84" s="2"/>
      <c r="NYV84" s="2"/>
      <c r="NYW84" s="2"/>
      <c r="NYX84" s="2"/>
      <c r="NYY84" s="2"/>
      <c r="NYZ84" s="2"/>
      <c r="NZA84" s="2"/>
      <c r="NZB84" s="2"/>
      <c r="NZC84" s="2"/>
      <c r="NZD84" s="2"/>
      <c r="NZE84" s="2"/>
      <c r="NZF84" s="2"/>
      <c r="NZG84" s="2"/>
      <c r="NZH84" s="2"/>
      <c r="NZI84" s="2"/>
      <c r="NZJ84" s="2"/>
      <c r="NZK84" s="2"/>
      <c r="NZL84" s="2"/>
      <c r="NZM84" s="2"/>
      <c r="NZN84" s="2"/>
      <c r="NZO84" s="2"/>
      <c r="NZP84" s="2"/>
      <c r="NZQ84" s="2"/>
      <c r="NZR84" s="2"/>
      <c r="NZS84" s="2"/>
      <c r="NZT84" s="2"/>
      <c r="NZU84" s="2"/>
      <c r="NZV84" s="2"/>
      <c r="NZW84" s="2"/>
      <c r="NZX84" s="2"/>
      <c r="NZY84" s="2"/>
      <c r="NZZ84" s="2"/>
      <c r="OAA84" s="2"/>
      <c r="OAB84" s="2"/>
      <c r="OAC84" s="2"/>
      <c r="OAD84" s="2"/>
      <c r="OAE84" s="2"/>
      <c r="OAF84" s="2"/>
      <c r="OAG84" s="2"/>
      <c r="OAH84" s="2"/>
      <c r="OAI84" s="2"/>
      <c r="OAJ84" s="2"/>
      <c r="OAK84" s="2"/>
      <c r="OAL84" s="2"/>
      <c r="OAM84" s="2"/>
      <c r="OAN84" s="2"/>
      <c r="OAO84" s="2"/>
      <c r="OAP84" s="2"/>
      <c r="OAQ84" s="2"/>
      <c r="OAR84" s="2"/>
      <c r="OAS84" s="2"/>
      <c r="OAT84" s="2"/>
      <c r="OAU84" s="2"/>
      <c r="OAV84" s="2"/>
      <c r="OAW84" s="2"/>
      <c r="OAX84" s="2"/>
      <c r="OAY84" s="2"/>
      <c r="OAZ84" s="2"/>
      <c r="OBA84" s="2"/>
      <c r="OBB84" s="2"/>
      <c r="OBC84" s="2"/>
      <c r="OBD84" s="2"/>
      <c r="OBE84" s="2"/>
      <c r="OBF84" s="2"/>
      <c r="OBG84" s="2"/>
      <c r="OBH84" s="2"/>
      <c r="OBI84" s="2"/>
      <c r="OBJ84" s="2"/>
      <c r="OBK84" s="2"/>
      <c r="OBL84" s="2"/>
      <c r="OBM84" s="2"/>
      <c r="OBN84" s="2"/>
      <c r="OBO84" s="2"/>
      <c r="OBP84" s="2"/>
      <c r="OBQ84" s="2"/>
      <c r="OBR84" s="2"/>
      <c r="OBS84" s="2"/>
      <c r="OBT84" s="2"/>
      <c r="OBU84" s="2"/>
      <c r="OBV84" s="2"/>
      <c r="OBW84" s="2"/>
      <c r="OBX84" s="2"/>
      <c r="OBY84" s="2"/>
      <c r="OBZ84" s="2"/>
      <c r="OCA84" s="2"/>
      <c r="OCB84" s="2"/>
      <c r="OCC84" s="2"/>
      <c r="OCD84" s="2"/>
      <c r="OCE84" s="2"/>
      <c r="OCF84" s="2"/>
      <c r="OCG84" s="2"/>
      <c r="OCH84" s="2"/>
      <c r="OCI84" s="2"/>
      <c r="OCJ84" s="2"/>
      <c r="OCK84" s="2"/>
      <c r="OCL84" s="2"/>
      <c r="OCM84" s="2"/>
      <c r="OCN84" s="2"/>
      <c r="OCO84" s="2"/>
      <c r="OCP84" s="2"/>
      <c r="OCQ84" s="2"/>
      <c r="OCR84" s="2"/>
      <c r="OCS84" s="2"/>
      <c r="OCT84" s="2"/>
      <c r="OCU84" s="2"/>
      <c r="OCV84" s="2"/>
      <c r="OCW84" s="2"/>
      <c r="OCX84" s="2"/>
      <c r="OCY84" s="2"/>
      <c r="OCZ84" s="2"/>
      <c r="ODA84" s="2"/>
      <c r="ODB84" s="2"/>
      <c r="ODC84" s="2"/>
      <c r="ODD84" s="2"/>
      <c r="ODE84" s="2"/>
      <c r="ODF84" s="2"/>
      <c r="ODG84" s="2"/>
      <c r="ODH84" s="2"/>
      <c r="ODI84" s="2"/>
      <c r="ODJ84" s="2"/>
      <c r="ODK84" s="2"/>
      <c r="ODL84" s="2"/>
      <c r="ODM84" s="2"/>
      <c r="ODN84" s="2"/>
      <c r="ODO84" s="2"/>
      <c r="ODP84" s="2"/>
      <c r="ODQ84" s="2"/>
      <c r="ODR84" s="2"/>
      <c r="ODS84" s="2"/>
      <c r="ODT84" s="2"/>
      <c r="ODU84" s="2"/>
      <c r="ODV84" s="2"/>
      <c r="ODW84" s="2"/>
      <c r="ODX84" s="2"/>
      <c r="ODY84" s="2"/>
      <c r="ODZ84" s="2"/>
      <c r="OEA84" s="2"/>
      <c r="OEB84" s="2"/>
      <c r="OEC84" s="2"/>
      <c r="OED84" s="2"/>
      <c r="OEE84" s="2"/>
      <c r="OEF84" s="2"/>
      <c r="OEG84" s="2"/>
      <c r="OEH84" s="2"/>
      <c r="OEI84" s="2"/>
      <c r="OEJ84" s="2"/>
      <c r="OEK84" s="2"/>
      <c r="OEL84" s="2"/>
      <c r="OEM84" s="2"/>
      <c r="OEN84" s="2"/>
      <c r="OEO84" s="2"/>
      <c r="OEP84" s="2"/>
      <c r="OEQ84" s="2"/>
      <c r="OER84" s="2"/>
      <c r="OES84" s="2"/>
      <c r="OET84" s="2"/>
      <c r="OEU84" s="2"/>
      <c r="OEV84" s="2"/>
      <c r="OEW84" s="2"/>
      <c r="OEX84" s="2"/>
      <c r="OEY84" s="2"/>
      <c r="OEZ84" s="2"/>
      <c r="OFA84" s="2"/>
      <c r="OFB84" s="2"/>
      <c r="OFC84" s="2"/>
      <c r="OFD84" s="2"/>
      <c r="OFE84" s="2"/>
      <c r="OFF84" s="2"/>
      <c r="OFG84" s="2"/>
      <c r="OFH84" s="2"/>
      <c r="OFI84" s="2"/>
      <c r="OFJ84" s="2"/>
      <c r="OFK84" s="2"/>
      <c r="OFL84" s="2"/>
      <c r="OFM84" s="2"/>
      <c r="OFN84" s="2"/>
      <c r="OFO84" s="2"/>
      <c r="OFP84" s="2"/>
      <c r="OFQ84" s="2"/>
      <c r="OFR84" s="2"/>
      <c r="OFS84" s="2"/>
      <c r="OFT84" s="2"/>
      <c r="OFU84" s="2"/>
      <c r="OFV84" s="2"/>
      <c r="OFW84" s="2"/>
      <c r="OFX84" s="2"/>
      <c r="OFY84" s="2"/>
      <c r="OFZ84" s="2"/>
      <c r="OGA84" s="2"/>
      <c r="OGB84" s="2"/>
      <c r="OGC84" s="2"/>
      <c r="OGD84" s="2"/>
      <c r="OGE84" s="2"/>
      <c r="OGF84" s="2"/>
      <c r="OGG84" s="2"/>
      <c r="OGH84" s="2"/>
      <c r="OGI84" s="2"/>
      <c r="OGJ84" s="2"/>
      <c r="OGK84" s="2"/>
      <c r="OGL84" s="2"/>
      <c r="OGM84" s="2"/>
      <c r="OGN84" s="2"/>
      <c r="OGO84" s="2"/>
      <c r="OGP84" s="2"/>
      <c r="OGQ84" s="2"/>
      <c r="OGR84" s="2"/>
      <c r="OGS84" s="2"/>
      <c r="OGT84" s="2"/>
      <c r="OGU84" s="2"/>
      <c r="OGV84" s="2"/>
      <c r="OGW84" s="2"/>
      <c r="OGX84" s="2"/>
      <c r="OGY84" s="2"/>
      <c r="OGZ84" s="2"/>
      <c r="OHA84" s="2"/>
      <c r="OHB84" s="2"/>
      <c r="OHC84" s="2"/>
      <c r="OHD84" s="2"/>
      <c r="OHE84" s="2"/>
      <c r="OHF84" s="2"/>
      <c r="OHG84" s="2"/>
      <c r="OHH84" s="2"/>
      <c r="OHI84" s="2"/>
      <c r="OHJ84" s="2"/>
      <c r="OHK84" s="2"/>
      <c r="OHL84" s="2"/>
      <c r="OHM84" s="2"/>
      <c r="OHN84" s="2"/>
      <c r="OHO84" s="2"/>
      <c r="OHP84" s="2"/>
      <c r="OHQ84" s="2"/>
      <c r="OHR84" s="2"/>
      <c r="OHS84" s="2"/>
      <c r="OHT84" s="2"/>
      <c r="OHU84" s="2"/>
      <c r="OHV84" s="2"/>
      <c r="OHW84" s="2"/>
      <c r="OHX84" s="2"/>
      <c r="OHY84" s="2"/>
      <c r="OHZ84" s="2"/>
      <c r="OIA84" s="2"/>
      <c r="OIB84" s="2"/>
      <c r="OIC84" s="2"/>
      <c r="OID84" s="2"/>
      <c r="OIE84" s="2"/>
      <c r="OIF84" s="2"/>
      <c r="OIG84" s="2"/>
      <c r="OIH84" s="2"/>
      <c r="OII84" s="2"/>
      <c r="OIJ84" s="2"/>
      <c r="OIK84" s="2"/>
      <c r="OIL84" s="2"/>
      <c r="OIM84" s="2"/>
      <c r="OIN84" s="2"/>
      <c r="OIO84" s="2"/>
      <c r="OIP84" s="2"/>
      <c r="OIQ84" s="2"/>
      <c r="OIR84" s="2"/>
      <c r="OIS84" s="2"/>
      <c r="OIT84" s="2"/>
      <c r="OIU84" s="2"/>
      <c r="OIV84" s="2"/>
      <c r="OIW84" s="2"/>
      <c r="OIX84" s="2"/>
      <c r="OIY84" s="2"/>
      <c r="OIZ84" s="2"/>
      <c r="OJA84" s="2"/>
      <c r="OJB84" s="2"/>
      <c r="OJC84" s="2"/>
      <c r="OJD84" s="2"/>
      <c r="OJE84" s="2"/>
      <c r="OJF84" s="2"/>
      <c r="OJG84" s="2"/>
      <c r="OJH84" s="2"/>
      <c r="OJI84" s="2"/>
      <c r="OJJ84" s="2"/>
      <c r="OJK84" s="2"/>
      <c r="OJL84" s="2"/>
      <c r="OJM84" s="2"/>
      <c r="OJN84" s="2"/>
      <c r="OJO84" s="2"/>
      <c r="OJP84" s="2"/>
      <c r="OJQ84" s="2"/>
      <c r="OJR84" s="2"/>
      <c r="OJS84" s="2"/>
      <c r="OJT84" s="2"/>
      <c r="OJU84" s="2"/>
      <c r="OJV84" s="2"/>
      <c r="OJW84" s="2"/>
      <c r="OJX84" s="2"/>
      <c r="OJY84" s="2"/>
      <c r="OJZ84" s="2"/>
      <c r="OKA84" s="2"/>
      <c r="OKB84" s="2"/>
      <c r="OKC84" s="2"/>
      <c r="OKD84" s="2"/>
      <c r="OKE84" s="2"/>
      <c r="OKF84" s="2"/>
      <c r="OKG84" s="2"/>
      <c r="OKH84" s="2"/>
      <c r="OKI84" s="2"/>
      <c r="OKJ84" s="2"/>
      <c r="OKK84" s="2"/>
      <c r="OKL84" s="2"/>
      <c r="OKM84" s="2"/>
      <c r="OKN84" s="2"/>
      <c r="OKO84" s="2"/>
      <c r="OKP84" s="2"/>
      <c r="OKQ84" s="2"/>
      <c r="OKR84" s="2"/>
      <c r="OKS84" s="2"/>
      <c r="OKT84" s="2"/>
      <c r="OKU84" s="2"/>
      <c r="OKV84" s="2"/>
      <c r="OKW84" s="2"/>
      <c r="OKX84" s="2"/>
      <c r="OKY84" s="2"/>
      <c r="OKZ84" s="2"/>
      <c r="OLA84" s="2"/>
      <c r="OLB84" s="2"/>
      <c r="OLC84" s="2"/>
      <c r="OLD84" s="2"/>
      <c r="OLE84" s="2"/>
      <c r="OLF84" s="2"/>
      <c r="OLG84" s="2"/>
      <c r="OLH84" s="2"/>
      <c r="OLI84" s="2"/>
      <c r="OLJ84" s="2"/>
      <c r="OLK84" s="2"/>
      <c r="OLL84" s="2"/>
      <c r="OLM84" s="2"/>
      <c r="OLN84" s="2"/>
      <c r="OLO84" s="2"/>
      <c r="OLP84" s="2"/>
      <c r="OLQ84" s="2"/>
      <c r="OLR84" s="2"/>
      <c r="OLS84" s="2"/>
      <c r="OLT84" s="2"/>
      <c r="OLU84" s="2"/>
      <c r="OLV84" s="2"/>
      <c r="OLW84" s="2"/>
      <c r="OLX84" s="2"/>
      <c r="OLY84" s="2"/>
      <c r="OLZ84" s="2"/>
      <c r="OMA84" s="2"/>
      <c r="OMB84" s="2"/>
      <c r="OMC84" s="2"/>
      <c r="OMD84" s="2"/>
      <c r="OME84" s="2"/>
      <c r="OMF84" s="2"/>
      <c r="OMG84" s="2"/>
      <c r="OMH84" s="2"/>
      <c r="OMI84" s="2"/>
      <c r="OMJ84" s="2"/>
      <c r="OMK84" s="2"/>
      <c r="OML84" s="2"/>
      <c r="OMM84" s="2"/>
      <c r="OMN84" s="2"/>
      <c r="OMO84" s="2"/>
      <c r="OMP84" s="2"/>
      <c r="OMQ84" s="2"/>
      <c r="OMR84" s="2"/>
      <c r="OMS84" s="2"/>
      <c r="OMT84" s="2"/>
      <c r="OMU84" s="2"/>
      <c r="OMV84" s="2"/>
      <c r="OMW84" s="2"/>
      <c r="OMX84" s="2"/>
      <c r="OMY84" s="2"/>
      <c r="OMZ84" s="2"/>
      <c r="ONA84" s="2"/>
      <c r="ONB84" s="2"/>
      <c r="ONC84" s="2"/>
      <c r="OND84" s="2"/>
      <c r="ONE84" s="2"/>
      <c r="ONF84" s="2"/>
      <c r="ONG84" s="2"/>
      <c r="ONH84" s="2"/>
      <c r="ONI84" s="2"/>
      <c r="ONJ84" s="2"/>
      <c r="ONK84" s="2"/>
      <c r="ONL84" s="2"/>
      <c r="ONM84" s="2"/>
      <c r="ONN84" s="2"/>
      <c r="ONO84" s="2"/>
      <c r="ONP84" s="2"/>
      <c r="ONQ84" s="2"/>
      <c r="ONR84" s="2"/>
      <c r="ONS84" s="2"/>
      <c r="ONT84" s="2"/>
      <c r="ONU84" s="2"/>
      <c r="ONV84" s="2"/>
      <c r="ONW84" s="2"/>
      <c r="ONX84" s="2"/>
      <c r="ONY84" s="2"/>
      <c r="ONZ84" s="2"/>
      <c r="OOA84" s="2"/>
      <c r="OOB84" s="2"/>
      <c r="OOC84" s="2"/>
      <c r="OOD84" s="2"/>
      <c r="OOE84" s="2"/>
      <c r="OOF84" s="2"/>
      <c r="OOG84" s="2"/>
      <c r="OOH84" s="2"/>
      <c r="OOI84" s="2"/>
      <c r="OOJ84" s="2"/>
      <c r="OOK84" s="2"/>
      <c r="OOL84" s="2"/>
      <c r="OOM84" s="2"/>
      <c r="OON84" s="2"/>
      <c r="OOO84" s="2"/>
      <c r="OOP84" s="2"/>
      <c r="OOQ84" s="2"/>
      <c r="OOR84" s="2"/>
      <c r="OOS84" s="2"/>
      <c r="OOT84" s="2"/>
      <c r="OOU84" s="2"/>
      <c r="OOV84" s="2"/>
      <c r="OOW84" s="2"/>
      <c r="OOX84" s="2"/>
      <c r="OOY84" s="2"/>
      <c r="OOZ84" s="2"/>
      <c r="OPA84" s="2"/>
      <c r="OPB84" s="2"/>
      <c r="OPC84" s="2"/>
      <c r="OPD84" s="2"/>
      <c r="OPE84" s="2"/>
      <c r="OPF84" s="2"/>
      <c r="OPG84" s="2"/>
      <c r="OPH84" s="2"/>
      <c r="OPI84" s="2"/>
      <c r="OPJ84" s="2"/>
      <c r="OPK84" s="2"/>
      <c r="OPL84" s="2"/>
      <c r="OPM84" s="2"/>
      <c r="OPN84" s="2"/>
      <c r="OPO84" s="2"/>
      <c r="OPP84" s="2"/>
      <c r="OPQ84" s="2"/>
      <c r="OPR84" s="2"/>
      <c r="OPS84" s="2"/>
      <c r="OPT84" s="2"/>
      <c r="OPU84" s="2"/>
      <c r="OPV84" s="2"/>
      <c r="OPW84" s="2"/>
      <c r="OPX84" s="2"/>
      <c r="OPY84" s="2"/>
      <c r="OPZ84" s="2"/>
      <c r="OQA84" s="2"/>
      <c r="OQB84" s="2"/>
      <c r="OQC84" s="2"/>
      <c r="OQD84" s="2"/>
      <c r="OQE84" s="2"/>
      <c r="OQF84" s="2"/>
      <c r="OQG84" s="2"/>
      <c r="OQH84" s="2"/>
      <c r="OQI84" s="2"/>
      <c r="OQJ84" s="2"/>
      <c r="OQK84" s="2"/>
      <c r="OQL84" s="2"/>
      <c r="OQM84" s="2"/>
      <c r="OQN84" s="2"/>
      <c r="OQO84" s="2"/>
      <c r="OQP84" s="2"/>
      <c r="OQQ84" s="2"/>
      <c r="OQR84" s="2"/>
      <c r="OQS84" s="2"/>
      <c r="OQT84" s="2"/>
      <c r="OQU84" s="2"/>
      <c r="OQV84" s="2"/>
      <c r="OQW84" s="2"/>
      <c r="OQX84" s="2"/>
      <c r="OQY84" s="2"/>
      <c r="OQZ84" s="2"/>
      <c r="ORA84" s="2"/>
      <c r="ORB84" s="2"/>
      <c r="ORC84" s="2"/>
      <c r="ORD84" s="2"/>
      <c r="ORE84" s="2"/>
      <c r="ORF84" s="2"/>
      <c r="ORG84" s="2"/>
      <c r="ORH84" s="2"/>
      <c r="ORI84" s="2"/>
      <c r="ORJ84" s="2"/>
      <c r="ORK84" s="2"/>
      <c r="ORL84" s="2"/>
      <c r="ORM84" s="2"/>
      <c r="ORN84" s="2"/>
      <c r="ORO84" s="2"/>
      <c r="ORP84" s="2"/>
      <c r="ORQ84" s="2"/>
      <c r="ORR84" s="2"/>
      <c r="ORS84" s="2"/>
      <c r="ORT84" s="2"/>
      <c r="ORU84" s="2"/>
      <c r="ORV84" s="2"/>
      <c r="ORW84" s="2"/>
      <c r="ORX84" s="2"/>
      <c r="ORY84" s="2"/>
      <c r="ORZ84" s="2"/>
      <c r="OSA84" s="2"/>
      <c r="OSB84" s="2"/>
      <c r="OSC84" s="2"/>
      <c r="OSD84" s="2"/>
      <c r="OSE84" s="2"/>
      <c r="OSF84" s="2"/>
      <c r="OSG84" s="2"/>
      <c r="OSH84" s="2"/>
      <c r="OSI84" s="2"/>
      <c r="OSJ84" s="2"/>
      <c r="OSK84" s="2"/>
      <c r="OSL84" s="2"/>
      <c r="OSM84" s="2"/>
      <c r="OSN84" s="2"/>
      <c r="OSO84" s="2"/>
      <c r="OSP84" s="2"/>
      <c r="OSQ84" s="2"/>
      <c r="OSR84" s="2"/>
      <c r="OSS84" s="2"/>
      <c r="OST84" s="2"/>
      <c r="OSU84" s="2"/>
      <c r="OSV84" s="2"/>
      <c r="OSW84" s="2"/>
      <c r="OSX84" s="2"/>
      <c r="OSY84" s="2"/>
      <c r="OSZ84" s="2"/>
      <c r="OTA84" s="2"/>
      <c r="OTB84" s="2"/>
      <c r="OTC84" s="2"/>
      <c r="OTD84" s="2"/>
      <c r="OTE84" s="2"/>
      <c r="OTF84" s="2"/>
      <c r="OTG84" s="2"/>
      <c r="OTH84" s="2"/>
      <c r="OTI84" s="2"/>
      <c r="OTJ84" s="2"/>
      <c r="OTK84" s="2"/>
      <c r="OTL84" s="2"/>
      <c r="OTM84" s="2"/>
      <c r="OTN84" s="2"/>
      <c r="OTO84" s="2"/>
      <c r="OTP84" s="2"/>
      <c r="OTQ84" s="2"/>
      <c r="OTR84" s="2"/>
      <c r="OTS84" s="2"/>
      <c r="OTT84" s="2"/>
      <c r="OTU84" s="2"/>
      <c r="OTV84" s="2"/>
      <c r="OTW84" s="2"/>
      <c r="OTX84" s="2"/>
      <c r="OTY84" s="2"/>
      <c r="OTZ84" s="2"/>
      <c r="OUA84" s="2"/>
      <c r="OUB84" s="2"/>
      <c r="OUC84" s="2"/>
      <c r="OUD84" s="2"/>
      <c r="OUE84" s="2"/>
      <c r="OUF84" s="2"/>
      <c r="OUG84" s="2"/>
      <c r="OUH84" s="2"/>
      <c r="OUI84" s="2"/>
      <c r="OUJ84" s="2"/>
      <c r="OUK84" s="2"/>
      <c r="OUL84" s="2"/>
      <c r="OUM84" s="2"/>
      <c r="OUN84" s="2"/>
      <c r="OUO84" s="2"/>
      <c r="OUP84" s="2"/>
      <c r="OUQ84" s="2"/>
      <c r="OUR84" s="2"/>
      <c r="OUS84" s="2"/>
      <c r="OUT84" s="2"/>
      <c r="OUU84" s="2"/>
      <c r="OUV84" s="2"/>
      <c r="OUW84" s="2"/>
      <c r="OUX84" s="2"/>
      <c r="OUY84" s="2"/>
      <c r="OUZ84" s="2"/>
      <c r="OVA84" s="2"/>
      <c r="OVB84" s="2"/>
      <c r="OVC84" s="2"/>
      <c r="OVD84" s="2"/>
      <c r="OVE84" s="2"/>
      <c r="OVF84" s="2"/>
      <c r="OVG84" s="2"/>
      <c r="OVH84" s="2"/>
      <c r="OVI84" s="2"/>
      <c r="OVJ84" s="2"/>
      <c r="OVK84" s="2"/>
      <c r="OVL84" s="2"/>
      <c r="OVM84" s="2"/>
      <c r="OVN84" s="2"/>
      <c r="OVO84" s="2"/>
      <c r="OVP84" s="2"/>
      <c r="OVQ84" s="2"/>
      <c r="OVR84" s="2"/>
      <c r="OVS84" s="2"/>
      <c r="OVT84" s="2"/>
      <c r="OVU84" s="2"/>
      <c r="OVV84" s="2"/>
      <c r="OVW84" s="2"/>
      <c r="OVX84" s="2"/>
      <c r="OVY84" s="2"/>
      <c r="OVZ84" s="2"/>
      <c r="OWA84" s="2"/>
      <c r="OWB84" s="2"/>
      <c r="OWC84" s="2"/>
      <c r="OWD84" s="2"/>
      <c r="OWE84" s="2"/>
      <c r="OWF84" s="2"/>
      <c r="OWG84" s="2"/>
      <c r="OWH84" s="2"/>
      <c r="OWI84" s="2"/>
      <c r="OWJ84" s="2"/>
      <c r="OWK84" s="2"/>
      <c r="OWL84" s="2"/>
      <c r="OWM84" s="2"/>
      <c r="OWN84" s="2"/>
      <c r="OWO84" s="2"/>
      <c r="OWP84" s="2"/>
      <c r="OWQ84" s="2"/>
      <c r="OWR84" s="2"/>
      <c r="OWS84" s="2"/>
      <c r="OWT84" s="2"/>
      <c r="OWU84" s="2"/>
      <c r="OWV84" s="2"/>
      <c r="OWW84" s="2"/>
      <c r="OWX84" s="2"/>
      <c r="OWY84" s="2"/>
      <c r="OWZ84" s="2"/>
      <c r="OXA84" s="2"/>
      <c r="OXB84" s="2"/>
      <c r="OXC84" s="2"/>
      <c r="OXD84" s="2"/>
      <c r="OXE84" s="2"/>
      <c r="OXF84" s="2"/>
      <c r="OXG84" s="2"/>
      <c r="OXH84" s="2"/>
      <c r="OXI84" s="2"/>
      <c r="OXJ84" s="2"/>
      <c r="OXK84" s="2"/>
      <c r="OXL84" s="2"/>
      <c r="OXM84" s="2"/>
      <c r="OXN84" s="2"/>
      <c r="OXO84" s="2"/>
      <c r="OXP84" s="2"/>
      <c r="OXQ84" s="2"/>
      <c r="OXR84" s="2"/>
      <c r="OXS84" s="2"/>
      <c r="OXT84" s="2"/>
      <c r="OXU84" s="2"/>
      <c r="OXV84" s="2"/>
      <c r="OXW84" s="2"/>
      <c r="OXX84" s="2"/>
      <c r="OXY84" s="2"/>
      <c r="OXZ84" s="2"/>
      <c r="OYA84" s="2"/>
      <c r="OYB84" s="2"/>
      <c r="OYC84" s="2"/>
      <c r="OYD84" s="2"/>
      <c r="OYE84" s="2"/>
      <c r="OYF84" s="2"/>
      <c r="OYG84" s="2"/>
      <c r="OYH84" s="2"/>
      <c r="OYI84" s="2"/>
      <c r="OYJ84" s="2"/>
      <c r="OYK84" s="2"/>
      <c r="OYL84" s="2"/>
      <c r="OYM84" s="2"/>
      <c r="OYN84" s="2"/>
      <c r="OYO84" s="2"/>
      <c r="OYP84" s="2"/>
      <c r="OYQ84" s="2"/>
      <c r="OYR84" s="2"/>
      <c r="OYS84" s="2"/>
      <c r="OYT84" s="2"/>
      <c r="OYU84" s="2"/>
      <c r="OYV84" s="2"/>
      <c r="OYW84" s="2"/>
      <c r="OYX84" s="2"/>
      <c r="OYY84" s="2"/>
      <c r="OYZ84" s="2"/>
      <c r="OZA84" s="2"/>
      <c r="OZB84" s="2"/>
      <c r="OZC84" s="2"/>
      <c r="OZD84" s="2"/>
      <c r="OZE84" s="2"/>
      <c r="OZF84" s="2"/>
      <c r="OZG84" s="2"/>
      <c r="OZH84" s="2"/>
      <c r="OZI84" s="2"/>
      <c r="OZJ84" s="2"/>
      <c r="OZK84" s="2"/>
      <c r="OZL84" s="2"/>
      <c r="OZM84" s="2"/>
      <c r="OZN84" s="2"/>
      <c r="OZO84" s="2"/>
      <c r="OZP84" s="2"/>
      <c r="OZQ84" s="2"/>
      <c r="OZR84" s="2"/>
      <c r="OZS84" s="2"/>
      <c r="OZT84" s="2"/>
      <c r="OZU84" s="2"/>
      <c r="OZV84" s="2"/>
      <c r="OZW84" s="2"/>
      <c r="OZX84" s="2"/>
      <c r="OZY84" s="2"/>
      <c r="OZZ84" s="2"/>
      <c r="PAA84" s="2"/>
      <c r="PAB84" s="2"/>
      <c r="PAC84" s="2"/>
      <c r="PAD84" s="2"/>
      <c r="PAE84" s="2"/>
      <c r="PAF84" s="2"/>
      <c r="PAG84" s="2"/>
      <c r="PAH84" s="2"/>
      <c r="PAI84" s="2"/>
      <c r="PAJ84" s="2"/>
      <c r="PAK84" s="2"/>
      <c r="PAL84" s="2"/>
      <c r="PAM84" s="2"/>
      <c r="PAN84" s="2"/>
      <c r="PAO84" s="2"/>
      <c r="PAP84" s="2"/>
      <c r="PAQ84" s="2"/>
      <c r="PAR84" s="2"/>
      <c r="PAS84" s="2"/>
      <c r="PAT84" s="2"/>
      <c r="PAU84" s="2"/>
      <c r="PAV84" s="2"/>
      <c r="PAW84" s="2"/>
      <c r="PAX84" s="2"/>
      <c r="PAY84" s="2"/>
      <c r="PAZ84" s="2"/>
      <c r="PBA84" s="2"/>
      <c r="PBB84" s="2"/>
      <c r="PBC84" s="2"/>
      <c r="PBD84" s="2"/>
      <c r="PBE84" s="2"/>
      <c r="PBF84" s="2"/>
      <c r="PBG84" s="2"/>
      <c r="PBH84" s="2"/>
      <c r="PBI84" s="2"/>
      <c r="PBJ84" s="2"/>
      <c r="PBK84" s="2"/>
      <c r="PBL84" s="2"/>
      <c r="PBM84" s="2"/>
      <c r="PBN84" s="2"/>
      <c r="PBO84" s="2"/>
      <c r="PBP84" s="2"/>
      <c r="PBQ84" s="2"/>
      <c r="PBR84" s="2"/>
      <c r="PBS84" s="2"/>
      <c r="PBT84" s="2"/>
      <c r="PBU84" s="2"/>
      <c r="PBV84" s="2"/>
      <c r="PBW84" s="2"/>
      <c r="PBX84" s="2"/>
      <c r="PBY84" s="2"/>
      <c r="PBZ84" s="2"/>
      <c r="PCA84" s="2"/>
      <c r="PCB84" s="2"/>
      <c r="PCC84" s="2"/>
      <c r="PCD84" s="2"/>
      <c r="PCE84" s="2"/>
      <c r="PCF84" s="2"/>
      <c r="PCG84" s="2"/>
      <c r="PCH84" s="2"/>
      <c r="PCI84" s="2"/>
      <c r="PCJ84" s="2"/>
      <c r="PCK84" s="2"/>
      <c r="PCL84" s="2"/>
      <c r="PCM84" s="2"/>
      <c r="PCN84" s="2"/>
      <c r="PCO84" s="2"/>
      <c r="PCP84" s="2"/>
      <c r="PCQ84" s="2"/>
      <c r="PCR84" s="2"/>
      <c r="PCS84" s="2"/>
      <c r="PCT84" s="2"/>
      <c r="PCU84" s="2"/>
      <c r="PCV84" s="2"/>
      <c r="PCW84" s="2"/>
      <c r="PCX84" s="2"/>
      <c r="PCY84" s="2"/>
      <c r="PCZ84" s="2"/>
      <c r="PDA84" s="2"/>
      <c r="PDB84" s="2"/>
      <c r="PDC84" s="2"/>
      <c r="PDD84" s="2"/>
      <c r="PDE84" s="2"/>
      <c r="PDF84" s="2"/>
      <c r="PDG84" s="2"/>
      <c r="PDH84" s="2"/>
      <c r="PDI84" s="2"/>
      <c r="PDJ84" s="2"/>
      <c r="PDK84" s="2"/>
      <c r="PDL84" s="2"/>
      <c r="PDM84" s="2"/>
      <c r="PDN84" s="2"/>
      <c r="PDO84" s="2"/>
      <c r="PDP84" s="2"/>
      <c r="PDQ84" s="2"/>
      <c r="PDR84" s="2"/>
      <c r="PDS84" s="2"/>
      <c r="PDT84" s="2"/>
      <c r="PDU84" s="2"/>
      <c r="PDV84" s="2"/>
      <c r="PDW84" s="2"/>
      <c r="PDX84" s="2"/>
      <c r="PDY84" s="2"/>
      <c r="PDZ84" s="2"/>
      <c r="PEA84" s="2"/>
      <c r="PEB84" s="2"/>
      <c r="PEC84" s="2"/>
      <c r="PED84" s="2"/>
      <c r="PEE84" s="2"/>
      <c r="PEF84" s="2"/>
      <c r="PEG84" s="2"/>
      <c r="PEH84" s="2"/>
      <c r="PEI84" s="2"/>
      <c r="PEJ84" s="2"/>
      <c r="PEK84" s="2"/>
      <c r="PEL84" s="2"/>
      <c r="PEM84" s="2"/>
      <c r="PEN84" s="2"/>
      <c r="PEO84" s="2"/>
      <c r="PEP84" s="2"/>
      <c r="PEQ84" s="2"/>
      <c r="PER84" s="2"/>
      <c r="PES84" s="2"/>
      <c r="PET84" s="2"/>
      <c r="PEU84" s="2"/>
      <c r="PEV84" s="2"/>
      <c r="PEW84" s="2"/>
      <c r="PEX84" s="2"/>
      <c r="PEY84" s="2"/>
      <c r="PEZ84" s="2"/>
      <c r="PFA84" s="2"/>
      <c r="PFB84" s="2"/>
      <c r="PFC84" s="2"/>
      <c r="PFD84" s="2"/>
      <c r="PFE84" s="2"/>
      <c r="PFF84" s="2"/>
      <c r="PFG84" s="2"/>
      <c r="PFH84" s="2"/>
      <c r="PFI84" s="2"/>
      <c r="PFJ84" s="2"/>
      <c r="PFK84" s="2"/>
      <c r="PFL84" s="2"/>
      <c r="PFM84" s="2"/>
      <c r="PFN84" s="2"/>
      <c r="PFO84" s="2"/>
      <c r="PFP84" s="2"/>
      <c r="PFQ84" s="2"/>
      <c r="PFR84" s="2"/>
      <c r="PFS84" s="2"/>
      <c r="PFT84" s="2"/>
      <c r="PFU84" s="2"/>
      <c r="PFV84" s="2"/>
      <c r="PFW84" s="2"/>
      <c r="PFX84" s="2"/>
      <c r="PFY84" s="2"/>
      <c r="PFZ84" s="2"/>
      <c r="PGA84" s="2"/>
      <c r="PGB84" s="2"/>
      <c r="PGC84" s="2"/>
      <c r="PGD84" s="2"/>
      <c r="PGE84" s="2"/>
      <c r="PGF84" s="2"/>
      <c r="PGG84" s="2"/>
      <c r="PGH84" s="2"/>
      <c r="PGI84" s="2"/>
      <c r="PGJ84" s="2"/>
      <c r="PGK84" s="2"/>
      <c r="PGL84" s="2"/>
      <c r="PGM84" s="2"/>
      <c r="PGN84" s="2"/>
      <c r="PGO84" s="2"/>
      <c r="PGP84" s="2"/>
      <c r="PGQ84" s="2"/>
      <c r="PGR84" s="2"/>
      <c r="PGS84" s="2"/>
      <c r="PGT84" s="2"/>
      <c r="PGU84" s="2"/>
      <c r="PGV84" s="2"/>
      <c r="PGW84" s="2"/>
      <c r="PGX84" s="2"/>
      <c r="PGY84" s="2"/>
      <c r="PGZ84" s="2"/>
      <c r="PHA84" s="2"/>
      <c r="PHB84" s="2"/>
      <c r="PHC84" s="2"/>
      <c r="PHD84" s="2"/>
      <c r="PHE84" s="2"/>
      <c r="PHF84" s="2"/>
      <c r="PHG84" s="2"/>
      <c r="PHH84" s="2"/>
      <c r="PHI84" s="2"/>
      <c r="PHJ84" s="2"/>
      <c r="PHK84" s="2"/>
      <c r="PHL84" s="2"/>
      <c r="PHM84" s="2"/>
      <c r="PHN84" s="2"/>
      <c r="PHO84" s="2"/>
      <c r="PHP84" s="2"/>
      <c r="PHQ84" s="2"/>
      <c r="PHR84" s="2"/>
      <c r="PHS84" s="2"/>
      <c r="PHT84" s="2"/>
      <c r="PHU84" s="2"/>
      <c r="PHV84" s="2"/>
      <c r="PHW84" s="2"/>
      <c r="PHX84" s="2"/>
      <c r="PHY84" s="2"/>
      <c r="PHZ84" s="2"/>
      <c r="PIA84" s="2"/>
      <c r="PIB84" s="2"/>
      <c r="PIC84" s="2"/>
      <c r="PID84" s="2"/>
      <c r="PIE84" s="2"/>
      <c r="PIF84" s="2"/>
      <c r="PIG84" s="2"/>
      <c r="PIH84" s="2"/>
      <c r="PII84" s="2"/>
      <c r="PIJ84" s="2"/>
      <c r="PIK84" s="2"/>
      <c r="PIL84" s="2"/>
      <c r="PIM84" s="2"/>
      <c r="PIN84" s="2"/>
      <c r="PIO84" s="2"/>
      <c r="PIP84" s="2"/>
      <c r="PIQ84" s="2"/>
      <c r="PIR84" s="2"/>
      <c r="PIS84" s="2"/>
      <c r="PIT84" s="2"/>
      <c r="PIU84" s="2"/>
      <c r="PIV84" s="2"/>
      <c r="PIW84" s="2"/>
      <c r="PIX84" s="2"/>
      <c r="PIY84" s="2"/>
      <c r="PIZ84" s="2"/>
      <c r="PJA84" s="2"/>
      <c r="PJB84" s="2"/>
      <c r="PJC84" s="2"/>
      <c r="PJD84" s="2"/>
      <c r="PJE84" s="2"/>
      <c r="PJF84" s="2"/>
      <c r="PJG84" s="2"/>
      <c r="PJH84" s="2"/>
      <c r="PJI84" s="2"/>
      <c r="PJJ84" s="2"/>
      <c r="PJK84" s="2"/>
      <c r="PJL84" s="2"/>
      <c r="PJM84" s="2"/>
      <c r="PJN84" s="2"/>
      <c r="PJO84" s="2"/>
      <c r="PJP84" s="2"/>
      <c r="PJQ84" s="2"/>
      <c r="PJR84" s="2"/>
      <c r="PJS84" s="2"/>
      <c r="PJT84" s="2"/>
      <c r="PJU84" s="2"/>
      <c r="PJV84" s="2"/>
      <c r="PJW84" s="2"/>
      <c r="PJX84" s="2"/>
      <c r="PJY84" s="2"/>
      <c r="PJZ84" s="2"/>
      <c r="PKA84" s="2"/>
      <c r="PKB84" s="2"/>
      <c r="PKC84" s="2"/>
      <c r="PKD84" s="2"/>
      <c r="PKE84" s="2"/>
      <c r="PKF84" s="2"/>
      <c r="PKG84" s="2"/>
      <c r="PKH84" s="2"/>
      <c r="PKI84" s="2"/>
      <c r="PKJ84" s="2"/>
      <c r="PKK84" s="2"/>
      <c r="PKL84" s="2"/>
      <c r="PKM84" s="2"/>
      <c r="PKN84" s="2"/>
      <c r="PKO84" s="2"/>
      <c r="PKP84" s="2"/>
      <c r="PKQ84" s="2"/>
      <c r="PKR84" s="2"/>
      <c r="PKS84" s="2"/>
      <c r="PKT84" s="2"/>
      <c r="PKU84" s="2"/>
      <c r="PKV84" s="2"/>
      <c r="PKW84" s="2"/>
      <c r="PKX84" s="2"/>
      <c r="PKY84" s="2"/>
      <c r="PKZ84" s="2"/>
      <c r="PLA84" s="2"/>
      <c r="PLB84" s="2"/>
      <c r="PLC84" s="2"/>
      <c r="PLD84" s="2"/>
      <c r="PLE84" s="2"/>
      <c r="PLF84" s="2"/>
      <c r="PLG84" s="2"/>
      <c r="PLH84" s="2"/>
      <c r="PLI84" s="2"/>
      <c r="PLJ84" s="2"/>
      <c r="PLK84" s="2"/>
      <c r="PLL84" s="2"/>
      <c r="PLM84" s="2"/>
      <c r="PLN84" s="2"/>
      <c r="PLO84" s="2"/>
      <c r="PLP84" s="2"/>
      <c r="PLQ84" s="2"/>
      <c r="PLR84" s="2"/>
      <c r="PLS84" s="2"/>
      <c r="PLT84" s="2"/>
      <c r="PLU84" s="2"/>
      <c r="PLV84" s="2"/>
      <c r="PLW84" s="2"/>
      <c r="PLX84" s="2"/>
      <c r="PLY84" s="2"/>
      <c r="PLZ84" s="2"/>
      <c r="PMA84" s="2"/>
      <c r="PMB84" s="2"/>
      <c r="PMC84" s="2"/>
      <c r="PMD84" s="2"/>
      <c r="PME84" s="2"/>
      <c r="PMF84" s="2"/>
      <c r="PMG84" s="2"/>
      <c r="PMH84" s="2"/>
      <c r="PMI84" s="2"/>
      <c r="PMJ84" s="2"/>
      <c r="PMK84" s="2"/>
      <c r="PML84" s="2"/>
      <c r="PMM84" s="2"/>
      <c r="PMN84" s="2"/>
      <c r="PMO84" s="2"/>
      <c r="PMP84" s="2"/>
      <c r="PMQ84" s="2"/>
      <c r="PMR84" s="2"/>
      <c r="PMS84" s="2"/>
      <c r="PMT84" s="2"/>
      <c r="PMU84" s="2"/>
      <c r="PMV84" s="2"/>
      <c r="PMW84" s="2"/>
      <c r="PMX84" s="2"/>
      <c r="PMY84" s="2"/>
      <c r="PMZ84" s="2"/>
      <c r="PNA84" s="2"/>
      <c r="PNB84" s="2"/>
      <c r="PNC84" s="2"/>
      <c r="PND84" s="2"/>
      <c r="PNE84" s="2"/>
      <c r="PNF84" s="2"/>
      <c r="PNG84" s="2"/>
      <c r="PNH84" s="2"/>
      <c r="PNI84" s="2"/>
      <c r="PNJ84" s="2"/>
      <c r="PNK84" s="2"/>
      <c r="PNL84" s="2"/>
      <c r="PNM84" s="2"/>
      <c r="PNN84" s="2"/>
      <c r="PNO84" s="2"/>
      <c r="PNP84" s="2"/>
      <c r="PNQ84" s="2"/>
      <c r="PNR84" s="2"/>
      <c r="PNS84" s="2"/>
      <c r="PNT84" s="2"/>
      <c r="PNU84" s="2"/>
      <c r="PNV84" s="2"/>
      <c r="PNW84" s="2"/>
      <c r="PNX84" s="2"/>
      <c r="PNY84" s="2"/>
      <c r="PNZ84" s="2"/>
      <c r="POA84" s="2"/>
      <c r="POB84" s="2"/>
      <c r="POC84" s="2"/>
      <c r="POD84" s="2"/>
      <c r="POE84" s="2"/>
      <c r="POF84" s="2"/>
      <c r="POG84" s="2"/>
      <c r="POH84" s="2"/>
      <c r="POI84" s="2"/>
      <c r="POJ84" s="2"/>
      <c r="POK84" s="2"/>
      <c r="POL84" s="2"/>
      <c r="POM84" s="2"/>
      <c r="PON84" s="2"/>
      <c r="POO84" s="2"/>
      <c r="POP84" s="2"/>
      <c r="POQ84" s="2"/>
      <c r="POR84" s="2"/>
      <c r="POS84" s="2"/>
      <c r="POT84" s="2"/>
      <c r="POU84" s="2"/>
      <c r="POV84" s="2"/>
      <c r="POW84" s="2"/>
      <c r="POX84" s="2"/>
      <c r="POY84" s="2"/>
      <c r="POZ84" s="2"/>
      <c r="PPA84" s="2"/>
      <c r="PPB84" s="2"/>
      <c r="PPC84" s="2"/>
      <c r="PPD84" s="2"/>
      <c r="PPE84" s="2"/>
      <c r="PPF84" s="2"/>
      <c r="PPG84" s="2"/>
      <c r="PPH84" s="2"/>
      <c r="PPI84" s="2"/>
      <c r="PPJ84" s="2"/>
      <c r="PPK84" s="2"/>
      <c r="PPL84" s="2"/>
      <c r="PPM84" s="2"/>
      <c r="PPN84" s="2"/>
      <c r="PPO84" s="2"/>
      <c r="PPP84" s="2"/>
      <c r="PPQ84" s="2"/>
      <c r="PPR84" s="2"/>
      <c r="PPS84" s="2"/>
      <c r="PPT84" s="2"/>
      <c r="PPU84" s="2"/>
      <c r="PPV84" s="2"/>
      <c r="PPW84" s="2"/>
      <c r="PPX84" s="2"/>
      <c r="PPY84" s="2"/>
      <c r="PPZ84" s="2"/>
      <c r="PQA84" s="2"/>
      <c r="PQB84" s="2"/>
      <c r="PQC84" s="2"/>
      <c r="PQD84" s="2"/>
      <c r="PQE84" s="2"/>
      <c r="PQF84" s="2"/>
      <c r="PQG84" s="2"/>
      <c r="PQH84" s="2"/>
      <c r="PQI84" s="2"/>
      <c r="PQJ84" s="2"/>
      <c r="PQK84" s="2"/>
      <c r="PQL84" s="2"/>
      <c r="PQM84" s="2"/>
      <c r="PQN84" s="2"/>
      <c r="PQO84" s="2"/>
      <c r="PQP84" s="2"/>
      <c r="PQQ84" s="2"/>
      <c r="PQR84" s="2"/>
      <c r="PQS84" s="2"/>
      <c r="PQT84" s="2"/>
      <c r="PQU84" s="2"/>
      <c r="PQV84" s="2"/>
      <c r="PQW84" s="2"/>
      <c r="PQX84" s="2"/>
      <c r="PQY84" s="2"/>
      <c r="PQZ84" s="2"/>
      <c r="PRA84" s="2"/>
      <c r="PRB84" s="2"/>
      <c r="PRC84" s="2"/>
      <c r="PRD84" s="2"/>
      <c r="PRE84" s="2"/>
      <c r="PRF84" s="2"/>
      <c r="PRG84" s="2"/>
      <c r="PRH84" s="2"/>
      <c r="PRI84" s="2"/>
      <c r="PRJ84" s="2"/>
      <c r="PRK84" s="2"/>
      <c r="PRL84" s="2"/>
      <c r="PRM84" s="2"/>
      <c r="PRN84" s="2"/>
      <c r="PRO84" s="2"/>
      <c r="PRP84" s="2"/>
      <c r="PRQ84" s="2"/>
      <c r="PRR84" s="2"/>
      <c r="PRS84" s="2"/>
      <c r="PRT84" s="2"/>
      <c r="PRU84" s="2"/>
      <c r="PRV84" s="2"/>
      <c r="PRW84" s="2"/>
      <c r="PRX84" s="2"/>
      <c r="PRY84" s="2"/>
      <c r="PRZ84" s="2"/>
      <c r="PSA84" s="2"/>
      <c r="PSB84" s="2"/>
      <c r="PSC84" s="2"/>
      <c r="PSD84" s="2"/>
      <c r="PSE84" s="2"/>
      <c r="PSF84" s="2"/>
      <c r="PSG84" s="2"/>
      <c r="PSH84" s="2"/>
      <c r="PSI84" s="2"/>
      <c r="PSJ84" s="2"/>
      <c r="PSK84" s="2"/>
      <c r="PSL84" s="2"/>
      <c r="PSM84" s="2"/>
      <c r="PSN84" s="2"/>
      <c r="PSO84" s="2"/>
      <c r="PSP84" s="2"/>
      <c r="PSQ84" s="2"/>
      <c r="PSR84" s="2"/>
      <c r="PSS84" s="2"/>
      <c r="PST84" s="2"/>
      <c r="PSU84" s="2"/>
      <c r="PSV84" s="2"/>
      <c r="PSW84" s="2"/>
      <c r="PSX84" s="2"/>
      <c r="PSY84" s="2"/>
      <c r="PSZ84" s="2"/>
      <c r="PTA84" s="2"/>
      <c r="PTB84" s="2"/>
      <c r="PTC84" s="2"/>
      <c r="PTD84" s="2"/>
      <c r="PTE84" s="2"/>
      <c r="PTF84" s="2"/>
      <c r="PTG84" s="2"/>
      <c r="PTH84" s="2"/>
      <c r="PTI84" s="2"/>
      <c r="PTJ84" s="2"/>
      <c r="PTK84" s="2"/>
      <c r="PTL84" s="2"/>
      <c r="PTM84" s="2"/>
      <c r="PTN84" s="2"/>
      <c r="PTO84" s="2"/>
      <c r="PTP84" s="2"/>
      <c r="PTQ84" s="2"/>
      <c r="PTR84" s="2"/>
      <c r="PTS84" s="2"/>
      <c r="PTT84" s="2"/>
      <c r="PTU84" s="2"/>
      <c r="PTV84" s="2"/>
      <c r="PTW84" s="2"/>
      <c r="PTX84" s="2"/>
      <c r="PTY84" s="2"/>
      <c r="PTZ84" s="2"/>
      <c r="PUA84" s="2"/>
      <c r="PUB84" s="2"/>
      <c r="PUC84" s="2"/>
      <c r="PUD84" s="2"/>
      <c r="PUE84" s="2"/>
      <c r="PUF84" s="2"/>
      <c r="PUG84" s="2"/>
      <c r="PUH84" s="2"/>
      <c r="PUI84" s="2"/>
      <c r="PUJ84" s="2"/>
      <c r="PUK84" s="2"/>
      <c r="PUL84" s="2"/>
      <c r="PUM84" s="2"/>
      <c r="PUN84" s="2"/>
      <c r="PUO84" s="2"/>
      <c r="PUP84" s="2"/>
      <c r="PUQ84" s="2"/>
      <c r="PUR84" s="2"/>
      <c r="PUS84" s="2"/>
      <c r="PUT84" s="2"/>
      <c r="PUU84" s="2"/>
      <c r="PUV84" s="2"/>
      <c r="PUW84" s="2"/>
      <c r="PUX84" s="2"/>
      <c r="PUY84" s="2"/>
      <c r="PUZ84" s="2"/>
      <c r="PVA84" s="2"/>
      <c r="PVB84" s="2"/>
      <c r="PVC84" s="2"/>
      <c r="PVD84" s="2"/>
      <c r="PVE84" s="2"/>
      <c r="PVF84" s="2"/>
      <c r="PVG84" s="2"/>
      <c r="PVH84" s="2"/>
      <c r="PVI84" s="2"/>
      <c r="PVJ84" s="2"/>
      <c r="PVK84" s="2"/>
      <c r="PVL84" s="2"/>
      <c r="PVM84" s="2"/>
      <c r="PVN84" s="2"/>
      <c r="PVO84" s="2"/>
      <c r="PVP84" s="2"/>
      <c r="PVQ84" s="2"/>
      <c r="PVR84" s="2"/>
      <c r="PVS84" s="2"/>
      <c r="PVT84" s="2"/>
      <c r="PVU84" s="2"/>
      <c r="PVV84" s="2"/>
      <c r="PVW84" s="2"/>
      <c r="PVX84" s="2"/>
      <c r="PVY84" s="2"/>
      <c r="PVZ84" s="2"/>
      <c r="PWA84" s="2"/>
      <c r="PWB84" s="2"/>
      <c r="PWC84" s="2"/>
      <c r="PWD84" s="2"/>
      <c r="PWE84" s="2"/>
      <c r="PWF84" s="2"/>
      <c r="PWG84" s="2"/>
      <c r="PWH84" s="2"/>
      <c r="PWI84" s="2"/>
      <c r="PWJ84" s="2"/>
      <c r="PWK84" s="2"/>
      <c r="PWL84" s="2"/>
      <c r="PWM84" s="2"/>
      <c r="PWN84" s="2"/>
      <c r="PWO84" s="2"/>
      <c r="PWP84" s="2"/>
      <c r="PWQ84" s="2"/>
      <c r="PWR84" s="2"/>
      <c r="PWS84" s="2"/>
      <c r="PWT84" s="2"/>
      <c r="PWU84" s="2"/>
      <c r="PWV84" s="2"/>
      <c r="PWW84" s="2"/>
      <c r="PWX84" s="2"/>
      <c r="PWY84" s="2"/>
      <c r="PWZ84" s="2"/>
      <c r="PXA84" s="2"/>
      <c r="PXB84" s="2"/>
      <c r="PXC84" s="2"/>
      <c r="PXD84" s="2"/>
      <c r="PXE84" s="2"/>
      <c r="PXF84" s="2"/>
      <c r="PXG84" s="2"/>
      <c r="PXH84" s="2"/>
      <c r="PXI84" s="2"/>
      <c r="PXJ84" s="2"/>
      <c r="PXK84" s="2"/>
      <c r="PXL84" s="2"/>
      <c r="PXM84" s="2"/>
      <c r="PXN84" s="2"/>
      <c r="PXO84" s="2"/>
      <c r="PXP84" s="2"/>
      <c r="PXQ84" s="2"/>
      <c r="PXR84" s="2"/>
      <c r="PXS84" s="2"/>
      <c r="PXT84" s="2"/>
      <c r="PXU84" s="2"/>
      <c r="PXV84" s="2"/>
      <c r="PXW84" s="2"/>
      <c r="PXX84" s="2"/>
      <c r="PXY84" s="2"/>
      <c r="PXZ84" s="2"/>
      <c r="PYA84" s="2"/>
      <c r="PYB84" s="2"/>
      <c r="PYC84" s="2"/>
      <c r="PYD84" s="2"/>
      <c r="PYE84" s="2"/>
      <c r="PYF84" s="2"/>
      <c r="PYG84" s="2"/>
      <c r="PYH84" s="2"/>
      <c r="PYI84" s="2"/>
      <c r="PYJ84" s="2"/>
      <c r="PYK84" s="2"/>
      <c r="PYL84" s="2"/>
      <c r="PYM84" s="2"/>
      <c r="PYN84" s="2"/>
      <c r="PYO84" s="2"/>
      <c r="PYP84" s="2"/>
      <c r="PYQ84" s="2"/>
      <c r="PYR84" s="2"/>
      <c r="PYS84" s="2"/>
      <c r="PYT84" s="2"/>
      <c r="PYU84" s="2"/>
      <c r="PYV84" s="2"/>
      <c r="PYW84" s="2"/>
      <c r="PYX84" s="2"/>
      <c r="PYY84" s="2"/>
      <c r="PYZ84" s="2"/>
      <c r="PZA84" s="2"/>
      <c r="PZB84" s="2"/>
      <c r="PZC84" s="2"/>
      <c r="PZD84" s="2"/>
      <c r="PZE84" s="2"/>
      <c r="PZF84" s="2"/>
      <c r="PZG84" s="2"/>
      <c r="PZH84" s="2"/>
      <c r="PZI84" s="2"/>
      <c r="PZJ84" s="2"/>
      <c r="PZK84" s="2"/>
      <c r="PZL84" s="2"/>
      <c r="PZM84" s="2"/>
      <c r="PZN84" s="2"/>
      <c r="PZO84" s="2"/>
      <c r="PZP84" s="2"/>
      <c r="PZQ84" s="2"/>
      <c r="PZR84" s="2"/>
      <c r="PZS84" s="2"/>
      <c r="PZT84" s="2"/>
      <c r="PZU84" s="2"/>
      <c r="PZV84" s="2"/>
      <c r="PZW84" s="2"/>
      <c r="PZX84" s="2"/>
      <c r="PZY84" s="2"/>
      <c r="PZZ84" s="2"/>
      <c r="QAA84" s="2"/>
      <c r="QAB84" s="2"/>
      <c r="QAC84" s="2"/>
      <c r="QAD84" s="2"/>
      <c r="QAE84" s="2"/>
      <c r="QAF84" s="2"/>
      <c r="QAG84" s="2"/>
      <c r="QAH84" s="2"/>
      <c r="QAI84" s="2"/>
      <c r="QAJ84" s="2"/>
      <c r="QAK84" s="2"/>
      <c r="QAL84" s="2"/>
      <c r="QAM84" s="2"/>
      <c r="QAN84" s="2"/>
      <c r="QAO84" s="2"/>
      <c r="QAP84" s="2"/>
      <c r="QAQ84" s="2"/>
      <c r="QAR84" s="2"/>
      <c r="QAS84" s="2"/>
      <c r="QAT84" s="2"/>
      <c r="QAU84" s="2"/>
      <c r="QAV84" s="2"/>
      <c r="QAW84" s="2"/>
      <c r="QAX84" s="2"/>
      <c r="QAY84" s="2"/>
      <c r="QAZ84" s="2"/>
      <c r="QBA84" s="2"/>
      <c r="QBB84" s="2"/>
      <c r="QBC84" s="2"/>
      <c r="QBD84" s="2"/>
      <c r="QBE84" s="2"/>
      <c r="QBF84" s="2"/>
      <c r="QBG84" s="2"/>
      <c r="QBH84" s="2"/>
      <c r="QBI84" s="2"/>
      <c r="QBJ84" s="2"/>
      <c r="QBK84" s="2"/>
      <c r="QBL84" s="2"/>
      <c r="QBM84" s="2"/>
      <c r="QBN84" s="2"/>
      <c r="QBO84" s="2"/>
      <c r="QBP84" s="2"/>
      <c r="QBQ84" s="2"/>
      <c r="QBR84" s="2"/>
      <c r="QBS84" s="2"/>
      <c r="QBT84" s="2"/>
      <c r="QBU84" s="2"/>
      <c r="QBV84" s="2"/>
      <c r="QBW84" s="2"/>
      <c r="QBX84" s="2"/>
      <c r="QBY84" s="2"/>
      <c r="QBZ84" s="2"/>
      <c r="QCA84" s="2"/>
      <c r="QCB84" s="2"/>
      <c r="QCC84" s="2"/>
      <c r="QCD84" s="2"/>
      <c r="QCE84" s="2"/>
      <c r="QCF84" s="2"/>
      <c r="QCG84" s="2"/>
      <c r="QCH84" s="2"/>
      <c r="QCI84" s="2"/>
      <c r="QCJ84" s="2"/>
      <c r="QCK84" s="2"/>
      <c r="QCL84" s="2"/>
      <c r="QCM84" s="2"/>
      <c r="QCN84" s="2"/>
      <c r="QCO84" s="2"/>
      <c r="QCP84" s="2"/>
      <c r="QCQ84" s="2"/>
      <c r="QCR84" s="2"/>
      <c r="QCS84" s="2"/>
      <c r="QCT84" s="2"/>
      <c r="QCU84" s="2"/>
      <c r="QCV84" s="2"/>
      <c r="QCW84" s="2"/>
      <c r="QCX84" s="2"/>
      <c r="QCY84" s="2"/>
      <c r="QCZ84" s="2"/>
      <c r="QDA84" s="2"/>
      <c r="QDB84" s="2"/>
      <c r="QDC84" s="2"/>
      <c r="QDD84" s="2"/>
      <c r="QDE84" s="2"/>
      <c r="QDF84" s="2"/>
      <c r="QDG84" s="2"/>
      <c r="QDH84" s="2"/>
      <c r="QDI84" s="2"/>
      <c r="QDJ84" s="2"/>
      <c r="QDK84" s="2"/>
      <c r="QDL84" s="2"/>
      <c r="QDM84" s="2"/>
      <c r="QDN84" s="2"/>
      <c r="QDO84" s="2"/>
      <c r="QDP84" s="2"/>
      <c r="QDQ84" s="2"/>
      <c r="QDR84" s="2"/>
      <c r="QDS84" s="2"/>
      <c r="QDT84" s="2"/>
      <c r="QDU84" s="2"/>
      <c r="QDV84" s="2"/>
      <c r="QDW84" s="2"/>
      <c r="QDX84" s="2"/>
      <c r="QDY84" s="2"/>
      <c r="QDZ84" s="2"/>
      <c r="QEA84" s="2"/>
      <c r="QEB84" s="2"/>
      <c r="QEC84" s="2"/>
      <c r="QED84" s="2"/>
      <c r="QEE84" s="2"/>
      <c r="QEF84" s="2"/>
      <c r="QEG84" s="2"/>
      <c r="QEH84" s="2"/>
      <c r="QEI84" s="2"/>
      <c r="QEJ84" s="2"/>
      <c r="QEK84" s="2"/>
      <c r="QEL84" s="2"/>
      <c r="QEM84" s="2"/>
      <c r="QEN84" s="2"/>
      <c r="QEO84" s="2"/>
      <c r="QEP84" s="2"/>
      <c r="QEQ84" s="2"/>
      <c r="QER84" s="2"/>
      <c r="QES84" s="2"/>
      <c r="QET84" s="2"/>
      <c r="QEU84" s="2"/>
      <c r="QEV84" s="2"/>
      <c r="QEW84" s="2"/>
      <c r="QEX84" s="2"/>
      <c r="QEY84" s="2"/>
      <c r="QEZ84" s="2"/>
      <c r="QFA84" s="2"/>
      <c r="QFB84" s="2"/>
      <c r="QFC84" s="2"/>
      <c r="QFD84" s="2"/>
      <c r="QFE84" s="2"/>
      <c r="QFF84" s="2"/>
      <c r="QFG84" s="2"/>
      <c r="QFH84" s="2"/>
      <c r="QFI84" s="2"/>
      <c r="QFJ84" s="2"/>
      <c r="QFK84" s="2"/>
      <c r="QFL84" s="2"/>
      <c r="QFM84" s="2"/>
      <c r="QFN84" s="2"/>
      <c r="QFO84" s="2"/>
      <c r="QFP84" s="2"/>
      <c r="QFQ84" s="2"/>
      <c r="QFR84" s="2"/>
      <c r="QFS84" s="2"/>
      <c r="QFT84" s="2"/>
      <c r="QFU84" s="2"/>
      <c r="QFV84" s="2"/>
      <c r="QFW84" s="2"/>
      <c r="QFX84" s="2"/>
      <c r="QFY84" s="2"/>
      <c r="QFZ84" s="2"/>
      <c r="QGA84" s="2"/>
      <c r="QGB84" s="2"/>
      <c r="QGC84" s="2"/>
      <c r="QGD84" s="2"/>
      <c r="QGE84" s="2"/>
      <c r="QGF84" s="2"/>
      <c r="QGG84" s="2"/>
      <c r="QGH84" s="2"/>
      <c r="QGI84" s="2"/>
      <c r="QGJ84" s="2"/>
      <c r="QGK84" s="2"/>
      <c r="QGL84" s="2"/>
      <c r="QGM84" s="2"/>
      <c r="QGN84" s="2"/>
      <c r="QGO84" s="2"/>
      <c r="QGP84" s="2"/>
      <c r="QGQ84" s="2"/>
      <c r="QGR84" s="2"/>
      <c r="QGS84" s="2"/>
      <c r="QGT84" s="2"/>
      <c r="QGU84" s="2"/>
      <c r="QGV84" s="2"/>
      <c r="QGW84" s="2"/>
      <c r="QGX84" s="2"/>
      <c r="QGY84" s="2"/>
      <c r="QGZ84" s="2"/>
      <c r="QHA84" s="2"/>
      <c r="QHB84" s="2"/>
      <c r="QHC84" s="2"/>
      <c r="QHD84" s="2"/>
      <c r="QHE84" s="2"/>
      <c r="QHF84" s="2"/>
      <c r="QHG84" s="2"/>
      <c r="QHH84" s="2"/>
      <c r="QHI84" s="2"/>
      <c r="QHJ84" s="2"/>
      <c r="QHK84" s="2"/>
      <c r="QHL84" s="2"/>
      <c r="QHM84" s="2"/>
      <c r="QHN84" s="2"/>
      <c r="QHO84" s="2"/>
      <c r="QHP84" s="2"/>
      <c r="QHQ84" s="2"/>
      <c r="QHR84" s="2"/>
      <c r="QHS84" s="2"/>
      <c r="QHT84" s="2"/>
      <c r="QHU84" s="2"/>
      <c r="QHV84" s="2"/>
      <c r="QHW84" s="2"/>
      <c r="QHX84" s="2"/>
      <c r="QHY84" s="2"/>
      <c r="QHZ84" s="2"/>
      <c r="QIA84" s="2"/>
      <c r="QIB84" s="2"/>
      <c r="QIC84" s="2"/>
      <c r="QID84" s="2"/>
      <c r="QIE84" s="2"/>
      <c r="QIF84" s="2"/>
      <c r="QIG84" s="2"/>
      <c r="QIH84" s="2"/>
      <c r="QII84" s="2"/>
      <c r="QIJ84" s="2"/>
      <c r="QIK84" s="2"/>
      <c r="QIL84" s="2"/>
      <c r="QIM84" s="2"/>
      <c r="QIN84" s="2"/>
      <c r="QIO84" s="2"/>
      <c r="QIP84" s="2"/>
      <c r="QIQ84" s="2"/>
      <c r="QIR84" s="2"/>
      <c r="QIS84" s="2"/>
      <c r="QIT84" s="2"/>
      <c r="QIU84" s="2"/>
      <c r="QIV84" s="2"/>
      <c r="QIW84" s="2"/>
      <c r="QIX84" s="2"/>
      <c r="QIY84" s="2"/>
      <c r="QIZ84" s="2"/>
      <c r="QJA84" s="2"/>
      <c r="QJB84" s="2"/>
      <c r="QJC84" s="2"/>
      <c r="QJD84" s="2"/>
      <c r="QJE84" s="2"/>
      <c r="QJF84" s="2"/>
      <c r="QJG84" s="2"/>
      <c r="QJH84" s="2"/>
      <c r="QJI84" s="2"/>
      <c r="QJJ84" s="2"/>
      <c r="QJK84" s="2"/>
      <c r="QJL84" s="2"/>
      <c r="QJM84" s="2"/>
      <c r="QJN84" s="2"/>
      <c r="QJO84" s="2"/>
      <c r="QJP84" s="2"/>
      <c r="QJQ84" s="2"/>
      <c r="QJR84" s="2"/>
      <c r="QJS84" s="2"/>
      <c r="QJT84" s="2"/>
      <c r="QJU84" s="2"/>
      <c r="QJV84" s="2"/>
      <c r="QJW84" s="2"/>
      <c r="QJX84" s="2"/>
      <c r="QJY84" s="2"/>
      <c r="QJZ84" s="2"/>
      <c r="QKA84" s="2"/>
      <c r="QKB84" s="2"/>
      <c r="QKC84" s="2"/>
      <c r="QKD84" s="2"/>
      <c r="QKE84" s="2"/>
      <c r="QKF84" s="2"/>
      <c r="QKG84" s="2"/>
      <c r="QKH84" s="2"/>
      <c r="QKI84" s="2"/>
      <c r="QKJ84" s="2"/>
      <c r="QKK84" s="2"/>
      <c r="QKL84" s="2"/>
      <c r="QKM84" s="2"/>
      <c r="QKN84" s="2"/>
      <c r="QKO84" s="2"/>
      <c r="QKP84" s="2"/>
      <c r="QKQ84" s="2"/>
      <c r="QKR84" s="2"/>
      <c r="QKS84" s="2"/>
      <c r="QKT84" s="2"/>
      <c r="QKU84" s="2"/>
      <c r="QKV84" s="2"/>
      <c r="QKW84" s="2"/>
      <c r="QKX84" s="2"/>
      <c r="QKY84" s="2"/>
      <c r="QKZ84" s="2"/>
      <c r="QLA84" s="2"/>
      <c r="QLB84" s="2"/>
      <c r="QLC84" s="2"/>
      <c r="QLD84" s="2"/>
      <c r="QLE84" s="2"/>
      <c r="QLF84" s="2"/>
      <c r="QLG84" s="2"/>
      <c r="QLH84" s="2"/>
      <c r="QLI84" s="2"/>
      <c r="QLJ84" s="2"/>
      <c r="QLK84" s="2"/>
      <c r="QLL84" s="2"/>
      <c r="QLM84" s="2"/>
      <c r="QLN84" s="2"/>
      <c r="QLO84" s="2"/>
      <c r="QLP84" s="2"/>
      <c r="QLQ84" s="2"/>
      <c r="QLR84" s="2"/>
      <c r="QLS84" s="2"/>
      <c r="QLT84" s="2"/>
      <c r="QLU84" s="2"/>
      <c r="QLV84" s="2"/>
      <c r="QLW84" s="2"/>
      <c r="QLX84" s="2"/>
      <c r="QLY84" s="2"/>
      <c r="QLZ84" s="2"/>
      <c r="QMA84" s="2"/>
      <c r="QMB84" s="2"/>
      <c r="QMC84" s="2"/>
      <c r="QMD84" s="2"/>
      <c r="QME84" s="2"/>
      <c r="QMF84" s="2"/>
      <c r="QMG84" s="2"/>
      <c r="QMH84" s="2"/>
      <c r="QMI84" s="2"/>
      <c r="QMJ84" s="2"/>
      <c r="QMK84" s="2"/>
      <c r="QML84" s="2"/>
      <c r="QMM84" s="2"/>
      <c r="QMN84" s="2"/>
      <c r="QMO84" s="2"/>
      <c r="QMP84" s="2"/>
      <c r="QMQ84" s="2"/>
      <c r="QMR84" s="2"/>
      <c r="QMS84" s="2"/>
      <c r="QMT84" s="2"/>
      <c r="QMU84" s="2"/>
      <c r="QMV84" s="2"/>
      <c r="QMW84" s="2"/>
      <c r="QMX84" s="2"/>
      <c r="QMY84" s="2"/>
      <c r="QMZ84" s="2"/>
      <c r="QNA84" s="2"/>
      <c r="QNB84" s="2"/>
      <c r="QNC84" s="2"/>
      <c r="QND84" s="2"/>
      <c r="QNE84" s="2"/>
      <c r="QNF84" s="2"/>
      <c r="QNG84" s="2"/>
      <c r="QNH84" s="2"/>
      <c r="QNI84" s="2"/>
      <c r="QNJ84" s="2"/>
      <c r="QNK84" s="2"/>
      <c r="QNL84" s="2"/>
      <c r="QNM84" s="2"/>
      <c r="QNN84" s="2"/>
      <c r="QNO84" s="2"/>
      <c r="QNP84" s="2"/>
      <c r="QNQ84" s="2"/>
      <c r="QNR84" s="2"/>
      <c r="QNS84" s="2"/>
      <c r="QNT84" s="2"/>
      <c r="QNU84" s="2"/>
      <c r="QNV84" s="2"/>
      <c r="QNW84" s="2"/>
      <c r="QNX84" s="2"/>
      <c r="QNY84" s="2"/>
      <c r="QNZ84" s="2"/>
      <c r="QOA84" s="2"/>
      <c r="QOB84" s="2"/>
      <c r="QOC84" s="2"/>
      <c r="QOD84" s="2"/>
      <c r="QOE84" s="2"/>
      <c r="QOF84" s="2"/>
      <c r="QOG84" s="2"/>
      <c r="QOH84" s="2"/>
      <c r="QOI84" s="2"/>
      <c r="QOJ84" s="2"/>
      <c r="QOK84" s="2"/>
      <c r="QOL84" s="2"/>
      <c r="QOM84" s="2"/>
      <c r="QON84" s="2"/>
      <c r="QOO84" s="2"/>
      <c r="QOP84" s="2"/>
      <c r="QOQ84" s="2"/>
      <c r="QOR84" s="2"/>
      <c r="QOS84" s="2"/>
      <c r="QOT84" s="2"/>
      <c r="QOU84" s="2"/>
      <c r="QOV84" s="2"/>
      <c r="QOW84" s="2"/>
      <c r="QOX84" s="2"/>
      <c r="QOY84" s="2"/>
      <c r="QOZ84" s="2"/>
      <c r="QPA84" s="2"/>
      <c r="QPB84" s="2"/>
      <c r="QPC84" s="2"/>
      <c r="QPD84" s="2"/>
      <c r="QPE84" s="2"/>
      <c r="QPF84" s="2"/>
      <c r="QPG84" s="2"/>
      <c r="QPH84" s="2"/>
      <c r="QPI84" s="2"/>
      <c r="QPJ84" s="2"/>
      <c r="QPK84" s="2"/>
      <c r="QPL84" s="2"/>
      <c r="QPM84" s="2"/>
      <c r="QPN84" s="2"/>
      <c r="QPO84" s="2"/>
      <c r="QPP84" s="2"/>
      <c r="QPQ84" s="2"/>
      <c r="QPR84" s="2"/>
      <c r="QPS84" s="2"/>
      <c r="QPT84" s="2"/>
      <c r="QPU84" s="2"/>
      <c r="QPV84" s="2"/>
      <c r="QPW84" s="2"/>
      <c r="QPX84" s="2"/>
      <c r="QPY84" s="2"/>
      <c r="QPZ84" s="2"/>
      <c r="QQA84" s="2"/>
      <c r="QQB84" s="2"/>
      <c r="QQC84" s="2"/>
      <c r="QQD84" s="2"/>
      <c r="QQE84" s="2"/>
      <c r="QQF84" s="2"/>
      <c r="QQG84" s="2"/>
      <c r="QQH84" s="2"/>
      <c r="QQI84" s="2"/>
      <c r="QQJ84" s="2"/>
      <c r="QQK84" s="2"/>
      <c r="QQL84" s="2"/>
      <c r="QQM84" s="2"/>
      <c r="QQN84" s="2"/>
      <c r="QQO84" s="2"/>
      <c r="QQP84" s="2"/>
      <c r="QQQ84" s="2"/>
      <c r="QQR84" s="2"/>
      <c r="QQS84" s="2"/>
      <c r="QQT84" s="2"/>
      <c r="QQU84" s="2"/>
      <c r="QQV84" s="2"/>
      <c r="QQW84" s="2"/>
      <c r="QQX84" s="2"/>
      <c r="QQY84" s="2"/>
      <c r="QQZ84" s="2"/>
      <c r="QRA84" s="2"/>
      <c r="QRB84" s="2"/>
      <c r="QRC84" s="2"/>
      <c r="QRD84" s="2"/>
      <c r="QRE84" s="2"/>
      <c r="QRF84" s="2"/>
      <c r="QRG84" s="2"/>
      <c r="QRH84" s="2"/>
      <c r="QRI84" s="2"/>
      <c r="QRJ84" s="2"/>
      <c r="QRK84" s="2"/>
      <c r="QRL84" s="2"/>
      <c r="QRM84" s="2"/>
      <c r="QRN84" s="2"/>
      <c r="QRO84" s="2"/>
      <c r="QRP84" s="2"/>
      <c r="QRQ84" s="2"/>
      <c r="QRR84" s="2"/>
      <c r="QRS84" s="2"/>
      <c r="QRT84" s="2"/>
      <c r="QRU84" s="2"/>
      <c r="QRV84" s="2"/>
      <c r="QRW84" s="2"/>
      <c r="QRX84" s="2"/>
      <c r="QRY84" s="2"/>
      <c r="QRZ84" s="2"/>
      <c r="QSA84" s="2"/>
      <c r="QSB84" s="2"/>
      <c r="QSC84" s="2"/>
      <c r="QSD84" s="2"/>
      <c r="QSE84" s="2"/>
      <c r="QSF84" s="2"/>
      <c r="QSG84" s="2"/>
      <c r="QSH84" s="2"/>
      <c r="QSI84" s="2"/>
      <c r="QSJ84" s="2"/>
      <c r="QSK84" s="2"/>
      <c r="QSL84" s="2"/>
      <c r="QSM84" s="2"/>
      <c r="QSN84" s="2"/>
      <c r="QSO84" s="2"/>
      <c r="QSP84" s="2"/>
      <c r="QSQ84" s="2"/>
      <c r="QSR84" s="2"/>
      <c r="QSS84" s="2"/>
      <c r="QST84" s="2"/>
      <c r="QSU84" s="2"/>
      <c r="QSV84" s="2"/>
      <c r="QSW84" s="2"/>
      <c r="QSX84" s="2"/>
      <c r="QSY84" s="2"/>
      <c r="QSZ84" s="2"/>
      <c r="QTA84" s="2"/>
      <c r="QTB84" s="2"/>
      <c r="QTC84" s="2"/>
      <c r="QTD84" s="2"/>
      <c r="QTE84" s="2"/>
      <c r="QTF84" s="2"/>
      <c r="QTG84" s="2"/>
      <c r="QTH84" s="2"/>
      <c r="QTI84" s="2"/>
      <c r="QTJ84" s="2"/>
      <c r="QTK84" s="2"/>
      <c r="QTL84" s="2"/>
      <c r="QTM84" s="2"/>
      <c r="QTN84" s="2"/>
      <c r="QTO84" s="2"/>
      <c r="QTP84" s="2"/>
      <c r="QTQ84" s="2"/>
      <c r="QTR84" s="2"/>
      <c r="QTS84" s="2"/>
      <c r="QTT84" s="2"/>
      <c r="QTU84" s="2"/>
      <c r="QTV84" s="2"/>
      <c r="QTW84" s="2"/>
      <c r="QTX84" s="2"/>
      <c r="QTY84" s="2"/>
      <c r="QTZ84" s="2"/>
      <c r="QUA84" s="2"/>
      <c r="QUB84" s="2"/>
      <c r="QUC84" s="2"/>
      <c r="QUD84" s="2"/>
      <c r="QUE84" s="2"/>
      <c r="QUF84" s="2"/>
      <c r="QUG84" s="2"/>
      <c r="QUH84" s="2"/>
      <c r="QUI84" s="2"/>
      <c r="QUJ84" s="2"/>
      <c r="QUK84" s="2"/>
      <c r="QUL84" s="2"/>
      <c r="QUM84" s="2"/>
      <c r="QUN84" s="2"/>
      <c r="QUO84" s="2"/>
      <c r="QUP84" s="2"/>
      <c r="QUQ84" s="2"/>
      <c r="QUR84" s="2"/>
      <c r="QUS84" s="2"/>
      <c r="QUT84" s="2"/>
      <c r="QUU84" s="2"/>
      <c r="QUV84" s="2"/>
      <c r="QUW84" s="2"/>
      <c r="QUX84" s="2"/>
      <c r="QUY84" s="2"/>
      <c r="QUZ84" s="2"/>
      <c r="QVA84" s="2"/>
      <c r="QVB84" s="2"/>
      <c r="QVC84" s="2"/>
      <c r="QVD84" s="2"/>
      <c r="QVE84" s="2"/>
      <c r="QVF84" s="2"/>
      <c r="QVG84" s="2"/>
      <c r="QVH84" s="2"/>
      <c r="QVI84" s="2"/>
      <c r="QVJ84" s="2"/>
      <c r="QVK84" s="2"/>
      <c r="QVL84" s="2"/>
      <c r="QVM84" s="2"/>
      <c r="QVN84" s="2"/>
      <c r="QVO84" s="2"/>
      <c r="QVP84" s="2"/>
      <c r="QVQ84" s="2"/>
      <c r="QVR84" s="2"/>
      <c r="QVS84" s="2"/>
      <c r="QVT84" s="2"/>
      <c r="QVU84" s="2"/>
      <c r="QVV84" s="2"/>
      <c r="QVW84" s="2"/>
      <c r="QVX84" s="2"/>
      <c r="QVY84" s="2"/>
      <c r="QVZ84" s="2"/>
      <c r="QWA84" s="2"/>
      <c r="QWB84" s="2"/>
      <c r="QWC84" s="2"/>
      <c r="QWD84" s="2"/>
      <c r="QWE84" s="2"/>
      <c r="QWF84" s="2"/>
      <c r="QWG84" s="2"/>
      <c r="QWH84" s="2"/>
      <c r="QWI84" s="2"/>
      <c r="QWJ84" s="2"/>
      <c r="QWK84" s="2"/>
      <c r="QWL84" s="2"/>
      <c r="QWM84" s="2"/>
      <c r="QWN84" s="2"/>
      <c r="QWO84" s="2"/>
      <c r="QWP84" s="2"/>
      <c r="QWQ84" s="2"/>
      <c r="QWR84" s="2"/>
      <c r="QWS84" s="2"/>
      <c r="QWT84" s="2"/>
      <c r="QWU84" s="2"/>
      <c r="QWV84" s="2"/>
      <c r="QWW84" s="2"/>
      <c r="QWX84" s="2"/>
      <c r="QWY84" s="2"/>
      <c r="QWZ84" s="2"/>
      <c r="QXA84" s="2"/>
      <c r="QXB84" s="2"/>
      <c r="QXC84" s="2"/>
      <c r="QXD84" s="2"/>
      <c r="QXE84" s="2"/>
      <c r="QXF84" s="2"/>
      <c r="QXG84" s="2"/>
      <c r="QXH84" s="2"/>
      <c r="QXI84" s="2"/>
      <c r="QXJ84" s="2"/>
      <c r="QXK84" s="2"/>
      <c r="QXL84" s="2"/>
      <c r="QXM84" s="2"/>
      <c r="QXN84" s="2"/>
      <c r="QXO84" s="2"/>
      <c r="QXP84" s="2"/>
      <c r="QXQ84" s="2"/>
      <c r="QXR84" s="2"/>
      <c r="QXS84" s="2"/>
      <c r="QXT84" s="2"/>
      <c r="QXU84" s="2"/>
      <c r="QXV84" s="2"/>
      <c r="QXW84" s="2"/>
      <c r="QXX84" s="2"/>
      <c r="QXY84" s="2"/>
      <c r="QXZ84" s="2"/>
      <c r="QYA84" s="2"/>
      <c r="QYB84" s="2"/>
      <c r="QYC84" s="2"/>
      <c r="QYD84" s="2"/>
      <c r="QYE84" s="2"/>
      <c r="QYF84" s="2"/>
      <c r="QYG84" s="2"/>
      <c r="QYH84" s="2"/>
      <c r="QYI84" s="2"/>
      <c r="QYJ84" s="2"/>
      <c r="QYK84" s="2"/>
      <c r="QYL84" s="2"/>
      <c r="QYM84" s="2"/>
      <c r="QYN84" s="2"/>
      <c r="QYO84" s="2"/>
      <c r="QYP84" s="2"/>
      <c r="QYQ84" s="2"/>
      <c r="QYR84" s="2"/>
      <c r="QYS84" s="2"/>
      <c r="QYT84" s="2"/>
      <c r="QYU84" s="2"/>
      <c r="QYV84" s="2"/>
      <c r="QYW84" s="2"/>
      <c r="QYX84" s="2"/>
      <c r="QYY84" s="2"/>
      <c r="QYZ84" s="2"/>
      <c r="QZA84" s="2"/>
      <c r="QZB84" s="2"/>
      <c r="QZC84" s="2"/>
      <c r="QZD84" s="2"/>
      <c r="QZE84" s="2"/>
      <c r="QZF84" s="2"/>
      <c r="QZG84" s="2"/>
      <c r="QZH84" s="2"/>
      <c r="QZI84" s="2"/>
      <c r="QZJ84" s="2"/>
      <c r="QZK84" s="2"/>
      <c r="QZL84" s="2"/>
      <c r="QZM84" s="2"/>
      <c r="QZN84" s="2"/>
      <c r="QZO84" s="2"/>
      <c r="QZP84" s="2"/>
      <c r="QZQ84" s="2"/>
      <c r="QZR84" s="2"/>
      <c r="QZS84" s="2"/>
      <c r="QZT84" s="2"/>
      <c r="QZU84" s="2"/>
      <c r="QZV84" s="2"/>
      <c r="QZW84" s="2"/>
      <c r="QZX84" s="2"/>
      <c r="QZY84" s="2"/>
      <c r="QZZ84" s="2"/>
      <c r="RAA84" s="2"/>
      <c r="RAB84" s="2"/>
      <c r="RAC84" s="2"/>
      <c r="RAD84" s="2"/>
      <c r="RAE84" s="2"/>
      <c r="RAF84" s="2"/>
      <c r="RAG84" s="2"/>
      <c r="RAH84" s="2"/>
      <c r="RAI84" s="2"/>
      <c r="RAJ84" s="2"/>
      <c r="RAK84" s="2"/>
      <c r="RAL84" s="2"/>
      <c r="RAM84" s="2"/>
      <c r="RAN84" s="2"/>
      <c r="RAO84" s="2"/>
      <c r="RAP84" s="2"/>
      <c r="RAQ84" s="2"/>
      <c r="RAR84" s="2"/>
      <c r="RAS84" s="2"/>
      <c r="RAT84" s="2"/>
      <c r="RAU84" s="2"/>
      <c r="RAV84" s="2"/>
      <c r="RAW84" s="2"/>
      <c r="RAX84" s="2"/>
      <c r="RAY84" s="2"/>
      <c r="RAZ84" s="2"/>
      <c r="RBA84" s="2"/>
      <c r="RBB84" s="2"/>
      <c r="RBC84" s="2"/>
      <c r="RBD84" s="2"/>
      <c r="RBE84" s="2"/>
      <c r="RBF84" s="2"/>
      <c r="RBG84" s="2"/>
      <c r="RBH84" s="2"/>
      <c r="RBI84" s="2"/>
      <c r="RBJ84" s="2"/>
      <c r="RBK84" s="2"/>
      <c r="RBL84" s="2"/>
      <c r="RBM84" s="2"/>
      <c r="RBN84" s="2"/>
      <c r="RBO84" s="2"/>
      <c r="RBP84" s="2"/>
      <c r="RBQ84" s="2"/>
      <c r="RBR84" s="2"/>
      <c r="RBS84" s="2"/>
      <c r="RBT84" s="2"/>
      <c r="RBU84" s="2"/>
      <c r="RBV84" s="2"/>
      <c r="RBW84" s="2"/>
      <c r="RBX84" s="2"/>
      <c r="RBY84" s="2"/>
      <c r="RBZ84" s="2"/>
      <c r="RCA84" s="2"/>
      <c r="RCB84" s="2"/>
      <c r="RCC84" s="2"/>
      <c r="RCD84" s="2"/>
      <c r="RCE84" s="2"/>
      <c r="RCF84" s="2"/>
      <c r="RCG84" s="2"/>
      <c r="RCH84" s="2"/>
      <c r="RCI84" s="2"/>
      <c r="RCJ84" s="2"/>
      <c r="RCK84" s="2"/>
      <c r="RCL84" s="2"/>
      <c r="RCM84" s="2"/>
      <c r="RCN84" s="2"/>
      <c r="RCO84" s="2"/>
      <c r="RCP84" s="2"/>
      <c r="RCQ84" s="2"/>
      <c r="RCR84" s="2"/>
      <c r="RCS84" s="2"/>
      <c r="RCT84" s="2"/>
      <c r="RCU84" s="2"/>
      <c r="RCV84" s="2"/>
      <c r="RCW84" s="2"/>
      <c r="RCX84" s="2"/>
      <c r="RCY84" s="2"/>
      <c r="RCZ84" s="2"/>
      <c r="RDA84" s="2"/>
      <c r="RDB84" s="2"/>
      <c r="RDC84" s="2"/>
      <c r="RDD84" s="2"/>
      <c r="RDE84" s="2"/>
      <c r="RDF84" s="2"/>
      <c r="RDG84" s="2"/>
      <c r="RDH84" s="2"/>
      <c r="RDI84" s="2"/>
      <c r="RDJ84" s="2"/>
      <c r="RDK84" s="2"/>
      <c r="RDL84" s="2"/>
      <c r="RDM84" s="2"/>
      <c r="RDN84" s="2"/>
      <c r="RDO84" s="2"/>
      <c r="RDP84" s="2"/>
      <c r="RDQ84" s="2"/>
      <c r="RDR84" s="2"/>
      <c r="RDS84" s="2"/>
      <c r="RDT84" s="2"/>
      <c r="RDU84" s="2"/>
      <c r="RDV84" s="2"/>
      <c r="RDW84" s="2"/>
      <c r="RDX84" s="2"/>
      <c r="RDY84" s="2"/>
      <c r="RDZ84" s="2"/>
      <c r="REA84" s="2"/>
      <c r="REB84" s="2"/>
      <c r="REC84" s="2"/>
      <c r="RED84" s="2"/>
      <c r="REE84" s="2"/>
      <c r="REF84" s="2"/>
      <c r="REG84" s="2"/>
      <c r="REH84" s="2"/>
      <c r="REI84" s="2"/>
      <c r="REJ84" s="2"/>
      <c r="REK84" s="2"/>
      <c r="REL84" s="2"/>
      <c r="REM84" s="2"/>
      <c r="REN84" s="2"/>
      <c r="REO84" s="2"/>
      <c r="REP84" s="2"/>
      <c r="REQ84" s="2"/>
      <c r="RER84" s="2"/>
      <c r="RES84" s="2"/>
      <c r="RET84" s="2"/>
      <c r="REU84" s="2"/>
      <c r="REV84" s="2"/>
      <c r="REW84" s="2"/>
      <c r="REX84" s="2"/>
      <c r="REY84" s="2"/>
      <c r="REZ84" s="2"/>
      <c r="RFA84" s="2"/>
      <c r="RFB84" s="2"/>
      <c r="RFC84" s="2"/>
      <c r="RFD84" s="2"/>
      <c r="RFE84" s="2"/>
      <c r="RFF84" s="2"/>
      <c r="RFG84" s="2"/>
      <c r="RFH84" s="2"/>
      <c r="RFI84" s="2"/>
      <c r="RFJ84" s="2"/>
      <c r="RFK84" s="2"/>
      <c r="RFL84" s="2"/>
      <c r="RFM84" s="2"/>
      <c r="RFN84" s="2"/>
      <c r="RFO84" s="2"/>
      <c r="RFP84" s="2"/>
      <c r="RFQ84" s="2"/>
      <c r="RFR84" s="2"/>
      <c r="RFS84" s="2"/>
      <c r="RFT84" s="2"/>
      <c r="RFU84" s="2"/>
      <c r="RFV84" s="2"/>
      <c r="RFW84" s="2"/>
      <c r="RFX84" s="2"/>
      <c r="RFY84" s="2"/>
      <c r="RFZ84" s="2"/>
      <c r="RGA84" s="2"/>
      <c r="RGB84" s="2"/>
      <c r="RGC84" s="2"/>
      <c r="RGD84" s="2"/>
      <c r="RGE84" s="2"/>
      <c r="RGF84" s="2"/>
      <c r="RGG84" s="2"/>
      <c r="RGH84" s="2"/>
      <c r="RGI84" s="2"/>
      <c r="RGJ84" s="2"/>
      <c r="RGK84" s="2"/>
      <c r="RGL84" s="2"/>
      <c r="RGM84" s="2"/>
      <c r="RGN84" s="2"/>
      <c r="RGO84" s="2"/>
      <c r="RGP84" s="2"/>
      <c r="RGQ84" s="2"/>
      <c r="RGR84" s="2"/>
      <c r="RGS84" s="2"/>
      <c r="RGT84" s="2"/>
      <c r="RGU84" s="2"/>
      <c r="RGV84" s="2"/>
      <c r="RGW84" s="2"/>
      <c r="RGX84" s="2"/>
      <c r="RGY84" s="2"/>
      <c r="RGZ84" s="2"/>
      <c r="RHA84" s="2"/>
      <c r="RHB84" s="2"/>
      <c r="RHC84" s="2"/>
      <c r="RHD84" s="2"/>
      <c r="RHE84" s="2"/>
      <c r="RHF84" s="2"/>
      <c r="RHG84" s="2"/>
      <c r="RHH84" s="2"/>
      <c r="RHI84" s="2"/>
      <c r="RHJ84" s="2"/>
      <c r="RHK84" s="2"/>
      <c r="RHL84" s="2"/>
      <c r="RHM84" s="2"/>
      <c r="RHN84" s="2"/>
      <c r="RHO84" s="2"/>
      <c r="RHP84" s="2"/>
      <c r="RHQ84" s="2"/>
      <c r="RHR84" s="2"/>
      <c r="RHS84" s="2"/>
      <c r="RHT84" s="2"/>
      <c r="RHU84" s="2"/>
      <c r="RHV84" s="2"/>
      <c r="RHW84" s="2"/>
      <c r="RHX84" s="2"/>
      <c r="RHY84" s="2"/>
      <c r="RHZ84" s="2"/>
      <c r="RIA84" s="2"/>
      <c r="RIB84" s="2"/>
      <c r="RIC84" s="2"/>
      <c r="RID84" s="2"/>
      <c r="RIE84" s="2"/>
      <c r="RIF84" s="2"/>
      <c r="RIG84" s="2"/>
      <c r="RIH84" s="2"/>
      <c r="RII84" s="2"/>
      <c r="RIJ84" s="2"/>
      <c r="RIK84" s="2"/>
      <c r="RIL84" s="2"/>
      <c r="RIM84" s="2"/>
      <c r="RIN84" s="2"/>
      <c r="RIO84" s="2"/>
      <c r="RIP84" s="2"/>
      <c r="RIQ84" s="2"/>
      <c r="RIR84" s="2"/>
      <c r="RIS84" s="2"/>
      <c r="RIT84" s="2"/>
      <c r="RIU84" s="2"/>
      <c r="RIV84" s="2"/>
      <c r="RIW84" s="2"/>
      <c r="RIX84" s="2"/>
      <c r="RIY84" s="2"/>
      <c r="RIZ84" s="2"/>
      <c r="RJA84" s="2"/>
      <c r="RJB84" s="2"/>
      <c r="RJC84" s="2"/>
      <c r="RJD84" s="2"/>
      <c r="RJE84" s="2"/>
      <c r="RJF84" s="2"/>
      <c r="RJG84" s="2"/>
      <c r="RJH84" s="2"/>
      <c r="RJI84" s="2"/>
      <c r="RJJ84" s="2"/>
      <c r="RJK84" s="2"/>
      <c r="RJL84" s="2"/>
      <c r="RJM84" s="2"/>
      <c r="RJN84" s="2"/>
      <c r="RJO84" s="2"/>
      <c r="RJP84" s="2"/>
      <c r="RJQ84" s="2"/>
      <c r="RJR84" s="2"/>
      <c r="RJS84" s="2"/>
      <c r="RJT84" s="2"/>
      <c r="RJU84" s="2"/>
      <c r="RJV84" s="2"/>
      <c r="RJW84" s="2"/>
      <c r="RJX84" s="2"/>
      <c r="RJY84" s="2"/>
      <c r="RJZ84" s="2"/>
      <c r="RKA84" s="2"/>
      <c r="RKB84" s="2"/>
      <c r="RKC84" s="2"/>
      <c r="RKD84" s="2"/>
      <c r="RKE84" s="2"/>
      <c r="RKF84" s="2"/>
      <c r="RKG84" s="2"/>
      <c r="RKH84" s="2"/>
      <c r="RKI84" s="2"/>
      <c r="RKJ84" s="2"/>
      <c r="RKK84" s="2"/>
      <c r="RKL84" s="2"/>
      <c r="RKM84" s="2"/>
      <c r="RKN84" s="2"/>
      <c r="RKO84" s="2"/>
      <c r="RKP84" s="2"/>
      <c r="RKQ84" s="2"/>
      <c r="RKR84" s="2"/>
      <c r="RKS84" s="2"/>
      <c r="RKT84" s="2"/>
      <c r="RKU84" s="2"/>
      <c r="RKV84" s="2"/>
      <c r="RKW84" s="2"/>
      <c r="RKX84" s="2"/>
      <c r="RKY84" s="2"/>
      <c r="RKZ84" s="2"/>
      <c r="RLA84" s="2"/>
      <c r="RLB84" s="2"/>
      <c r="RLC84" s="2"/>
      <c r="RLD84" s="2"/>
      <c r="RLE84" s="2"/>
      <c r="RLF84" s="2"/>
      <c r="RLG84" s="2"/>
      <c r="RLH84" s="2"/>
      <c r="RLI84" s="2"/>
      <c r="RLJ84" s="2"/>
      <c r="RLK84" s="2"/>
      <c r="RLL84" s="2"/>
      <c r="RLM84" s="2"/>
      <c r="RLN84" s="2"/>
      <c r="RLO84" s="2"/>
      <c r="RLP84" s="2"/>
      <c r="RLQ84" s="2"/>
      <c r="RLR84" s="2"/>
      <c r="RLS84" s="2"/>
      <c r="RLT84" s="2"/>
      <c r="RLU84" s="2"/>
      <c r="RLV84" s="2"/>
      <c r="RLW84" s="2"/>
      <c r="RLX84" s="2"/>
      <c r="RLY84" s="2"/>
      <c r="RLZ84" s="2"/>
      <c r="RMA84" s="2"/>
      <c r="RMB84" s="2"/>
      <c r="RMC84" s="2"/>
      <c r="RMD84" s="2"/>
      <c r="RME84" s="2"/>
      <c r="RMF84" s="2"/>
      <c r="RMG84" s="2"/>
      <c r="RMH84" s="2"/>
      <c r="RMI84" s="2"/>
      <c r="RMJ84" s="2"/>
      <c r="RMK84" s="2"/>
      <c r="RML84" s="2"/>
      <c r="RMM84" s="2"/>
      <c r="RMN84" s="2"/>
      <c r="RMO84" s="2"/>
      <c r="RMP84" s="2"/>
      <c r="RMQ84" s="2"/>
      <c r="RMR84" s="2"/>
      <c r="RMS84" s="2"/>
      <c r="RMT84" s="2"/>
      <c r="RMU84" s="2"/>
      <c r="RMV84" s="2"/>
      <c r="RMW84" s="2"/>
      <c r="RMX84" s="2"/>
      <c r="RMY84" s="2"/>
      <c r="RMZ84" s="2"/>
      <c r="RNA84" s="2"/>
      <c r="RNB84" s="2"/>
      <c r="RNC84" s="2"/>
      <c r="RND84" s="2"/>
      <c r="RNE84" s="2"/>
      <c r="RNF84" s="2"/>
      <c r="RNG84" s="2"/>
      <c r="RNH84" s="2"/>
      <c r="RNI84" s="2"/>
      <c r="RNJ84" s="2"/>
      <c r="RNK84" s="2"/>
      <c r="RNL84" s="2"/>
      <c r="RNM84" s="2"/>
      <c r="RNN84" s="2"/>
      <c r="RNO84" s="2"/>
      <c r="RNP84" s="2"/>
      <c r="RNQ84" s="2"/>
      <c r="RNR84" s="2"/>
      <c r="RNS84" s="2"/>
      <c r="RNT84" s="2"/>
      <c r="RNU84" s="2"/>
      <c r="RNV84" s="2"/>
      <c r="RNW84" s="2"/>
      <c r="RNX84" s="2"/>
      <c r="RNY84" s="2"/>
      <c r="RNZ84" s="2"/>
      <c r="ROA84" s="2"/>
      <c r="ROB84" s="2"/>
      <c r="ROC84" s="2"/>
      <c r="ROD84" s="2"/>
      <c r="ROE84" s="2"/>
      <c r="ROF84" s="2"/>
      <c r="ROG84" s="2"/>
      <c r="ROH84" s="2"/>
      <c r="ROI84" s="2"/>
      <c r="ROJ84" s="2"/>
      <c r="ROK84" s="2"/>
      <c r="ROL84" s="2"/>
      <c r="ROM84" s="2"/>
      <c r="RON84" s="2"/>
      <c r="ROO84" s="2"/>
      <c r="ROP84" s="2"/>
      <c r="ROQ84" s="2"/>
      <c r="ROR84" s="2"/>
      <c r="ROS84" s="2"/>
      <c r="ROT84" s="2"/>
      <c r="ROU84" s="2"/>
      <c r="ROV84" s="2"/>
      <c r="ROW84" s="2"/>
      <c r="ROX84" s="2"/>
      <c r="ROY84" s="2"/>
      <c r="ROZ84" s="2"/>
      <c r="RPA84" s="2"/>
      <c r="RPB84" s="2"/>
      <c r="RPC84" s="2"/>
      <c r="RPD84" s="2"/>
      <c r="RPE84" s="2"/>
      <c r="RPF84" s="2"/>
      <c r="RPG84" s="2"/>
      <c r="RPH84" s="2"/>
      <c r="RPI84" s="2"/>
      <c r="RPJ84" s="2"/>
      <c r="RPK84" s="2"/>
      <c r="RPL84" s="2"/>
      <c r="RPM84" s="2"/>
      <c r="RPN84" s="2"/>
      <c r="RPO84" s="2"/>
      <c r="RPP84" s="2"/>
      <c r="RPQ84" s="2"/>
      <c r="RPR84" s="2"/>
      <c r="RPS84" s="2"/>
      <c r="RPT84" s="2"/>
      <c r="RPU84" s="2"/>
      <c r="RPV84" s="2"/>
      <c r="RPW84" s="2"/>
      <c r="RPX84" s="2"/>
      <c r="RPY84" s="2"/>
      <c r="RPZ84" s="2"/>
      <c r="RQA84" s="2"/>
      <c r="RQB84" s="2"/>
      <c r="RQC84" s="2"/>
      <c r="RQD84" s="2"/>
      <c r="RQE84" s="2"/>
      <c r="RQF84" s="2"/>
      <c r="RQG84" s="2"/>
      <c r="RQH84" s="2"/>
      <c r="RQI84" s="2"/>
      <c r="RQJ84" s="2"/>
      <c r="RQK84" s="2"/>
      <c r="RQL84" s="2"/>
      <c r="RQM84" s="2"/>
      <c r="RQN84" s="2"/>
      <c r="RQO84" s="2"/>
      <c r="RQP84" s="2"/>
      <c r="RQQ84" s="2"/>
      <c r="RQR84" s="2"/>
      <c r="RQS84" s="2"/>
      <c r="RQT84" s="2"/>
      <c r="RQU84" s="2"/>
      <c r="RQV84" s="2"/>
      <c r="RQW84" s="2"/>
      <c r="RQX84" s="2"/>
      <c r="RQY84" s="2"/>
      <c r="RQZ84" s="2"/>
      <c r="RRA84" s="2"/>
      <c r="RRB84" s="2"/>
      <c r="RRC84" s="2"/>
      <c r="RRD84" s="2"/>
      <c r="RRE84" s="2"/>
      <c r="RRF84" s="2"/>
      <c r="RRG84" s="2"/>
      <c r="RRH84" s="2"/>
      <c r="RRI84" s="2"/>
      <c r="RRJ84" s="2"/>
      <c r="RRK84" s="2"/>
      <c r="RRL84" s="2"/>
      <c r="RRM84" s="2"/>
      <c r="RRN84" s="2"/>
      <c r="RRO84" s="2"/>
      <c r="RRP84" s="2"/>
      <c r="RRQ84" s="2"/>
      <c r="RRR84" s="2"/>
      <c r="RRS84" s="2"/>
      <c r="RRT84" s="2"/>
      <c r="RRU84" s="2"/>
      <c r="RRV84" s="2"/>
      <c r="RRW84" s="2"/>
      <c r="RRX84" s="2"/>
      <c r="RRY84" s="2"/>
      <c r="RRZ84" s="2"/>
      <c r="RSA84" s="2"/>
      <c r="RSB84" s="2"/>
      <c r="RSC84" s="2"/>
      <c r="RSD84" s="2"/>
      <c r="RSE84" s="2"/>
      <c r="RSF84" s="2"/>
      <c r="RSG84" s="2"/>
      <c r="RSH84" s="2"/>
      <c r="RSI84" s="2"/>
      <c r="RSJ84" s="2"/>
      <c r="RSK84" s="2"/>
      <c r="RSL84" s="2"/>
      <c r="RSM84" s="2"/>
      <c r="RSN84" s="2"/>
      <c r="RSO84" s="2"/>
      <c r="RSP84" s="2"/>
      <c r="RSQ84" s="2"/>
      <c r="RSR84" s="2"/>
      <c r="RSS84" s="2"/>
      <c r="RST84" s="2"/>
      <c r="RSU84" s="2"/>
      <c r="RSV84" s="2"/>
      <c r="RSW84" s="2"/>
      <c r="RSX84" s="2"/>
      <c r="RSY84" s="2"/>
      <c r="RSZ84" s="2"/>
      <c r="RTA84" s="2"/>
      <c r="RTB84" s="2"/>
      <c r="RTC84" s="2"/>
      <c r="RTD84" s="2"/>
      <c r="RTE84" s="2"/>
      <c r="RTF84" s="2"/>
      <c r="RTG84" s="2"/>
      <c r="RTH84" s="2"/>
      <c r="RTI84" s="2"/>
      <c r="RTJ84" s="2"/>
      <c r="RTK84" s="2"/>
      <c r="RTL84" s="2"/>
      <c r="RTM84" s="2"/>
      <c r="RTN84" s="2"/>
      <c r="RTO84" s="2"/>
      <c r="RTP84" s="2"/>
      <c r="RTQ84" s="2"/>
      <c r="RTR84" s="2"/>
      <c r="RTS84" s="2"/>
      <c r="RTT84" s="2"/>
      <c r="RTU84" s="2"/>
      <c r="RTV84" s="2"/>
      <c r="RTW84" s="2"/>
      <c r="RTX84" s="2"/>
      <c r="RTY84" s="2"/>
      <c r="RTZ84" s="2"/>
      <c r="RUA84" s="2"/>
      <c r="RUB84" s="2"/>
      <c r="RUC84" s="2"/>
      <c r="RUD84" s="2"/>
      <c r="RUE84" s="2"/>
      <c r="RUF84" s="2"/>
      <c r="RUG84" s="2"/>
      <c r="RUH84" s="2"/>
      <c r="RUI84" s="2"/>
      <c r="RUJ84" s="2"/>
      <c r="RUK84" s="2"/>
      <c r="RUL84" s="2"/>
      <c r="RUM84" s="2"/>
      <c r="RUN84" s="2"/>
      <c r="RUO84" s="2"/>
      <c r="RUP84" s="2"/>
      <c r="RUQ84" s="2"/>
      <c r="RUR84" s="2"/>
      <c r="RUS84" s="2"/>
      <c r="RUT84" s="2"/>
      <c r="RUU84" s="2"/>
      <c r="RUV84" s="2"/>
      <c r="RUW84" s="2"/>
      <c r="RUX84" s="2"/>
      <c r="RUY84" s="2"/>
      <c r="RUZ84" s="2"/>
      <c r="RVA84" s="2"/>
      <c r="RVB84" s="2"/>
      <c r="RVC84" s="2"/>
      <c r="RVD84" s="2"/>
      <c r="RVE84" s="2"/>
      <c r="RVF84" s="2"/>
      <c r="RVG84" s="2"/>
      <c r="RVH84" s="2"/>
      <c r="RVI84" s="2"/>
      <c r="RVJ84" s="2"/>
      <c r="RVK84" s="2"/>
      <c r="RVL84" s="2"/>
      <c r="RVM84" s="2"/>
      <c r="RVN84" s="2"/>
      <c r="RVO84" s="2"/>
      <c r="RVP84" s="2"/>
      <c r="RVQ84" s="2"/>
      <c r="RVR84" s="2"/>
      <c r="RVS84" s="2"/>
      <c r="RVT84" s="2"/>
      <c r="RVU84" s="2"/>
      <c r="RVV84" s="2"/>
      <c r="RVW84" s="2"/>
      <c r="RVX84" s="2"/>
      <c r="RVY84" s="2"/>
      <c r="RVZ84" s="2"/>
      <c r="RWA84" s="2"/>
      <c r="RWB84" s="2"/>
      <c r="RWC84" s="2"/>
      <c r="RWD84" s="2"/>
      <c r="RWE84" s="2"/>
      <c r="RWF84" s="2"/>
      <c r="RWG84" s="2"/>
      <c r="RWH84" s="2"/>
      <c r="RWI84" s="2"/>
      <c r="RWJ84" s="2"/>
      <c r="RWK84" s="2"/>
      <c r="RWL84" s="2"/>
      <c r="RWM84" s="2"/>
      <c r="RWN84" s="2"/>
      <c r="RWO84" s="2"/>
      <c r="RWP84" s="2"/>
      <c r="RWQ84" s="2"/>
      <c r="RWR84" s="2"/>
      <c r="RWS84" s="2"/>
      <c r="RWT84" s="2"/>
      <c r="RWU84" s="2"/>
      <c r="RWV84" s="2"/>
      <c r="RWW84" s="2"/>
      <c r="RWX84" s="2"/>
      <c r="RWY84" s="2"/>
      <c r="RWZ84" s="2"/>
      <c r="RXA84" s="2"/>
      <c r="RXB84" s="2"/>
      <c r="RXC84" s="2"/>
      <c r="RXD84" s="2"/>
      <c r="RXE84" s="2"/>
      <c r="RXF84" s="2"/>
      <c r="RXG84" s="2"/>
      <c r="RXH84" s="2"/>
      <c r="RXI84" s="2"/>
      <c r="RXJ84" s="2"/>
      <c r="RXK84" s="2"/>
      <c r="RXL84" s="2"/>
      <c r="RXM84" s="2"/>
      <c r="RXN84" s="2"/>
      <c r="RXO84" s="2"/>
      <c r="RXP84" s="2"/>
      <c r="RXQ84" s="2"/>
      <c r="RXR84" s="2"/>
      <c r="RXS84" s="2"/>
      <c r="RXT84" s="2"/>
      <c r="RXU84" s="2"/>
      <c r="RXV84" s="2"/>
      <c r="RXW84" s="2"/>
      <c r="RXX84" s="2"/>
      <c r="RXY84" s="2"/>
      <c r="RXZ84" s="2"/>
      <c r="RYA84" s="2"/>
      <c r="RYB84" s="2"/>
      <c r="RYC84" s="2"/>
      <c r="RYD84" s="2"/>
      <c r="RYE84" s="2"/>
      <c r="RYF84" s="2"/>
      <c r="RYG84" s="2"/>
      <c r="RYH84" s="2"/>
      <c r="RYI84" s="2"/>
      <c r="RYJ84" s="2"/>
      <c r="RYK84" s="2"/>
      <c r="RYL84" s="2"/>
      <c r="RYM84" s="2"/>
      <c r="RYN84" s="2"/>
      <c r="RYO84" s="2"/>
      <c r="RYP84" s="2"/>
      <c r="RYQ84" s="2"/>
      <c r="RYR84" s="2"/>
      <c r="RYS84" s="2"/>
      <c r="RYT84" s="2"/>
      <c r="RYU84" s="2"/>
      <c r="RYV84" s="2"/>
      <c r="RYW84" s="2"/>
      <c r="RYX84" s="2"/>
      <c r="RYY84" s="2"/>
      <c r="RYZ84" s="2"/>
      <c r="RZA84" s="2"/>
      <c r="RZB84" s="2"/>
      <c r="RZC84" s="2"/>
      <c r="RZD84" s="2"/>
      <c r="RZE84" s="2"/>
      <c r="RZF84" s="2"/>
      <c r="RZG84" s="2"/>
      <c r="RZH84" s="2"/>
      <c r="RZI84" s="2"/>
      <c r="RZJ84" s="2"/>
      <c r="RZK84" s="2"/>
      <c r="RZL84" s="2"/>
      <c r="RZM84" s="2"/>
      <c r="RZN84" s="2"/>
      <c r="RZO84" s="2"/>
      <c r="RZP84" s="2"/>
      <c r="RZQ84" s="2"/>
      <c r="RZR84" s="2"/>
      <c r="RZS84" s="2"/>
      <c r="RZT84" s="2"/>
      <c r="RZU84" s="2"/>
      <c r="RZV84" s="2"/>
      <c r="RZW84" s="2"/>
      <c r="RZX84" s="2"/>
      <c r="RZY84" s="2"/>
      <c r="RZZ84" s="2"/>
      <c r="SAA84" s="2"/>
      <c r="SAB84" s="2"/>
      <c r="SAC84" s="2"/>
      <c r="SAD84" s="2"/>
      <c r="SAE84" s="2"/>
      <c r="SAF84" s="2"/>
      <c r="SAG84" s="2"/>
      <c r="SAH84" s="2"/>
      <c r="SAI84" s="2"/>
      <c r="SAJ84" s="2"/>
      <c r="SAK84" s="2"/>
      <c r="SAL84" s="2"/>
      <c r="SAM84" s="2"/>
      <c r="SAN84" s="2"/>
      <c r="SAO84" s="2"/>
      <c r="SAP84" s="2"/>
      <c r="SAQ84" s="2"/>
      <c r="SAR84" s="2"/>
      <c r="SAS84" s="2"/>
      <c r="SAT84" s="2"/>
      <c r="SAU84" s="2"/>
      <c r="SAV84" s="2"/>
      <c r="SAW84" s="2"/>
      <c r="SAX84" s="2"/>
      <c r="SAY84" s="2"/>
      <c r="SAZ84" s="2"/>
      <c r="SBA84" s="2"/>
      <c r="SBB84" s="2"/>
      <c r="SBC84" s="2"/>
      <c r="SBD84" s="2"/>
      <c r="SBE84" s="2"/>
      <c r="SBF84" s="2"/>
      <c r="SBG84" s="2"/>
      <c r="SBH84" s="2"/>
      <c r="SBI84" s="2"/>
      <c r="SBJ84" s="2"/>
      <c r="SBK84" s="2"/>
      <c r="SBL84" s="2"/>
      <c r="SBM84" s="2"/>
      <c r="SBN84" s="2"/>
      <c r="SBO84" s="2"/>
      <c r="SBP84" s="2"/>
      <c r="SBQ84" s="2"/>
      <c r="SBR84" s="2"/>
      <c r="SBS84" s="2"/>
      <c r="SBT84" s="2"/>
      <c r="SBU84" s="2"/>
      <c r="SBV84" s="2"/>
      <c r="SBW84" s="2"/>
      <c r="SBX84" s="2"/>
      <c r="SBY84" s="2"/>
      <c r="SBZ84" s="2"/>
      <c r="SCA84" s="2"/>
      <c r="SCB84" s="2"/>
      <c r="SCC84" s="2"/>
      <c r="SCD84" s="2"/>
      <c r="SCE84" s="2"/>
      <c r="SCF84" s="2"/>
      <c r="SCG84" s="2"/>
      <c r="SCH84" s="2"/>
      <c r="SCI84" s="2"/>
      <c r="SCJ84" s="2"/>
      <c r="SCK84" s="2"/>
      <c r="SCL84" s="2"/>
      <c r="SCM84" s="2"/>
      <c r="SCN84" s="2"/>
      <c r="SCO84" s="2"/>
      <c r="SCP84" s="2"/>
      <c r="SCQ84" s="2"/>
      <c r="SCR84" s="2"/>
      <c r="SCS84" s="2"/>
      <c r="SCT84" s="2"/>
      <c r="SCU84" s="2"/>
      <c r="SCV84" s="2"/>
      <c r="SCW84" s="2"/>
      <c r="SCX84" s="2"/>
      <c r="SCY84" s="2"/>
      <c r="SCZ84" s="2"/>
      <c r="SDA84" s="2"/>
      <c r="SDB84" s="2"/>
      <c r="SDC84" s="2"/>
      <c r="SDD84" s="2"/>
      <c r="SDE84" s="2"/>
      <c r="SDF84" s="2"/>
      <c r="SDG84" s="2"/>
      <c r="SDH84" s="2"/>
      <c r="SDI84" s="2"/>
      <c r="SDJ84" s="2"/>
      <c r="SDK84" s="2"/>
      <c r="SDL84" s="2"/>
      <c r="SDM84" s="2"/>
      <c r="SDN84" s="2"/>
      <c r="SDO84" s="2"/>
      <c r="SDP84" s="2"/>
      <c r="SDQ84" s="2"/>
      <c r="SDR84" s="2"/>
      <c r="SDS84" s="2"/>
      <c r="SDT84" s="2"/>
      <c r="SDU84" s="2"/>
      <c r="SDV84" s="2"/>
      <c r="SDW84" s="2"/>
      <c r="SDX84" s="2"/>
      <c r="SDY84" s="2"/>
      <c r="SDZ84" s="2"/>
      <c r="SEA84" s="2"/>
      <c r="SEB84" s="2"/>
      <c r="SEC84" s="2"/>
      <c r="SED84" s="2"/>
      <c r="SEE84" s="2"/>
      <c r="SEF84" s="2"/>
      <c r="SEG84" s="2"/>
      <c r="SEH84" s="2"/>
      <c r="SEI84" s="2"/>
      <c r="SEJ84" s="2"/>
      <c r="SEK84" s="2"/>
      <c r="SEL84" s="2"/>
      <c r="SEM84" s="2"/>
      <c r="SEN84" s="2"/>
      <c r="SEO84" s="2"/>
      <c r="SEP84" s="2"/>
      <c r="SEQ84" s="2"/>
      <c r="SER84" s="2"/>
      <c r="SES84" s="2"/>
      <c r="SET84" s="2"/>
      <c r="SEU84" s="2"/>
      <c r="SEV84" s="2"/>
      <c r="SEW84" s="2"/>
      <c r="SEX84" s="2"/>
      <c r="SEY84" s="2"/>
      <c r="SEZ84" s="2"/>
      <c r="SFA84" s="2"/>
      <c r="SFB84" s="2"/>
      <c r="SFC84" s="2"/>
      <c r="SFD84" s="2"/>
      <c r="SFE84" s="2"/>
      <c r="SFF84" s="2"/>
      <c r="SFG84" s="2"/>
      <c r="SFH84" s="2"/>
      <c r="SFI84" s="2"/>
      <c r="SFJ84" s="2"/>
      <c r="SFK84" s="2"/>
      <c r="SFL84" s="2"/>
      <c r="SFM84" s="2"/>
      <c r="SFN84" s="2"/>
      <c r="SFO84" s="2"/>
      <c r="SFP84" s="2"/>
      <c r="SFQ84" s="2"/>
      <c r="SFR84" s="2"/>
      <c r="SFS84" s="2"/>
      <c r="SFT84" s="2"/>
      <c r="SFU84" s="2"/>
      <c r="SFV84" s="2"/>
      <c r="SFW84" s="2"/>
      <c r="SFX84" s="2"/>
      <c r="SFY84" s="2"/>
      <c r="SFZ84" s="2"/>
      <c r="SGA84" s="2"/>
      <c r="SGB84" s="2"/>
      <c r="SGC84" s="2"/>
      <c r="SGD84" s="2"/>
      <c r="SGE84" s="2"/>
      <c r="SGF84" s="2"/>
      <c r="SGG84" s="2"/>
      <c r="SGH84" s="2"/>
      <c r="SGI84" s="2"/>
      <c r="SGJ84" s="2"/>
      <c r="SGK84" s="2"/>
      <c r="SGL84" s="2"/>
      <c r="SGM84" s="2"/>
      <c r="SGN84" s="2"/>
      <c r="SGO84" s="2"/>
      <c r="SGP84" s="2"/>
      <c r="SGQ84" s="2"/>
      <c r="SGR84" s="2"/>
      <c r="SGS84" s="2"/>
      <c r="SGT84" s="2"/>
      <c r="SGU84" s="2"/>
      <c r="SGV84" s="2"/>
      <c r="SGW84" s="2"/>
      <c r="SGX84" s="2"/>
      <c r="SGY84" s="2"/>
      <c r="SGZ84" s="2"/>
      <c r="SHA84" s="2"/>
      <c r="SHB84" s="2"/>
      <c r="SHC84" s="2"/>
      <c r="SHD84" s="2"/>
      <c r="SHE84" s="2"/>
      <c r="SHF84" s="2"/>
      <c r="SHG84" s="2"/>
      <c r="SHH84" s="2"/>
      <c r="SHI84" s="2"/>
      <c r="SHJ84" s="2"/>
      <c r="SHK84" s="2"/>
      <c r="SHL84" s="2"/>
      <c r="SHM84" s="2"/>
      <c r="SHN84" s="2"/>
      <c r="SHO84" s="2"/>
      <c r="SHP84" s="2"/>
      <c r="SHQ84" s="2"/>
      <c r="SHR84" s="2"/>
      <c r="SHS84" s="2"/>
      <c r="SHT84" s="2"/>
      <c r="SHU84" s="2"/>
      <c r="SHV84" s="2"/>
      <c r="SHW84" s="2"/>
      <c r="SHX84" s="2"/>
      <c r="SHY84" s="2"/>
      <c r="SHZ84" s="2"/>
      <c r="SIA84" s="2"/>
      <c r="SIB84" s="2"/>
      <c r="SIC84" s="2"/>
      <c r="SID84" s="2"/>
      <c r="SIE84" s="2"/>
      <c r="SIF84" s="2"/>
      <c r="SIG84" s="2"/>
      <c r="SIH84" s="2"/>
      <c r="SII84" s="2"/>
      <c r="SIJ84" s="2"/>
      <c r="SIK84" s="2"/>
      <c r="SIL84" s="2"/>
      <c r="SIM84" s="2"/>
      <c r="SIN84" s="2"/>
      <c r="SIO84" s="2"/>
      <c r="SIP84" s="2"/>
      <c r="SIQ84" s="2"/>
      <c r="SIR84" s="2"/>
      <c r="SIS84" s="2"/>
      <c r="SIT84" s="2"/>
      <c r="SIU84" s="2"/>
      <c r="SIV84" s="2"/>
      <c r="SIW84" s="2"/>
      <c r="SIX84" s="2"/>
      <c r="SIY84" s="2"/>
      <c r="SIZ84" s="2"/>
      <c r="SJA84" s="2"/>
      <c r="SJB84" s="2"/>
      <c r="SJC84" s="2"/>
      <c r="SJD84" s="2"/>
      <c r="SJE84" s="2"/>
      <c r="SJF84" s="2"/>
      <c r="SJG84" s="2"/>
      <c r="SJH84" s="2"/>
      <c r="SJI84" s="2"/>
      <c r="SJJ84" s="2"/>
      <c r="SJK84" s="2"/>
      <c r="SJL84" s="2"/>
      <c r="SJM84" s="2"/>
      <c r="SJN84" s="2"/>
      <c r="SJO84" s="2"/>
      <c r="SJP84" s="2"/>
      <c r="SJQ84" s="2"/>
      <c r="SJR84" s="2"/>
      <c r="SJS84" s="2"/>
      <c r="SJT84" s="2"/>
      <c r="SJU84" s="2"/>
      <c r="SJV84" s="2"/>
      <c r="SJW84" s="2"/>
      <c r="SJX84" s="2"/>
      <c r="SJY84" s="2"/>
      <c r="SJZ84" s="2"/>
      <c r="SKA84" s="2"/>
      <c r="SKB84" s="2"/>
      <c r="SKC84" s="2"/>
      <c r="SKD84" s="2"/>
      <c r="SKE84" s="2"/>
      <c r="SKF84" s="2"/>
      <c r="SKG84" s="2"/>
      <c r="SKH84" s="2"/>
      <c r="SKI84" s="2"/>
      <c r="SKJ84" s="2"/>
      <c r="SKK84" s="2"/>
      <c r="SKL84" s="2"/>
      <c r="SKM84" s="2"/>
      <c r="SKN84" s="2"/>
      <c r="SKO84" s="2"/>
      <c r="SKP84" s="2"/>
      <c r="SKQ84" s="2"/>
      <c r="SKR84" s="2"/>
      <c r="SKS84" s="2"/>
      <c r="SKT84" s="2"/>
      <c r="SKU84" s="2"/>
      <c r="SKV84" s="2"/>
      <c r="SKW84" s="2"/>
      <c r="SKX84" s="2"/>
      <c r="SKY84" s="2"/>
      <c r="SKZ84" s="2"/>
      <c r="SLA84" s="2"/>
      <c r="SLB84" s="2"/>
      <c r="SLC84" s="2"/>
      <c r="SLD84" s="2"/>
      <c r="SLE84" s="2"/>
      <c r="SLF84" s="2"/>
      <c r="SLG84" s="2"/>
      <c r="SLH84" s="2"/>
      <c r="SLI84" s="2"/>
      <c r="SLJ84" s="2"/>
      <c r="SLK84" s="2"/>
      <c r="SLL84" s="2"/>
      <c r="SLM84" s="2"/>
      <c r="SLN84" s="2"/>
      <c r="SLO84" s="2"/>
      <c r="SLP84" s="2"/>
      <c r="SLQ84" s="2"/>
      <c r="SLR84" s="2"/>
      <c r="SLS84" s="2"/>
      <c r="SLT84" s="2"/>
      <c r="SLU84" s="2"/>
      <c r="SLV84" s="2"/>
      <c r="SLW84" s="2"/>
      <c r="SLX84" s="2"/>
      <c r="SLY84" s="2"/>
      <c r="SLZ84" s="2"/>
      <c r="SMA84" s="2"/>
      <c r="SMB84" s="2"/>
      <c r="SMC84" s="2"/>
      <c r="SMD84" s="2"/>
      <c r="SME84" s="2"/>
      <c r="SMF84" s="2"/>
      <c r="SMG84" s="2"/>
      <c r="SMH84" s="2"/>
      <c r="SMI84" s="2"/>
      <c r="SMJ84" s="2"/>
      <c r="SMK84" s="2"/>
      <c r="SML84" s="2"/>
      <c r="SMM84" s="2"/>
      <c r="SMN84" s="2"/>
      <c r="SMO84" s="2"/>
      <c r="SMP84" s="2"/>
      <c r="SMQ84" s="2"/>
      <c r="SMR84" s="2"/>
      <c r="SMS84" s="2"/>
      <c r="SMT84" s="2"/>
      <c r="SMU84" s="2"/>
      <c r="SMV84" s="2"/>
      <c r="SMW84" s="2"/>
      <c r="SMX84" s="2"/>
      <c r="SMY84" s="2"/>
      <c r="SMZ84" s="2"/>
      <c r="SNA84" s="2"/>
      <c r="SNB84" s="2"/>
      <c r="SNC84" s="2"/>
      <c r="SND84" s="2"/>
      <c r="SNE84" s="2"/>
      <c r="SNF84" s="2"/>
      <c r="SNG84" s="2"/>
      <c r="SNH84" s="2"/>
      <c r="SNI84" s="2"/>
      <c r="SNJ84" s="2"/>
      <c r="SNK84" s="2"/>
      <c r="SNL84" s="2"/>
      <c r="SNM84" s="2"/>
      <c r="SNN84" s="2"/>
      <c r="SNO84" s="2"/>
      <c r="SNP84" s="2"/>
      <c r="SNQ84" s="2"/>
      <c r="SNR84" s="2"/>
      <c r="SNS84" s="2"/>
      <c r="SNT84" s="2"/>
      <c r="SNU84" s="2"/>
      <c r="SNV84" s="2"/>
      <c r="SNW84" s="2"/>
      <c r="SNX84" s="2"/>
      <c r="SNY84" s="2"/>
      <c r="SNZ84" s="2"/>
      <c r="SOA84" s="2"/>
      <c r="SOB84" s="2"/>
      <c r="SOC84" s="2"/>
      <c r="SOD84" s="2"/>
      <c r="SOE84" s="2"/>
      <c r="SOF84" s="2"/>
      <c r="SOG84" s="2"/>
      <c r="SOH84" s="2"/>
      <c r="SOI84" s="2"/>
      <c r="SOJ84" s="2"/>
      <c r="SOK84" s="2"/>
      <c r="SOL84" s="2"/>
      <c r="SOM84" s="2"/>
      <c r="SON84" s="2"/>
      <c r="SOO84" s="2"/>
      <c r="SOP84" s="2"/>
      <c r="SOQ84" s="2"/>
      <c r="SOR84" s="2"/>
      <c r="SOS84" s="2"/>
      <c r="SOT84" s="2"/>
      <c r="SOU84" s="2"/>
      <c r="SOV84" s="2"/>
      <c r="SOW84" s="2"/>
      <c r="SOX84" s="2"/>
      <c r="SOY84" s="2"/>
      <c r="SOZ84" s="2"/>
      <c r="SPA84" s="2"/>
      <c r="SPB84" s="2"/>
      <c r="SPC84" s="2"/>
      <c r="SPD84" s="2"/>
      <c r="SPE84" s="2"/>
      <c r="SPF84" s="2"/>
      <c r="SPG84" s="2"/>
      <c r="SPH84" s="2"/>
      <c r="SPI84" s="2"/>
      <c r="SPJ84" s="2"/>
      <c r="SPK84" s="2"/>
      <c r="SPL84" s="2"/>
      <c r="SPM84" s="2"/>
      <c r="SPN84" s="2"/>
      <c r="SPO84" s="2"/>
      <c r="SPP84" s="2"/>
      <c r="SPQ84" s="2"/>
      <c r="SPR84" s="2"/>
      <c r="SPS84" s="2"/>
      <c r="SPT84" s="2"/>
      <c r="SPU84" s="2"/>
      <c r="SPV84" s="2"/>
      <c r="SPW84" s="2"/>
      <c r="SPX84" s="2"/>
      <c r="SPY84" s="2"/>
      <c r="SPZ84" s="2"/>
      <c r="SQA84" s="2"/>
      <c r="SQB84" s="2"/>
      <c r="SQC84" s="2"/>
      <c r="SQD84" s="2"/>
      <c r="SQE84" s="2"/>
      <c r="SQF84" s="2"/>
      <c r="SQG84" s="2"/>
      <c r="SQH84" s="2"/>
      <c r="SQI84" s="2"/>
      <c r="SQJ84" s="2"/>
      <c r="SQK84" s="2"/>
      <c r="SQL84" s="2"/>
      <c r="SQM84" s="2"/>
      <c r="SQN84" s="2"/>
      <c r="SQO84" s="2"/>
      <c r="SQP84" s="2"/>
      <c r="SQQ84" s="2"/>
      <c r="SQR84" s="2"/>
      <c r="SQS84" s="2"/>
      <c r="SQT84" s="2"/>
      <c r="SQU84" s="2"/>
      <c r="SQV84" s="2"/>
      <c r="SQW84" s="2"/>
      <c r="SQX84" s="2"/>
      <c r="SQY84" s="2"/>
      <c r="SQZ84" s="2"/>
      <c r="SRA84" s="2"/>
      <c r="SRB84" s="2"/>
      <c r="SRC84" s="2"/>
      <c r="SRD84" s="2"/>
      <c r="SRE84" s="2"/>
      <c r="SRF84" s="2"/>
      <c r="SRG84" s="2"/>
      <c r="SRH84" s="2"/>
      <c r="SRI84" s="2"/>
      <c r="SRJ84" s="2"/>
      <c r="SRK84" s="2"/>
      <c r="SRL84" s="2"/>
      <c r="SRM84" s="2"/>
      <c r="SRN84" s="2"/>
      <c r="SRO84" s="2"/>
      <c r="SRP84" s="2"/>
      <c r="SRQ84" s="2"/>
      <c r="SRR84" s="2"/>
      <c r="SRS84" s="2"/>
      <c r="SRT84" s="2"/>
      <c r="SRU84" s="2"/>
      <c r="SRV84" s="2"/>
      <c r="SRW84" s="2"/>
      <c r="SRX84" s="2"/>
      <c r="SRY84" s="2"/>
      <c r="SRZ84" s="2"/>
      <c r="SSA84" s="2"/>
      <c r="SSB84" s="2"/>
      <c r="SSC84" s="2"/>
      <c r="SSD84" s="2"/>
      <c r="SSE84" s="2"/>
      <c r="SSF84" s="2"/>
      <c r="SSG84" s="2"/>
      <c r="SSH84" s="2"/>
      <c r="SSI84" s="2"/>
      <c r="SSJ84" s="2"/>
      <c r="SSK84" s="2"/>
      <c r="SSL84" s="2"/>
      <c r="SSM84" s="2"/>
      <c r="SSN84" s="2"/>
      <c r="SSO84" s="2"/>
      <c r="SSP84" s="2"/>
      <c r="SSQ84" s="2"/>
      <c r="SSR84" s="2"/>
      <c r="SSS84" s="2"/>
      <c r="SST84" s="2"/>
      <c r="SSU84" s="2"/>
      <c r="SSV84" s="2"/>
      <c r="SSW84" s="2"/>
      <c r="SSX84" s="2"/>
      <c r="SSY84" s="2"/>
      <c r="SSZ84" s="2"/>
      <c r="STA84" s="2"/>
      <c r="STB84" s="2"/>
      <c r="STC84" s="2"/>
      <c r="STD84" s="2"/>
      <c r="STE84" s="2"/>
      <c r="STF84" s="2"/>
      <c r="STG84" s="2"/>
      <c r="STH84" s="2"/>
      <c r="STI84" s="2"/>
      <c r="STJ84" s="2"/>
      <c r="STK84" s="2"/>
      <c r="STL84" s="2"/>
      <c r="STM84" s="2"/>
      <c r="STN84" s="2"/>
      <c r="STO84" s="2"/>
      <c r="STP84" s="2"/>
      <c r="STQ84" s="2"/>
      <c r="STR84" s="2"/>
      <c r="STS84" s="2"/>
      <c r="STT84" s="2"/>
      <c r="STU84" s="2"/>
      <c r="STV84" s="2"/>
      <c r="STW84" s="2"/>
      <c r="STX84" s="2"/>
      <c r="STY84" s="2"/>
      <c r="STZ84" s="2"/>
      <c r="SUA84" s="2"/>
      <c r="SUB84" s="2"/>
      <c r="SUC84" s="2"/>
      <c r="SUD84" s="2"/>
      <c r="SUE84" s="2"/>
      <c r="SUF84" s="2"/>
      <c r="SUG84" s="2"/>
      <c r="SUH84" s="2"/>
      <c r="SUI84" s="2"/>
      <c r="SUJ84" s="2"/>
      <c r="SUK84" s="2"/>
      <c r="SUL84" s="2"/>
      <c r="SUM84" s="2"/>
      <c r="SUN84" s="2"/>
      <c r="SUO84" s="2"/>
      <c r="SUP84" s="2"/>
      <c r="SUQ84" s="2"/>
      <c r="SUR84" s="2"/>
      <c r="SUS84" s="2"/>
      <c r="SUT84" s="2"/>
      <c r="SUU84" s="2"/>
      <c r="SUV84" s="2"/>
      <c r="SUW84" s="2"/>
      <c r="SUX84" s="2"/>
      <c r="SUY84" s="2"/>
      <c r="SUZ84" s="2"/>
      <c r="SVA84" s="2"/>
      <c r="SVB84" s="2"/>
      <c r="SVC84" s="2"/>
      <c r="SVD84" s="2"/>
      <c r="SVE84" s="2"/>
      <c r="SVF84" s="2"/>
      <c r="SVG84" s="2"/>
      <c r="SVH84" s="2"/>
      <c r="SVI84" s="2"/>
      <c r="SVJ84" s="2"/>
      <c r="SVK84" s="2"/>
      <c r="SVL84" s="2"/>
      <c r="SVM84" s="2"/>
      <c r="SVN84" s="2"/>
      <c r="SVO84" s="2"/>
      <c r="SVP84" s="2"/>
      <c r="SVQ84" s="2"/>
      <c r="SVR84" s="2"/>
      <c r="SVS84" s="2"/>
      <c r="SVT84" s="2"/>
      <c r="SVU84" s="2"/>
      <c r="SVV84" s="2"/>
      <c r="SVW84" s="2"/>
      <c r="SVX84" s="2"/>
      <c r="SVY84" s="2"/>
      <c r="SVZ84" s="2"/>
      <c r="SWA84" s="2"/>
      <c r="SWB84" s="2"/>
      <c r="SWC84" s="2"/>
      <c r="SWD84" s="2"/>
      <c r="SWE84" s="2"/>
      <c r="SWF84" s="2"/>
      <c r="SWG84" s="2"/>
      <c r="SWH84" s="2"/>
      <c r="SWI84" s="2"/>
      <c r="SWJ84" s="2"/>
      <c r="SWK84" s="2"/>
      <c r="SWL84" s="2"/>
      <c r="SWM84" s="2"/>
      <c r="SWN84" s="2"/>
      <c r="SWO84" s="2"/>
      <c r="SWP84" s="2"/>
      <c r="SWQ84" s="2"/>
      <c r="SWR84" s="2"/>
      <c r="SWS84" s="2"/>
      <c r="SWT84" s="2"/>
      <c r="SWU84" s="2"/>
      <c r="SWV84" s="2"/>
      <c r="SWW84" s="2"/>
      <c r="SWX84" s="2"/>
      <c r="SWY84" s="2"/>
      <c r="SWZ84" s="2"/>
      <c r="SXA84" s="2"/>
      <c r="SXB84" s="2"/>
      <c r="SXC84" s="2"/>
      <c r="SXD84" s="2"/>
      <c r="SXE84" s="2"/>
      <c r="SXF84" s="2"/>
      <c r="SXG84" s="2"/>
      <c r="SXH84" s="2"/>
      <c r="SXI84" s="2"/>
      <c r="SXJ84" s="2"/>
      <c r="SXK84" s="2"/>
      <c r="SXL84" s="2"/>
      <c r="SXM84" s="2"/>
      <c r="SXN84" s="2"/>
      <c r="SXO84" s="2"/>
      <c r="SXP84" s="2"/>
      <c r="SXQ84" s="2"/>
      <c r="SXR84" s="2"/>
      <c r="SXS84" s="2"/>
      <c r="SXT84" s="2"/>
      <c r="SXU84" s="2"/>
      <c r="SXV84" s="2"/>
      <c r="SXW84" s="2"/>
      <c r="SXX84" s="2"/>
      <c r="SXY84" s="2"/>
      <c r="SXZ84" s="2"/>
      <c r="SYA84" s="2"/>
      <c r="SYB84" s="2"/>
      <c r="SYC84" s="2"/>
      <c r="SYD84" s="2"/>
      <c r="SYE84" s="2"/>
      <c r="SYF84" s="2"/>
      <c r="SYG84" s="2"/>
      <c r="SYH84" s="2"/>
      <c r="SYI84" s="2"/>
      <c r="SYJ84" s="2"/>
      <c r="SYK84" s="2"/>
      <c r="SYL84" s="2"/>
      <c r="SYM84" s="2"/>
      <c r="SYN84" s="2"/>
      <c r="SYO84" s="2"/>
      <c r="SYP84" s="2"/>
      <c r="SYQ84" s="2"/>
      <c r="SYR84" s="2"/>
      <c r="SYS84" s="2"/>
      <c r="SYT84" s="2"/>
      <c r="SYU84" s="2"/>
      <c r="SYV84" s="2"/>
      <c r="SYW84" s="2"/>
      <c r="SYX84" s="2"/>
      <c r="SYY84" s="2"/>
      <c r="SYZ84" s="2"/>
      <c r="SZA84" s="2"/>
      <c r="SZB84" s="2"/>
      <c r="SZC84" s="2"/>
      <c r="SZD84" s="2"/>
      <c r="SZE84" s="2"/>
      <c r="SZF84" s="2"/>
      <c r="SZG84" s="2"/>
      <c r="SZH84" s="2"/>
      <c r="SZI84" s="2"/>
      <c r="SZJ84" s="2"/>
      <c r="SZK84" s="2"/>
      <c r="SZL84" s="2"/>
      <c r="SZM84" s="2"/>
      <c r="SZN84" s="2"/>
      <c r="SZO84" s="2"/>
      <c r="SZP84" s="2"/>
      <c r="SZQ84" s="2"/>
      <c r="SZR84" s="2"/>
      <c r="SZS84" s="2"/>
      <c r="SZT84" s="2"/>
      <c r="SZU84" s="2"/>
      <c r="SZV84" s="2"/>
      <c r="SZW84" s="2"/>
      <c r="SZX84" s="2"/>
      <c r="SZY84" s="2"/>
      <c r="SZZ84" s="2"/>
      <c r="TAA84" s="2"/>
      <c r="TAB84" s="2"/>
      <c r="TAC84" s="2"/>
      <c r="TAD84" s="2"/>
      <c r="TAE84" s="2"/>
      <c r="TAF84" s="2"/>
      <c r="TAG84" s="2"/>
      <c r="TAH84" s="2"/>
      <c r="TAI84" s="2"/>
      <c r="TAJ84" s="2"/>
      <c r="TAK84" s="2"/>
      <c r="TAL84" s="2"/>
      <c r="TAM84" s="2"/>
      <c r="TAN84" s="2"/>
      <c r="TAO84" s="2"/>
      <c r="TAP84" s="2"/>
      <c r="TAQ84" s="2"/>
      <c r="TAR84" s="2"/>
      <c r="TAS84" s="2"/>
      <c r="TAT84" s="2"/>
      <c r="TAU84" s="2"/>
      <c r="TAV84" s="2"/>
      <c r="TAW84" s="2"/>
      <c r="TAX84" s="2"/>
      <c r="TAY84" s="2"/>
      <c r="TAZ84" s="2"/>
      <c r="TBA84" s="2"/>
      <c r="TBB84" s="2"/>
      <c r="TBC84" s="2"/>
      <c r="TBD84" s="2"/>
      <c r="TBE84" s="2"/>
      <c r="TBF84" s="2"/>
      <c r="TBG84" s="2"/>
      <c r="TBH84" s="2"/>
      <c r="TBI84" s="2"/>
      <c r="TBJ84" s="2"/>
      <c r="TBK84" s="2"/>
      <c r="TBL84" s="2"/>
      <c r="TBM84" s="2"/>
      <c r="TBN84" s="2"/>
      <c r="TBO84" s="2"/>
      <c r="TBP84" s="2"/>
      <c r="TBQ84" s="2"/>
      <c r="TBR84" s="2"/>
      <c r="TBS84" s="2"/>
      <c r="TBT84" s="2"/>
      <c r="TBU84" s="2"/>
      <c r="TBV84" s="2"/>
      <c r="TBW84" s="2"/>
      <c r="TBX84" s="2"/>
      <c r="TBY84" s="2"/>
      <c r="TBZ84" s="2"/>
      <c r="TCA84" s="2"/>
      <c r="TCB84" s="2"/>
      <c r="TCC84" s="2"/>
      <c r="TCD84" s="2"/>
      <c r="TCE84" s="2"/>
      <c r="TCF84" s="2"/>
      <c r="TCG84" s="2"/>
      <c r="TCH84" s="2"/>
      <c r="TCI84" s="2"/>
      <c r="TCJ84" s="2"/>
      <c r="TCK84" s="2"/>
      <c r="TCL84" s="2"/>
      <c r="TCM84" s="2"/>
      <c r="TCN84" s="2"/>
      <c r="TCO84" s="2"/>
      <c r="TCP84" s="2"/>
      <c r="TCQ84" s="2"/>
      <c r="TCR84" s="2"/>
      <c r="TCS84" s="2"/>
      <c r="TCT84" s="2"/>
      <c r="TCU84" s="2"/>
      <c r="TCV84" s="2"/>
      <c r="TCW84" s="2"/>
      <c r="TCX84" s="2"/>
      <c r="TCY84" s="2"/>
      <c r="TCZ84" s="2"/>
      <c r="TDA84" s="2"/>
      <c r="TDB84" s="2"/>
      <c r="TDC84" s="2"/>
      <c r="TDD84" s="2"/>
      <c r="TDE84" s="2"/>
      <c r="TDF84" s="2"/>
      <c r="TDG84" s="2"/>
      <c r="TDH84" s="2"/>
      <c r="TDI84" s="2"/>
      <c r="TDJ84" s="2"/>
      <c r="TDK84" s="2"/>
      <c r="TDL84" s="2"/>
      <c r="TDM84" s="2"/>
      <c r="TDN84" s="2"/>
      <c r="TDO84" s="2"/>
      <c r="TDP84" s="2"/>
      <c r="TDQ84" s="2"/>
      <c r="TDR84" s="2"/>
      <c r="TDS84" s="2"/>
      <c r="TDT84" s="2"/>
      <c r="TDU84" s="2"/>
      <c r="TDV84" s="2"/>
      <c r="TDW84" s="2"/>
      <c r="TDX84" s="2"/>
      <c r="TDY84" s="2"/>
      <c r="TDZ84" s="2"/>
      <c r="TEA84" s="2"/>
      <c r="TEB84" s="2"/>
      <c r="TEC84" s="2"/>
      <c r="TED84" s="2"/>
      <c r="TEE84" s="2"/>
      <c r="TEF84" s="2"/>
      <c r="TEG84" s="2"/>
      <c r="TEH84" s="2"/>
      <c r="TEI84" s="2"/>
      <c r="TEJ84" s="2"/>
      <c r="TEK84" s="2"/>
      <c r="TEL84" s="2"/>
      <c r="TEM84" s="2"/>
      <c r="TEN84" s="2"/>
      <c r="TEO84" s="2"/>
      <c r="TEP84" s="2"/>
      <c r="TEQ84" s="2"/>
      <c r="TER84" s="2"/>
      <c r="TES84" s="2"/>
      <c r="TET84" s="2"/>
      <c r="TEU84" s="2"/>
      <c r="TEV84" s="2"/>
      <c r="TEW84" s="2"/>
      <c r="TEX84" s="2"/>
      <c r="TEY84" s="2"/>
      <c r="TEZ84" s="2"/>
      <c r="TFA84" s="2"/>
      <c r="TFB84" s="2"/>
      <c r="TFC84" s="2"/>
      <c r="TFD84" s="2"/>
      <c r="TFE84" s="2"/>
      <c r="TFF84" s="2"/>
      <c r="TFG84" s="2"/>
      <c r="TFH84" s="2"/>
      <c r="TFI84" s="2"/>
      <c r="TFJ84" s="2"/>
      <c r="TFK84" s="2"/>
      <c r="TFL84" s="2"/>
      <c r="TFM84" s="2"/>
      <c r="TFN84" s="2"/>
      <c r="TFO84" s="2"/>
      <c r="TFP84" s="2"/>
      <c r="TFQ84" s="2"/>
      <c r="TFR84" s="2"/>
      <c r="TFS84" s="2"/>
      <c r="TFT84" s="2"/>
      <c r="TFU84" s="2"/>
      <c r="TFV84" s="2"/>
      <c r="TFW84" s="2"/>
      <c r="TFX84" s="2"/>
      <c r="TFY84" s="2"/>
      <c r="TFZ84" s="2"/>
      <c r="TGA84" s="2"/>
      <c r="TGB84" s="2"/>
      <c r="TGC84" s="2"/>
      <c r="TGD84" s="2"/>
      <c r="TGE84" s="2"/>
      <c r="TGF84" s="2"/>
      <c r="TGG84" s="2"/>
      <c r="TGH84" s="2"/>
      <c r="TGI84" s="2"/>
      <c r="TGJ84" s="2"/>
      <c r="TGK84" s="2"/>
      <c r="TGL84" s="2"/>
      <c r="TGM84" s="2"/>
      <c r="TGN84" s="2"/>
      <c r="TGO84" s="2"/>
      <c r="TGP84" s="2"/>
      <c r="TGQ84" s="2"/>
      <c r="TGR84" s="2"/>
      <c r="TGS84" s="2"/>
      <c r="TGT84" s="2"/>
      <c r="TGU84" s="2"/>
      <c r="TGV84" s="2"/>
      <c r="TGW84" s="2"/>
      <c r="TGX84" s="2"/>
      <c r="TGY84" s="2"/>
      <c r="TGZ84" s="2"/>
      <c r="THA84" s="2"/>
      <c r="THB84" s="2"/>
      <c r="THC84" s="2"/>
      <c r="THD84" s="2"/>
      <c r="THE84" s="2"/>
      <c r="THF84" s="2"/>
      <c r="THG84" s="2"/>
      <c r="THH84" s="2"/>
      <c r="THI84" s="2"/>
      <c r="THJ84" s="2"/>
      <c r="THK84" s="2"/>
      <c r="THL84" s="2"/>
      <c r="THM84" s="2"/>
      <c r="THN84" s="2"/>
      <c r="THO84" s="2"/>
      <c r="THP84" s="2"/>
      <c r="THQ84" s="2"/>
      <c r="THR84" s="2"/>
      <c r="THS84" s="2"/>
      <c r="THT84" s="2"/>
      <c r="THU84" s="2"/>
      <c r="THV84" s="2"/>
      <c r="THW84" s="2"/>
      <c r="THX84" s="2"/>
      <c r="THY84" s="2"/>
      <c r="THZ84" s="2"/>
      <c r="TIA84" s="2"/>
      <c r="TIB84" s="2"/>
      <c r="TIC84" s="2"/>
      <c r="TID84" s="2"/>
      <c r="TIE84" s="2"/>
      <c r="TIF84" s="2"/>
      <c r="TIG84" s="2"/>
      <c r="TIH84" s="2"/>
      <c r="TII84" s="2"/>
      <c r="TIJ84" s="2"/>
      <c r="TIK84" s="2"/>
      <c r="TIL84" s="2"/>
      <c r="TIM84" s="2"/>
      <c r="TIN84" s="2"/>
      <c r="TIO84" s="2"/>
      <c r="TIP84" s="2"/>
      <c r="TIQ84" s="2"/>
      <c r="TIR84" s="2"/>
      <c r="TIS84" s="2"/>
      <c r="TIT84" s="2"/>
      <c r="TIU84" s="2"/>
      <c r="TIV84" s="2"/>
      <c r="TIW84" s="2"/>
      <c r="TIX84" s="2"/>
      <c r="TIY84" s="2"/>
      <c r="TIZ84" s="2"/>
      <c r="TJA84" s="2"/>
      <c r="TJB84" s="2"/>
      <c r="TJC84" s="2"/>
      <c r="TJD84" s="2"/>
      <c r="TJE84" s="2"/>
      <c r="TJF84" s="2"/>
      <c r="TJG84" s="2"/>
      <c r="TJH84" s="2"/>
      <c r="TJI84" s="2"/>
      <c r="TJJ84" s="2"/>
      <c r="TJK84" s="2"/>
      <c r="TJL84" s="2"/>
      <c r="TJM84" s="2"/>
      <c r="TJN84" s="2"/>
      <c r="TJO84" s="2"/>
      <c r="TJP84" s="2"/>
      <c r="TJQ84" s="2"/>
      <c r="TJR84" s="2"/>
      <c r="TJS84" s="2"/>
      <c r="TJT84" s="2"/>
      <c r="TJU84" s="2"/>
      <c r="TJV84" s="2"/>
      <c r="TJW84" s="2"/>
      <c r="TJX84" s="2"/>
      <c r="TJY84" s="2"/>
      <c r="TJZ84" s="2"/>
      <c r="TKA84" s="2"/>
      <c r="TKB84" s="2"/>
      <c r="TKC84" s="2"/>
      <c r="TKD84" s="2"/>
      <c r="TKE84" s="2"/>
      <c r="TKF84" s="2"/>
      <c r="TKG84" s="2"/>
      <c r="TKH84" s="2"/>
      <c r="TKI84" s="2"/>
      <c r="TKJ84" s="2"/>
      <c r="TKK84" s="2"/>
      <c r="TKL84" s="2"/>
      <c r="TKM84" s="2"/>
      <c r="TKN84" s="2"/>
      <c r="TKO84" s="2"/>
      <c r="TKP84" s="2"/>
      <c r="TKQ84" s="2"/>
      <c r="TKR84" s="2"/>
      <c r="TKS84" s="2"/>
      <c r="TKT84" s="2"/>
      <c r="TKU84" s="2"/>
      <c r="TKV84" s="2"/>
      <c r="TKW84" s="2"/>
      <c r="TKX84" s="2"/>
      <c r="TKY84" s="2"/>
      <c r="TKZ84" s="2"/>
      <c r="TLA84" s="2"/>
      <c r="TLB84" s="2"/>
      <c r="TLC84" s="2"/>
      <c r="TLD84" s="2"/>
      <c r="TLE84" s="2"/>
      <c r="TLF84" s="2"/>
      <c r="TLG84" s="2"/>
      <c r="TLH84" s="2"/>
      <c r="TLI84" s="2"/>
      <c r="TLJ84" s="2"/>
      <c r="TLK84" s="2"/>
      <c r="TLL84" s="2"/>
      <c r="TLM84" s="2"/>
      <c r="TLN84" s="2"/>
      <c r="TLO84" s="2"/>
      <c r="TLP84" s="2"/>
      <c r="TLQ84" s="2"/>
      <c r="TLR84" s="2"/>
      <c r="TLS84" s="2"/>
      <c r="TLT84" s="2"/>
      <c r="TLU84" s="2"/>
      <c r="TLV84" s="2"/>
      <c r="TLW84" s="2"/>
      <c r="TLX84" s="2"/>
      <c r="TLY84" s="2"/>
      <c r="TLZ84" s="2"/>
      <c r="TMA84" s="2"/>
      <c r="TMB84" s="2"/>
      <c r="TMC84" s="2"/>
      <c r="TMD84" s="2"/>
      <c r="TME84" s="2"/>
      <c r="TMF84" s="2"/>
      <c r="TMG84" s="2"/>
      <c r="TMH84" s="2"/>
      <c r="TMI84" s="2"/>
      <c r="TMJ84" s="2"/>
      <c r="TMK84" s="2"/>
      <c r="TML84" s="2"/>
      <c r="TMM84" s="2"/>
      <c r="TMN84" s="2"/>
      <c r="TMO84" s="2"/>
      <c r="TMP84" s="2"/>
      <c r="TMQ84" s="2"/>
      <c r="TMR84" s="2"/>
      <c r="TMS84" s="2"/>
      <c r="TMT84" s="2"/>
      <c r="TMU84" s="2"/>
      <c r="TMV84" s="2"/>
      <c r="TMW84" s="2"/>
      <c r="TMX84" s="2"/>
      <c r="TMY84" s="2"/>
      <c r="TMZ84" s="2"/>
      <c r="TNA84" s="2"/>
      <c r="TNB84" s="2"/>
      <c r="TNC84" s="2"/>
      <c r="TND84" s="2"/>
      <c r="TNE84" s="2"/>
      <c r="TNF84" s="2"/>
      <c r="TNG84" s="2"/>
      <c r="TNH84" s="2"/>
      <c r="TNI84" s="2"/>
      <c r="TNJ84" s="2"/>
      <c r="TNK84" s="2"/>
      <c r="TNL84" s="2"/>
      <c r="TNM84" s="2"/>
      <c r="TNN84" s="2"/>
      <c r="TNO84" s="2"/>
      <c r="TNP84" s="2"/>
      <c r="TNQ84" s="2"/>
      <c r="TNR84" s="2"/>
      <c r="TNS84" s="2"/>
      <c r="TNT84" s="2"/>
      <c r="TNU84" s="2"/>
      <c r="TNV84" s="2"/>
      <c r="TNW84" s="2"/>
      <c r="TNX84" s="2"/>
      <c r="TNY84" s="2"/>
      <c r="TNZ84" s="2"/>
      <c r="TOA84" s="2"/>
      <c r="TOB84" s="2"/>
      <c r="TOC84" s="2"/>
      <c r="TOD84" s="2"/>
      <c r="TOE84" s="2"/>
      <c r="TOF84" s="2"/>
      <c r="TOG84" s="2"/>
      <c r="TOH84" s="2"/>
      <c r="TOI84" s="2"/>
      <c r="TOJ84" s="2"/>
      <c r="TOK84" s="2"/>
      <c r="TOL84" s="2"/>
      <c r="TOM84" s="2"/>
      <c r="TON84" s="2"/>
      <c r="TOO84" s="2"/>
      <c r="TOP84" s="2"/>
      <c r="TOQ84" s="2"/>
      <c r="TOR84" s="2"/>
      <c r="TOS84" s="2"/>
      <c r="TOT84" s="2"/>
      <c r="TOU84" s="2"/>
      <c r="TOV84" s="2"/>
      <c r="TOW84" s="2"/>
      <c r="TOX84" s="2"/>
      <c r="TOY84" s="2"/>
      <c r="TOZ84" s="2"/>
      <c r="TPA84" s="2"/>
      <c r="TPB84" s="2"/>
      <c r="TPC84" s="2"/>
      <c r="TPD84" s="2"/>
      <c r="TPE84" s="2"/>
      <c r="TPF84" s="2"/>
      <c r="TPG84" s="2"/>
      <c r="TPH84" s="2"/>
      <c r="TPI84" s="2"/>
      <c r="TPJ84" s="2"/>
      <c r="TPK84" s="2"/>
      <c r="TPL84" s="2"/>
      <c r="TPM84" s="2"/>
      <c r="TPN84" s="2"/>
      <c r="TPO84" s="2"/>
      <c r="TPP84" s="2"/>
      <c r="TPQ84" s="2"/>
      <c r="TPR84" s="2"/>
      <c r="TPS84" s="2"/>
      <c r="TPT84" s="2"/>
      <c r="TPU84" s="2"/>
      <c r="TPV84" s="2"/>
      <c r="TPW84" s="2"/>
      <c r="TPX84" s="2"/>
      <c r="TPY84" s="2"/>
      <c r="TPZ84" s="2"/>
      <c r="TQA84" s="2"/>
      <c r="TQB84" s="2"/>
      <c r="TQC84" s="2"/>
      <c r="TQD84" s="2"/>
      <c r="TQE84" s="2"/>
      <c r="TQF84" s="2"/>
      <c r="TQG84" s="2"/>
      <c r="TQH84" s="2"/>
      <c r="TQI84" s="2"/>
      <c r="TQJ84" s="2"/>
      <c r="TQK84" s="2"/>
      <c r="TQL84" s="2"/>
      <c r="TQM84" s="2"/>
      <c r="TQN84" s="2"/>
      <c r="TQO84" s="2"/>
      <c r="TQP84" s="2"/>
      <c r="TQQ84" s="2"/>
      <c r="TQR84" s="2"/>
      <c r="TQS84" s="2"/>
      <c r="TQT84" s="2"/>
      <c r="TQU84" s="2"/>
      <c r="TQV84" s="2"/>
      <c r="TQW84" s="2"/>
      <c r="TQX84" s="2"/>
      <c r="TQY84" s="2"/>
      <c r="TQZ84" s="2"/>
      <c r="TRA84" s="2"/>
      <c r="TRB84" s="2"/>
      <c r="TRC84" s="2"/>
      <c r="TRD84" s="2"/>
      <c r="TRE84" s="2"/>
      <c r="TRF84" s="2"/>
      <c r="TRG84" s="2"/>
      <c r="TRH84" s="2"/>
      <c r="TRI84" s="2"/>
      <c r="TRJ84" s="2"/>
      <c r="TRK84" s="2"/>
      <c r="TRL84" s="2"/>
      <c r="TRM84" s="2"/>
      <c r="TRN84" s="2"/>
      <c r="TRO84" s="2"/>
      <c r="TRP84" s="2"/>
      <c r="TRQ84" s="2"/>
      <c r="TRR84" s="2"/>
      <c r="TRS84" s="2"/>
      <c r="TRT84" s="2"/>
      <c r="TRU84" s="2"/>
      <c r="TRV84" s="2"/>
      <c r="TRW84" s="2"/>
      <c r="TRX84" s="2"/>
      <c r="TRY84" s="2"/>
      <c r="TRZ84" s="2"/>
      <c r="TSA84" s="2"/>
      <c r="TSB84" s="2"/>
      <c r="TSC84" s="2"/>
      <c r="TSD84" s="2"/>
      <c r="TSE84" s="2"/>
      <c r="TSF84" s="2"/>
      <c r="TSG84" s="2"/>
      <c r="TSH84" s="2"/>
      <c r="TSI84" s="2"/>
      <c r="TSJ84" s="2"/>
      <c r="TSK84" s="2"/>
      <c r="TSL84" s="2"/>
      <c r="TSM84" s="2"/>
      <c r="TSN84" s="2"/>
      <c r="TSO84" s="2"/>
      <c r="TSP84" s="2"/>
      <c r="TSQ84" s="2"/>
      <c r="TSR84" s="2"/>
      <c r="TSS84" s="2"/>
      <c r="TST84" s="2"/>
      <c r="TSU84" s="2"/>
      <c r="TSV84" s="2"/>
      <c r="TSW84" s="2"/>
      <c r="TSX84" s="2"/>
      <c r="TSY84" s="2"/>
      <c r="TSZ84" s="2"/>
      <c r="TTA84" s="2"/>
      <c r="TTB84" s="2"/>
      <c r="TTC84" s="2"/>
      <c r="TTD84" s="2"/>
      <c r="TTE84" s="2"/>
      <c r="TTF84" s="2"/>
      <c r="TTG84" s="2"/>
      <c r="TTH84" s="2"/>
      <c r="TTI84" s="2"/>
      <c r="TTJ84" s="2"/>
      <c r="TTK84" s="2"/>
      <c r="TTL84" s="2"/>
      <c r="TTM84" s="2"/>
      <c r="TTN84" s="2"/>
      <c r="TTO84" s="2"/>
      <c r="TTP84" s="2"/>
      <c r="TTQ84" s="2"/>
      <c r="TTR84" s="2"/>
      <c r="TTS84" s="2"/>
      <c r="TTT84" s="2"/>
      <c r="TTU84" s="2"/>
      <c r="TTV84" s="2"/>
      <c r="TTW84" s="2"/>
      <c r="TTX84" s="2"/>
      <c r="TTY84" s="2"/>
      <c r="TTZ84" s="2"/>
      <c r="TUA84" s="2"/>
      <c r="TUB84" s="2"/>
      <c r="TUC84" s="2"/>
      <c r="TUD84" s="2"/>
      <c r="TUE84" s="2"/>
      <c r="TUF84" s="2"/>
      <c r="TUG84" s="2"/>
      <c r="TUH84" s="2"/>
      <c r="TUI84" s="2"/>
      <c r="TUJ84" s="2"/>
      <c r="TUK84" s="2"/>
      <c r="TUL84" s="2"/>
      <c r="TUM84" s="2"/>
      <c r="TUN84" s="2"/>
      <c r="TUO84" s="2"/>
      <c r="TUP84" s="2"/>
      <c r="TUQ84" s="2"/>
      <c r="TUR84" s="2"/>
      <c r="TUS84" s="2"/>
      <c r="TUT84" s="2"/>
      <c r="TUU84" s="2"/>
      <c r="TUV84" s="2"/>
      <c r="TUW84" s="2"/>
      <c r="TUX84" s="2"/>
      <c r="TUY84" s="2"/>
      <c r="TUZ84" s="2"/>
      <c r="TVA84" s="2"/>
      <c r="TVB84" s="2"/>
      <c r="TVC84" s="2"/>
      <c r="TVD84" s="2"/>
      <c r="TVE84" s="2"/>
      <c r="TVF84" s="2"/>
      <c r="TVG84" s="2"/>
      <c r="TVH84" s="2"/>
      <c r="TVI84" s="2"/>
      <c r="TVJ84" s="2"/>
      <c r="TVK84" s="2"/>
      <c r="TVL84" s="2"/>
      <c r="TVM84" s="2"/>
      <c r="TVN84" s="2"/>
      <c r="TVO84" s="2"/>
      <c r="TVP84" s="2"/>
      <c r="TVQ84" s="2"/>
      <c r="TVR84" s="2"/>
      <c r="TVS84" s="2"/>
      <c r="TVT84" s="2"/>
      <c r="TVU84" s="2"/>
      <c r="TVV84" s="2"/>
      <c r="TVW84" s="2"/>
      <c r="TVX84" s="2"/>
      <c r="TVY84" s="2"/>
      <c r="TVZ84" s="2"/>
      <c r="TWA84" s="2"/>
      <c r="TWB84" s="2"/>
      <c r="TWC84" s="2"/>
      <c r="TWD84" s="2"/>
      <c r="TWE84" s="2"/>
      <c r="TWF84" s="2"/>
      <c r="TWG84" s="2"/>
      <c r="TWH84" s="2"/>
      <c r="TWI84" s="2"/>
      <c r="TWJ84" s="2"/>
      <c r="TWK84" s="2"/>
      <c r="TWL84" s="2"/>
      <c r="TWM84" s="2"/>
      <c r="TWN84" s="2"/>
      <c r="TWO84" s="2"/>
      <c r="TWP84" s="2"/>
      <c r="TWQ84" s="2"/>
      <c r="TWR84" s="2"/>
      <c r="TWS84" s="2"/>
      <c r="TWT84" s="2"/>
      <c r="TWU84" s="2"/>
      <c r="TWV84" s="2"/>
      <c r="TWW84" s="2"/>
      <c r="TWX84" s="2"/>
      <c r="TWY84" s="2"/>
      <c r="TWZ84" s="2"/>
      <c r="TXA84" s="2"/>
      <c r="TXB84" s="2"/>
      <c r="TXC84" s="2"/>
      <c r="TXD84" s="2"/>
      <c r="TXE84" s="2"/>
      <c r="TXF84" s="2"/>
      <c r="TXG84" s="2"/>
      <c r="TXH84" s="2"/>
      <c r="TXI84" s="2"/>
      <c r="TXJ84" s="2"/>
      <c r="TXK84" s="2"/>
      <c r="TXL84" s="2"/>
      <c r="TXM84" s="2"/>
      <c r="TXN84" s="2"/>
      <c r="TXO84" s="2"/>
      <c r="TXP84" s="2"/>
      <c r="TXQ84" s="2"/>
      <c r="TXR84" s="2"/>
      <c r="TXS84" s="2"/>
      <c r="TXT84" s="2"/>
      <c r="TXU84" s="2"/>
      <c r="TXV84" s="2"/>
      <c r="TXW84" s="2"/>
      <c r="TXX84" s="2"/>
      <c r="TXY84" s="2"/>
      <c r="TXZ84" s="2"/>
      <c r="TYA84" s="2"/>
      <c r="TYB84" s="2"/>
      <c r="TYC84" s="2"/>
      <c r="TYD84" s="2"/>
      <c r="TYE84" s="2"/>
      <c r="TYF84" s="2"/>
      <c r="TYG84" s="2"/>
      <c r="TYH84" s="2"/>
      <c r="TYI84" s="2"/>
      <c r="TYJ84" s="2"/>
      <c r="TYK84" s="2"/>
      <c r="TYL84" s="2"/>
      <c r="TYM84" s="2"/>
      <c r="TYN84" s="2"/>
      <c r="TYO84" s="2"/>
      <c r="TYP84" s="2"/>
      <c r="TYQ84" s="2"/>
      <c r="TYR84" s="2"/>
      <c r="TYS84" s="2"/>
      <c r="TYT84" s="2"/>
      <c r="TYU84" s="2"/>
      <c r="TYV84" s="2"/>
      <c r="TYW84" s="2"/>
      <c r="TYX84" s="2"/>
      <c r="TYY84" s="2"/>
      <c r="TYZ84" s="2"/>
      <c r="TZA84" s="2"/>
      <c r="TZB84" s="2"/>
      <c r="TZC84" s="2"/>
      <c r="TZD84" s="2"/>
      <c r="TZE84" s="2"/>
      <c r="TZF84" s="2"/>
      <c r="TZG84" s="2"/>
      <c r="TZH84" s="2"/>
      <c r="TZI84" s="2"/>
      <c r="TZJ84" s="2"/>
      <c r="TZK84" s="2"/>
      <c r="TZL84" s="2"/>
      <c r="TZM84" s="2"/>
      <c r="TZN84" s="2"/>
      <c r="TZO84" s="2"/>
      <c r="TZP84" s="2"/>
      <c r="TZQ84" s="2"/>
      <c r="TZR84" s="2"/>
      <c r="TZS84" s="2"/>
      <c r="TZT84" s="2"/>
      <c r="TZU84" s="2"/>
      <c r="TZV84" s="2"/>
      <c r="TZW84" s="2"/>
      <c r="TZX84" s="2"/>
      <c r="TZY84" s="2"/>
      <c r="TZZ84" s="2"/>
      <c r="UAA84" s="2"/>
      <c r="UAB84" s="2"/>
      <c r="UAC84" s="2"/>
      <c r="UAD84" s="2"/>
      <c r="UAE84" s="2"/>
      <c r="UAF84" s="2"/>
      <c r="UAG84" s="2"/>
      <c r="UAH84" s="2"/>
      <c r="UAI84" s="2"/>
      <c r="UAJ84" s="2"/>
      <c r="UAK84" s="2"/>
      <c r="UAL84" s="2"/>
      <c r="UAM84" s="2"/>
      <c r="UAN84" s="2"/>
      <c r="UAO84" s="2"/>
      <c r="UAP84" s="2"/>
      <c r="UAQ84" s="2"/>
      <c r="UAR84" s="2"/>
      <c r="UAS84" s="2"/>
      <c r="UAT84" s="2"/>
      <c r="UAU84" s="2"/>
      <c r="UAV84" s="2"/>
      <c r="UAW84" s="2"/>
      <c r="UAX84" s="2"/>
      <c r="UAY84" s="2"/>
      <c r="UAZ84" s="2"/>
      <c r="UBA84" s="2"/>
      <c r="UBB84" s="2"/>
      <c r="UBC84" s="2"/>
      <c r="UBD84" s="2"/>
      <c r="UBE84" s="2"/>
      <c r="UBF84" s="2"/>
      <c r="UBG84" s="2"/>
      <c r="UBH84" s="2"/>
      <c r="UBI84" s="2"/>
      <c r="UBJ84" s="2"/>
      <c r="UBK84" s="2"/>
      <c r="UBL84" s="2"/>
      <c r="UBM84" s="2"/>
      <c r="UBN84" s="2"/>
      <c r="UBO84" s="2"/>
      <c r="UBP84" s="2"/>
      <c r="UBQ84" s="2"/>
      <c r="UBR84" s="2"/>
      <c r="UBS84" s="2"/>
      <c r="UBT84" s="2"/>
      <c r="UBU84" s="2"/>
      <c r="UBV84" s="2"/>
      <c r="UBW84" s="2"/>
      <c r="UBX84" s="2"/>
      <c r="UBY84" s="2"/>
      <c r="UBZ84" s="2"/>
      <c r="UCA84" s="2"/>
      <c r="UCB84" s="2"/>
      <c r="UCC84" s="2"/>
      <c r="UCD84" s="2"/>
      <c r="UCE84" s="2"/>
      <c r="UCF84" s="2"/>
      <c r="UCG84" s="2"/>
      <c r="UCH84" s="2"/>
      <c r="UCI84" s="2"/>
      <c r="UCJ84" s="2"/>
      <c r="UCK84" s="2"/>
      <c r="UCL84" s="2"/>
      <c r="UCM84" s="2"/>
      <c r="UCN84" s="2"/>
      <c r="UCO84" s="2"/>
      <c r="UCP84" s="2"/>
      <c r="UCQ84" s="2"/>
      <c r="UCR84" s="2"/>
      <c r="UCS84" s="2"/>
      <c r="UCT84" s="2"/>
      <c r="UCU84" s="2"/>
      <c r="UCV84" s="2"/>
      <c r="UCW84" s="2"/>
      <c r="UCX84" s="2"/>
      <c r="UCY84" s="2"/>
      <c r="UCZ84" s="2"/>
      <c r="UDA84" s="2"/>
      <c r="UDB84" s="2"/>
      <c r="UDC84" s="2"/>
      <c r="UDD84" s="2"/>
      <c r="UDE84" s="2"/>
      <c r="UDF84" s="2"/>
      <c r="UDG84" s="2"/>
      <c r="UDH84" s="2"/>
      <c r="UDI84" s="2"/>
      <c r="UDJ84" s="2"/>
      <c r="UDK84" s="2"/>
      <c r="UDL84" s="2"/>
      <c r="UDM84" s="2"/>
      <c r="UDN84" s="2"/>
      <c r="UDO84" s="2"/>
      <c r="UDP84" s="2"/>
      <c r="UDQ84" s="2"/>
      <c r="UDR84" s="2"/>
      <c r="UDS84" s="2"/>
      <c r="UDT84" s="2"/>
      <c r="UDU84" s="2"/>
      <c r="UDV84" s="2"/>
      <c r="UDW84" s="2"/>
      <c r="UDX84" s="2"/>
      <c r="UDY84" s="2"/>
      <c r="UDZ84" s="2"/>
      <c r="UEA84" s="2"/>
      <c r="UEB84" s="2"/>
      <c r="UEC84" s="2"/>
      <c r="UED84" s="2"/>
      <c r="UEE84" s="2"/>
      <c r="UEF84" s="2"/>
      <c r="UEG84" s="2"/>
      <c r="UEH84" s="2"/>
      <c r="UEI84" s="2"/>
      <c r="UEJ84" s="2"/>
      <c r="UEK84" s="2"/>
      <c r="UEL84" s="2"/>
      <c r="UEM84" s="2"/>
      <c r="UEN84" s="2"/>
      <c r="UEO84" s="2"/>
      <c r="UEP84" s="2"/>
      <c r="UEQ84" s="2"/>
      <c r="UER84" s="2"/>
      <c r="UES84" s="2"/>
      <c r="UET84" s="2"/>
      <c r="UEU84" s="2"/>
      <c r="UEV84" s="2"/>
      <c r="UEW84" s="2"/>
      <c r="UEX84" s="2"/>
      <c r="UEY84" s="2"/>
      <c r="UEZ84" s="2"/>
      <c r="UFA84" s="2"/>
      <c r="UFB84" s="2"/>
      <c r="UFC84" s="2"/>
      <c r="UFD84" s="2"/>
      <c r="UFE84" s="2"/>
      <c r="UFF84" s="2"/>
      <c r="UFG84" s="2"/>
      <c r="UFH84" s="2"/>
      <c r="UFI84" s="2"/>
      <c r="UFJ84" s="2"/>
      <c r="UFK84" s="2"/>
      <c r="UFL84" s="2"/>
      <c r="UFM84" s="2"/>
      <c r="UFN84" s="2"/>
      <c r="UFO84" s="2"/>
      <c r="UFP84" s="2"/>
      <c r="UFQ84" s="2"/>
      <c r="UFR84" s="2"/>
      <c r="UFS84" s="2"/>
      <c r="UFT84" s="2"/>
      <c r="UFU84" s="2"/>
      <c r="UFV84" s="2"/>
      <c r="UFW84" s="2"/>
      <c r="UFX84" s="2"/>
      <c r="UFY84" s="2"/>
      <c r="UFZ84" s="2"/>
      <c r="UGA84" s="2"/>
      <c r="UGB84" s="2"/>
      <c r="UGC84" s="2"/>
      <c r="UGD84" s="2"/>
      <c r="UGE84" s="2"/>
      <c r="UGF84" s="2"/>
      <c r="UGG84" s="2"/>
      <c r="UGH84" s="2"/>
      <c r="UGI84" s="2"/>
      <c r="UGJ84" s="2"/>
      <c r="UGK84" s="2"/>
      <c r="UGL84" s="2"/>
      <c r="UGM84" s="2"/>
      <c r="UGN84" s="2"/>
      <c r="UGO84" s="2"/>
      <c r="UGP84" s="2"/>
      <c r="UGQ84" s="2"/>
      <c r="UGR84" s="2"/>
      <c r="UGS84" s="2"/>
      <c r="UGT84" s="2"/>
      <c r="UGU84" s="2"/>
      <c r="UGV84" s="2"/>
      <c r="UGW84" s="2"/>
      <c r="UGX84" s="2"/>
      <c r="UGY84" s="2"/>
      <c r="UGZ84" s="2"/>
      <c r="UHA84" s="2"/>
      <c r="UHB84" s="2"/>
      <c r="UHC84" s="2"/>
      <c r="UHD84" s="2"/>
      <c r="UHE84" s="2"/>
      <c r="UHF84" s="2"/>
      <c r="UHG84" s="2"/>
      <c r="UHH84" s="2"/>
      <c r="UHI84" s="2"/>
      <c r="UHJ84" s="2"/>
      <c r="UHK84" s="2"/>
      <c r="UHL84" s="2"/>
      <c r="UHM84" s="2"/>
      <c r="UHN84" s="2"/>
      <c r="UHO84" s="2"/>
      <c r="UHP84" s="2"/>
      <c r="UHQ84" s="2"/>
      <c r="UHR84" s="2"/>
      <c r="UHS84" s="2"/>
      <c r="UHT84" s="2"/>
      <c r="UHU84" s="2"/>
      <c r="UHV84" s="2"/>
      <c r="UHW84" s="2"/>
      <c r="UHX84" s="2"/>
      <c r="UHY84" s="2"/>
      <c r="UHZ84" s="2"/>
      <c r="UIA84" s="2"/>
      <c r="UIB84" s="2"/>
      <c r="UIC84" s="2"/>
      <c r="UID84" s="2"/>
      <c r="UIE84" s="2"/>
      <c r="UIF84" s="2"/>
      <c r="UIG84" s="2"/>
      <c r="UIH84" s="2"/>
      <c r="UII84" s="2"/>
      <c r="UIJ84" s="2"/>
      <c r="UIK84" s="2"/>
      <c r="UIL84" s="2"/>
      <c r="UIM84" s="2"/>
      <c r="UIN84" s="2"/>
      <c r="UIO84" s="2"/>
      <c r="UIP84" s="2"/>
      <c r="UIQ84" s="2"/>
      <c r="UIR84" s="2"/>
      <c r="UIS84" s="2"/>
      <c r="UIT84" s="2"/>
      <c r="UIU84" s="2"/>
      <c r="UIV84" s="2"/>
      <c r="UIW84" s="2"/>
      <c r="UIX84" s="2"/>
      <c r="UIY84" s="2"/>
      <c r="UIZ84" s="2"/>
      <c r="UJA84" s="2"/>
      <c r="UJB84" s="2"/>
      <c r="UJC84" s="2"/>
      <c r="UJD84" s="2"/>
      <c r="UJE84" s="2"/>
      <c r="UJF84" s="2"/>
      <c r="UJG84" s="2"/>
      <c r="UJH84" s="2"/>
      <c r="UJI84" s="2"/>
      <c r="UJJ84" s="2"/>
      <c r="UJK84" s="2"/>
      <c r="UJL84" s="2"/>
      <c r="UJM84" s="2"/>
      <c r="UJN84" s="2"/>
      <c r="UJO84" s="2"/>
      <c r="UJP84" s="2"/>
      <c r="UJQ84" s="2"/>
      <c r="UJR84" s="2"/>
      <c r="UJS84" s="2"/>
      <c r="UJT84" s="2"/>
      <c r="UJU84" s="2"/>
      <c r="UJV84" s="2"/>
      <c r="UJW84" s="2"/>
      <c r="UJX84" s="2"/>
      <c r="UJY84" s="2"/>
      <c r="UJZ84" s="2"/>
      <c r="UKA84" s="2"/>
      <c r="UKB84" s="2"/>
      <c r="UKC84" s="2"/>
      <c r="UKD84" s="2"/>
      <c r="UKE84" s="2"/>
      <c r="UKF84" s="2"/>
      <c r="UKG84" s="2"/>
      <c r="UKH84" s="2"/>
      <c r="UKI84" s="2"/>
      <c r="UKJ84" s="2"/>
      <c r="UKK84" s="2"/>
      <c r="UKL84" s="2"/>
      <c r="UKM84" s="2"/>
      <c r="UKN84" s="2"/>
      <c r="UKO84" s="2"/>
      <c r="UKP84" s="2"/>
      <c r="UKQ84" s="2"/>
      <c r="UKR84" s="2"/>
      <c r="UKS84" s="2"/>
      <c r="UKT84" s="2"/>
      <c r="UKU84" s="2"/>
      <c r="UKV84" s="2"/>
      <c r="UKW84" s="2"/>
      <c r="UKX84" s="2"/>
      <c r="UKY84" s="2"/>
      <c r="UKZ84" s="2"/>
      <c r="ULA84" s="2"/>
      <c r="ULB84" s="2"/>
      <c r="ULC84" s="2"/>
      <c r="ULD84" s="2"/>
      <c r="ULE84" s="2"/>
      <c r="ULF84" s="2"/>
      <c r="ULG84" s="2"/>
      <c r="ULH84" s="2"/>
      <c r="ULI84" s="2"/>
      <c r="ULJ84" s="2"/>
      <c r="ULK84" s="2"/>
      <c r="ULL84" s="2"/>
      <c r="ULM84" s="2"/>
      <c r="ULN84" s="2"/>
      <c r="ULO84" s="2"/>
      <c r="ULP84" s="2"/>
      <c r="ULQ84" s="2"/>
      <c r="ULR84" s="2"/>
      <c r="ULS84" s="2"/>
      <c r="ULT84" s="2"/>
      <c r="ULU84" s="2"/>
      <c r="ULV84" s="2"/>
      <c r="ULW84" s="2"/>
      <c r="ULX84" s="2"/>
      <c r="ULY84" s="2"/>
      <c r="ULZ84" s="2"/>
      <c r="UMA84" s="2"/>
      <c r="UMB84" s="2"/>
      <c r="UMC84" s="2"/>
      <c r="UMD84" s="2"/>
      <c r="UME84" s="2"/>
      <c r="UMF84" s="2"/>
      <c r="UMG84" s="2"/>
      <c r="UMH84" s="2"/>
      <c r="UMI84" s="2"/>
      <c r="UMJ84" s="2"/>
      <c r="UMK84" s="2"/>
      <c r="UML84" s="2"/>
      <c r="UMM84" s="2"/>
      <c r="UMN84" s="2"/>
      <c r="UMO84" s="2"/>
      <c r="UMP84" s="2"/>
      <c r="UMQ84" s="2"/>
      <c r="UMR84" s="2"/>
      <c r="UMS84" s="2"/>
      <c r="UMT84" s="2"/>
      <c r="UMU84" s="2"/>
      <c r="UMV84" s="2"/>
      <c r="UMW84" s="2"/>
      <c r="UMX84" s="2"/>
      <c r="UMY84" s="2"/>
      <c r="UMZ84" s="2"/>
      <c r="UNA84" s="2"/>
      <c r="UNB84" s="2"/>
      <c r="UNC84" s="2"/>
      <c r="UND84" s="2"/>
      <c r="UNE84" s="2"/>
      <c r="UNF84" s="2"/>
      <c r="UNG84" s="2"/>
      <c r="UNH84" s="2"/>
      <c r="UNI84" s="2"/>
      <c r="UNJ84" s="2"/>
      <c r="UNK84" s="2"/>
      <c r="UNL84" s="2"/>
      <c r="UNM84" s="2"/>
      <c r="UNN84" s="2"/>
      <c r="UNO84" s="2"/>
      <c r="UNP84" s="2"/>
      <c r="UNQ84" s="2"/>
      <c r="UNR84" s="2"/>
      <c r="UNS84" s="2"/>
      <c r="UNT84" s="2"/>
      <c r="UNU84" s="2"/>
      <c r="UNV84" s="2"/>
      <c r="UNW84" s="2"/>
      <c r="UNX84" s="2"/>
      <c r="UNY84" s="2"/>
      <c r="UNZ84" s="2"/>
      <c r="UOA84" s="2"/>
      <c r="UOB84" s="2"/>
      <c r="UOC84" s="2"/>
      <c r="UOD84" s="2"/>
      <c r="UOE84" s="2"/>
      <c r="UOF84" s="2"/>
      <c r="UOG84" s="2"/>
      <c r="UOH84" s="2"/>
      <c r="UOI84" s="2"/>
      <c r="UOJ84" s="2"/>
      <c r="UOK84" s="2"/>
      <c r="UOL84" s="2"/>
      <c r="UOM84" s="2"/>
      <c r="UON84" s="2"/>
      <c r="UOO84" s="2"/>
      <c r="UOP84" s="2"/>
      <c r="UOQ84" s="2"/>
      <c r="UOR84" s="2"/>
      <c r="UOS84" s="2"/>
      <c r="UOT84" s="2"/>
      <c r="UOU84" s="2"/>
      <c r="UOV84" s="2"/>
      <c r="UOW84" s="2"/>
      <c r="UOX84" s="2"/>
      <c r="UOY84" s="2"/>
      <c r="UOZ84" s="2"/>
      <c r="UPA84" s="2"/>
      <c r="UPB84" s="2"/>
      <c r="UPC84" s="2"/>
      <c r="UPD84" s="2"/>
      <c r="UPE84" s="2"/>
      <c r="UPF84" s="2"/>
      <c r="UPG84" s="2"/>
      <c r="UPH84" s="2"/>
      <c r="UPI84" s="2"/>
      <c r="UPJ84" s="2"/>
      <c r="UPK84" s="2"/>
      <c r="UPL84" s="2"/>
      <c r="UPM84" s="2"/>
      <c r="UPN84" s="2"/>
      <c r="UPO84" s="2"/>
      <c r="UPP84" s="2"/>
      <c r="UPQ84" s="2"/>
      <c r="UPR84" s="2"/>
      <c r="UPS84" s="2"/>
      <c r="UPT84" s="2"/>
      <c r="UPU84" s="2"/>
      <c r="UPV84" s="2"/>
      <c r="UPW84" s="2"/>
      <c r="UPX84" s="2"/>
      <c r="UPY84" s="2"/>
      <c r="UPZ84" s="2"/>
      <c r="UQA84" s="2"/>
      <c r="UQB84" s="2"/>
      <c r="UQC84" s="2"/>
      <c r="UQD84" s="2"/>
      <c r="UQE84" s="2"/>
      <c r="UQF84" s="2"/>
      <c r="UQG84" s="2"/>
      <c r="UQH84" s="2"/>
      <c r="UQI84" s="2"/>
      <c r="UQJ84" s="2"/>
      <c r="UQK84" s="2"/>
      <c r="UQL84" s="2"/>
      <c r="UQM84" s="2"/>
      <c r="UQN84" s="2"/>
      <c r="UQO84" s="2"/>
      <c r="UQP84" s="2"/>
      <c r="UQQ84" s="2"/>
      <c r="UQR84" s="2"/>
      <c r="UQS84" s="2"/>
      <c r="UQT84" s="2"/>
      <c r="UQU84" s="2"/>
      <c r="UQV84" s="2"/>
      <c r="UQW84" s="2"/>
      <c r="UQX84" s="2"/>
      <c r="UQY84" s="2"/>
      <c r="UQZ84" s="2"/>
      <c r="URA84" s="2"/>
      <c r="URB84" s="2"/>
      <c r="URC84" s="2"/>
      <c r="URD84" s="2"/>
      <c r="URE84" s="2"/>
      <c r="URF84" s="2"/>
      <c r="URG84" s="2"/>
      <c r="URH84" s="2"/>
      <c r="URI84" s="2"/>
      <c r="URJ84" s="2"/>
      <c r="URK84" s="2"/>
      <c r="URL84" s="2"/>
      <c r="URM84" s="2"/>
      <c r="URN84" s="2"/>
      <c r="URO84" s="2"/>
      <c r="URP84" s="2"/>
      <c r="URQ84" s="2"/>
      <c r="URR84" s="2"/>
      <c r="URS84" s="2"/>
      <c r="URT84" s="2"/>
      <c r="URU84" s="2"/>
      <c r="URV84" s="2"/>
      <c r="URW84" s="2"/>
      <c r="URX84" s="2"/>
      <c r="URY84" s="2"/>
      <c r="URZ84" s="2"/>
      <c r="USA84" s="2"/>
      <c r="USB84" s="2"/>
      <c r="USC84" s="2"/>
      <c r="USD84" s="2"/>
      <c r="USE84" s="2"/>
      <c r="USF84" s="2"/>
      <c r="USG84" s="2"/>
      <c r="USH84" s="2"/>
      <c r="USI84" s="2"/>
      <c r="USJ84" s="2"/>
      <c r="USK84" s="2"/>
      <c r="USL84" s="2"/>
      <c r="USM84" s="2"/>
      <c r="USN84" s="2"/>
      <c r="USO84" s="2"/>
      <c r="USP84" s="2"/>
      <c r="USQ84" s="2"/>
      <c r="USR84" s="2"/>
      <c r="USS84" s="2"/>
      <c r="UST84" s="2"/>
      <c r="USU84" s="2"/>
      <c r="USV84" s="2"/>
      <c r="USW84" s="2"/>
      <c r="USX84" s="2"/>
      <c r="USY84" s="2"/>
      <c r="USZ84" s="2"/>
      <c r="UTA84" s="2"/>
      <c r="UTB84" s="2"/>
      <c r="UTC84" s="2"/>
      <c r="UTD84" s="2"/>
      <c r="UTE84" s="2"/>
      <c r="UTF84" s="2"/>
      <c r="UTG84" s="2"/>
      <c r="UTH84" s="2"/>
      <c r="UTI84" s="2"/>
      <c r="UTJ84" s="2"/>
      <c r="UTK84" s="2"/>
      <c r="UTL84" s="2"/>
      <c r="UTM84" s="2"/>
      <c r="UTN84" s="2"/>
      <c r="UTO84" s="2"/>
      <c r="UTP84" s="2"/>
      <c r="UTQ84" s="2"/>
      <c r="UTR84" s="2"/>
      <c r="UTS84" s="2"/>
      <c r="UTT84" s="2"/>
      <c r="UTU84" s="2"/>
      <c r="UTV84" s="2"/>
      <c r="UTW84" s="2"/>
      <c r="UTX84" s="2"/>
      <c r="UTY84" s="2"/>
      <c r="UTZ84" s="2"/>
      <c r="UUA84" s="2"/>
      <c r="UUB84" s="2"/>
      <c r="UUC84" s="2"/>
      <c r="UUD84" s="2"/>
      <c r="UUE84" s="2"/>
      <c r="UUF84" s="2"/>
      <c r="UUG84" s="2"/>
      <c r="UUH84" s="2"/>
      <c r="UUI84" s="2"/>
      <c r="UUJ84" s="2"/>
      <c r="UUK84" s="2"/>
      <c r="UUL84" s="2"/>
      <c r="UUM84" s="2"/>
      <c r="UUN84" s="2"/>
      <c r="UUO84" s="2"/>
      <c r="UUP84" s="2"/>
      <c r="UUQ84" s="2"/>
      <c r="UUR84" s="2"/>
      <c r="UUS84" s="2"/>
      <c r="UUT84" s="2"/>
      <c r="UUU84" s="2"/>
      <c r="UUV84" s="2"/>
      <c r="UUW84" s="2"/>
      <c r="UUX84" s="2"/>
      <c r="UUY84" s="2"/>
      <c r="UUZ84" s="2"/>
      <c r="UVA84" s="2"/>
      <c r="UVB84" s="2"/>
      <c r="UVC84" s="2"/>
      <c r="UVD84" s="2"/>
      <c r="UVE84" s="2"/>
      <c r="UVF84" s="2"/>
      <c r="UVG84" s="2"/>
      <c r="UVH84" s="2"/>
      <c r="UVI84" s="2"/>
      <c r="UVJ84" s="2"/>
      <c r="UVK84" s="2"/>
      <c r="UVL84" s="2"/>
      <c r="UVM84" s="2"/>
      <c r="UVN84" s="2"/>
      <c r="UVO84" s="2"/>
      <c r="UVP84" s="2"/>
      <c r="UVQ84" s="2"/>
      <c r="UVR84" s="2"/>
      <c r="UVS84" s="2"/>
      <c r="UVT84" s="2"/>
      <c r="UVU84" s="2"/>
      <c r="UVV84" s="2"/>
      <c r="UVW84" s="2"/>
      <c r="UVX84" s="2"/>
      <c r="UVY84" s="2"/>
      <c r="UVZ84" s="2"/>
      <c r="UWA84" s="2"/>
      <c r="UWB84" s="2"/>
      <c r="UWC84" s="2"/>
      <c r="UWD84" s="2"/>
      <c r="UWE84" s="2"/>
      <c r="UWF84" s="2"/>
      <c r="UWG84" s="2"/>
      <c r="UWH84" s="2"/>
      <c r="UWI84" s="2"/>
      <c r="UWJ84" s="2"/>
      <c r="UWK84" s="2"/>
      <c r="UWL84" s="2"/>
      <c r="UWM84" s="2"/>
      <c r="UWN84" s="2"/>
      <c r="UWO84" s="2"/>
      <c r="UWP84" s="2"/>
      <c r="UWQ84" s="2"/>
      <c r="UWR84" s="2"/>
      <c r="UWS84" s="2"/>
      <c r="UWT84" s="2"/>
      <c r="UWU84" s="2"/>
      <c r="UWV84" s="2"/>
      <c r="UWW84" s="2"/>
      <c r="UWX84" s="2"/>
      <c r="UWY84" s="2"/>
      <c r="UWZ84" s="2"/>
      <c r="UXA84" s="2"/>
      <c r="UXB84" s="2"/>
      <c r="UXC84" s="2"/>
      <c r="UXD84" s="2"/>
      <c r="UXE84" s="2"/>
      <c r="UXF84" s="2"/>
      <c r="UXG84" s="2"/>
      <c r="UXH84" s="2"/>
      <c r="UXI84" s="2"/>
      <c r="UXJ84" s="2"/>
      <c r="UXK84" s="2"/>
      <c r="UXL84" s="2"/>
      <c r="UXM84" s="2"/>
      <c r="UXN84" s="2"/>
      <c r="UXO84" s="2"/>
      <c r="UXP84" s="2"/>
      <c r="UXQ84" s="2"/>
      <c r="UXR84" s="2"/>
      <c r="UXS84" s="2"/>
      <c r="UXT84" s="2"/>
      <c r="UXU84" s="2"/>
      <c r="UXV84" s="2"/>
      <c r="UXW84" s="2"/>
      <c r="UXX84" s="2"/>
      <c r="UXY84" s="2"/>
      <c r="UXZ84" s="2"/>
      <c r="UYA84" s="2"/>
      <c r="UYB84" s="2"/>
      <c r="UYC84" s="2"/>
      <c r="UYD84" s="2"/>
      <c r="UYE84" s="2"/>
      <c r="UYF84" s="2"/>
      <c r="UYG84" s="2"/>
      <c r="UYH84" s="2"/>
      <c r="UYI84" s="2"/>
      <c r="UYJ84" s="2"/>
      <c r="UYK84" s="2"/>
      <c r="UYL84" s="2"/>
      <c r="UYM84" s="2"/>
      <c r="UYN84" s="2"/>
      <c r="UYO84" s="2"/>
      <c r="UYP84" s="2"/>
      <c r="UYQ84" s="2"/>
      <c r="UYR84" s="2"/>
      <c r="UYS84" s="2"/>
      <c r="UYT84" s="2"/>
      <c r="UYU84" s="2"/>
      <c r="UYV84" s="2"/>
      <c r="UYW84" s="2"/>
      <c r="UYX84" s="2"/>
      <c r="UYY84" s="2"/>
      <c r="UYZ84" s="2"/>
      <c r="UZA84" s="2"/>
      <c r="UZB84" s="2"/>
      <c r="UZC84" s="2"/>
      <c r="UZD84" s="2"/>
      <c r="UZE84" s="2"/>
      <c r="UZF84" s="2"/>
      <c r="UZG84" s="2"/>
      <c r="UZH84" s="2"/>
      <c r="UZI84" s="2"/>
      <c r="UZJ84" s="2"/>
      <c r="UZK84" s="2"/>
      <c r="UZL84" s="2"/>
      <c r="UZM84" s="2"/>
      <c r="UZN84" s="2"/>
      <c r="UZO84" s="2"/>
      <c r="UZP84" s="2"/>
      <c r="UZQ84" s="2"/>
      <c r="UZR84" s="2"/>
      <c r="UZS84" s="2"/>
      <c r="UZT84" s="2"/>
      <c r="UZU84" s="2"/>
      <c r="UZV84" s="2"/>
      <c r="UZW84" s="2"/>
      <c r="UZX84" s="2"/>
      <c r="UZY84" s="2"/>
      <c r="UZZ84" s="2"/>
      <c r="VAA84" s="2"/>
      <c r="VAB84" s="2"/>
      <c r="VAC84" s="2"/>
      <c r="VAD84" s="2"/>
      <c r="VAE84" s="2"/>
      <c r="VAF84" s="2"/>
      <c r="VAG84" s="2"/>
      <c r="VAH84" s="2"/>
      <c r="VAI84" s="2"/>
      <c r="VAJ84" s="2"/>
      <c r="VAK84" s="2"/>
      <c r="VAL84" s="2"/>
      <c r="VAM84" s="2"/>
      <c r="VAN84" s="2"/>
      <c r="VAO84" s="2"/>
      <c r="VAP84" s="2"/>
      <c r="VAQ84" s="2"/>
      <c r="VAR84" s="2"/>
      <c r="VAS84" s="2"/>
      <c r="VAT84" s="2"/>
      <c r="VAU84" s="2"/>
      <c r="VAV84" s="2"/>
      <c r="VAW84" s="2"/>
      <c r="VAX84" s="2"/>
      <c r="VAY84" s="2"/>
      <c r="VAZ84" s="2"/>
      <c r="VBA84" s="2"/>
      <c r="VBB84" s="2"/>
      <c r="VBC84" s="2"/>
      <c r="VBD84" s="2"/>
      <c r="VBE84" s="2"/>
      <c r="VBF84" s="2"/>
      <c r="VBG84" s="2"/>
      <c r="VBH84" s="2"/>
      <c r="VBI84" s="2"/>
      <c r="VBJ84" s="2"/>
      <c r="VBK84" s="2"/>
      <c r="VBL84" s="2"/>
      <c r="VBM84" s="2"/>
      <c r="VBN84" s="2"/>
      <c r="VBO84" s="2"/>
      <c r="VBP84" s="2"/>
      <c r="VBQ84" s="2"/>
      <c r="VBR84" s="2"/>
      <c r="VBS84" s="2"/>
      <c r="VBT84" s="2"/>
      <c r="VBU84" s="2"/>
      <c r="VBV84" s="2"/>
      <c r="VBW84" s="2"/>
      <c r="VBX84" s="2"/>
      <c r="VBY84" s="2"/>
      <c r="VBZ84" s="2"/>
      <c r="VCA84" s="2"/>
      <c r="VCB84" s="2"/>
      <c r="VCC84" s="2"/>
      <c r="VCD84" s="2"/>
      <c r="VCE84" s="2"/>
      <c r="VCF84" s="2"/>
      <c r="VCG84" s="2"/>
      <c r="VCH84" s="2"/>
      <c r="VCI84" s="2"/>
      <c r="VCJ84" s="2"/>
      <c r="VCK84" s="2"/>
      <c r="VCL84" s="2"/>
      <c r="VCM84" s="2"/>
      <c r="VCN84" s="2"/>
      <c r="VCO84" s="2"/>
      <c r="VCP84" s="2"/>
      <c r="VCQ84" s="2"/>
      <c r="VCR84" s="2"/>
      <c r="VCS84" s="2"/>
      <c r="VCT84" s="2"/>
      <c r="VCU84" s="2"/>
      <c r="VCV84" s="2"/>
      <c r="VCW84" s="2"/>
      <c r="VCX84" s="2"/>
      <c r="VCY84" s="2"/>
      <c r="VCZ84" s="2"/>
      <c r="VDA84" s="2"/>
      <c r="VDB84" s="2"/>
      <c r="VDC84" s="2"/>
      <c r="VDD84" s="2"/>
      <c r="VDE84" s="2"/>
      <c r="VDF84" s="2"/>
      <c r="VDG84" s="2"/>
      <c r="VDH84" s="2"/>
      <c r="VDI84" s="2"/>
      <c r="VDJ84" s="2"/>
      <c r="VDK84" s="2"/>
      <c r="VDL84" s="2"/>
      <c r="VDM84" s="2"/>
      <c r="VDN84" s="2"/>
      <c r="VDO84" s="2"/>
      <c r="VDP84" s="2"/>
      <c r="VDQ84" s="2"/>
      <c r="VDR84" s="2"/>
      <c r="VDS84" s="2"/>
      <c r="VDT84" s="2"/>
      <c r="VDU84" s="2"/>
      <c r="VDV84" s="2"/>
      <c r="VDW84" s="2"/>
      <c r="VDX84" s="2"/>
      <c r="VDY84" s="2"/>
      <c r="VDZ84" s="2"/>
      <c r="VEA84" s="2"/>
      <c r="VEB84" s="2"/>
      <c r="VEC84" s="2"/>
      <c r="VED84" s="2"/>
      <c r="VEE84" s="2"/>
      <c r="VEF84" s="2"/>
      <c r="VEG84" s="2"/>
      <c r="VEH84" s="2"/>
      <c r="VEI84" s="2"/>
      <c r="VEJ84" s="2"/>
      <c r="VEK84" s="2"/>
      <c r="VEL84" s="2"/>
      <c r="VEM84" s="2"/>
      <c r="VEN84" s="2"/>
      <c r="VEO84" s="2"/>
      <c r="VEP84" s="2"/>
      <c r="VEQ84" s="2"/>
      <c r="VER84" s="2"/>
      <c r="VES84" s="2"/>
      <c r="VET84" s="2"/>
      <c r="VEU84" s="2"/>
      <c r="VEV84" s="2"/>
      <c r="VEW84" s="2"/>
      <c r="VEX84" s="2"/>
      <c r="VEY84" s="2"/>
      <c r="VEZ84" s="2"/>
      <c r="VFA84" s="2"/>
      <c r="VFB84" s="2"/>
      <c r="VFC84" s="2"/>
      <c r="VFD84" s="2"/>
      <c r="VFE84" s="2"/>
      <c r="VFF84" s="2"/>
      <c r="VFG84" s="2"/>
      <c r="VFH84" s="2"/>
      <c r="VFI84" s="2"/>
      <c r="VFJ84" s="2"/>
      <c r="VFK84" s="2"/>
      <c r="VFL84" s="2"/>
      <c r="VFM84" s="2"/>
      <c r="VFN84" s="2"/>
      <c r="VFO84" s="2"/>
      <c r="VFP84" s="2"/>
      <c r="VFQ84" s="2"/>
      <c r="VFR84" s="2"/>
      <c r="VFS84" s="2"/>
      <c r="VFT84" s="2"/>
      <c r="VFU84" s="2"/>
      <c r="VFV84" s="2"/>
      <c r="VFW84" s="2"/>
      <c r="VFX84" s="2"/>
      <c r="VFY84" s="2"/>
      <c r="VFZ84" s="2"/>
      <c r="VGA84" s="2"/>
      <c r="VGB84" s="2"/>
      <c r="VGC84" s="2"/>
      <c r="VGD84" s="2"/>
      <c r="VGE84" s="2"/>
      <c r="VGF84" s="2"/>
      <c r="VGG84" s="2"/>
      <c r="VGH84" s="2"/>
      <c r="VGI84" s="2"/>
      <c r="VGJ84" s="2"/>
      <c r="VGK84" s="2"/>
      <c r="VGL84" s="2"/>
      <c r="VGM84" s="2"/>
      <c r="VGN84" s="2"/>
      <c r="VGO84" s="2"/>
      <c r="VGP84" s="2"/>
      <c r="VGQ84" s="2"/>
      <c r="VGR84" s="2"/>
      <c r="VGS84" s="2"/>
      <c r="VGT84" s="2"/>
      <c r="VGU84" s="2"/>
      <c r="VGV84" s="2"/>
      <c r="VGW84" s="2"/>
      <c r="VGX84" s="2"/>
      <c r="VGY84" s="2"/>
      <c r="VGZ84" s="2"/>
      <c r="VHA84" s="2"/>
      <c r="VHB84" s="2"/>
      <c r="VHC84" s="2"/>
      <c r="VHD84" s="2"/>
      <c r="VHE84" s="2"/>
      <c r="VHF84" s="2"/>
      <c r="VHG84" s="2"/>
      <c r="VHH84" s="2"/>
      <c r="VHI84" s="2"/>
      <c r="VHJ84" s="2"/>
      <c r="VHK84" s="2"/>
      <c r="VHL84" s="2"/>
      <c r="VHM84" s="2"/>
      <c r="VHN84" s="2"/>
      <c r="VHO84" s="2"/>
      <c r="VHP84" s="2"/>
      <c r="VHQ84" s="2"/>
      <c r="VHR84" s="2"/>
      <c r="VHS84" s="2"/>
      <c r="VHT84" s="2"/>
      <c r="VHU84" s="2"/>
      <c r="VHV84" s="2"/>
      <c r="VHW84" s="2"/>
      <c r="VHX84" s="2"/>
      <c r="VHY84" s="2"/>
      <c r="VHZ84" s="2"/>
      <c r="VIA84" s="2"/>
      <c r="VIB84" s="2"/>
      <c r="VIC84" s="2"/>
      <c r="VID84" s="2"/>
      <c r="VIE84" s="2"/>
      <c r="VIF84" s="2"/>
      <c r="VIG84" s="2"/>
      <c r="VIH84" s="2"/>
      <c r="VII84" s="2"/>
      <c r="VIJ84" s="2"/>
      <c r="VIK84" s="2"/>
      <c r="VIL84" s="2"/>
      <c r="VIM84" s="2"/>
      <c r="VIN84" s="2"/>
      <c r="VIO84" s="2"/>
      <c r="VIP84" s="2"/>
      <c r="VIQ84" s="2"/>
      <c r="VIR84" s="2"/>
      <c r="VIS84" s="2"/>
      <c r="VIT84" s="2"/>
      <c r="VIU84" s="2"/>
      <c r="VIV84" s="2"/>
      <c r="VIW84" s="2"/>
      <c r="VIX84" s="2"/>
      <c r="VIY84" s="2"/>
      <c r="VIZ84" s="2"/>
      <c r="VJA84" s="2"/>
      <c r="VJB84" s="2"/>
      <c r="VJC84" s="2"/>
      <c r="VJD84" s="2"/>
      <c r="VJE84" s="2"/>
      <c r="VJF84" s="2"/>
      <c r="VJG84" s="2"/>
      <c r="VJH84" s="2"/>
      <c r="VJI84" s="2"/>
      <c r="VJJ84" s="2"/>
      <c r="VJK84" s="2"/>
      <c r="VJL84" s="2"/>
      <c r="VJM84" s="2"/>
      <c r="VJN84" s="2"/>
      <c r="VJO84" s="2"/>
      <c r="VJP84" s="2"/>
      <c r="VJQ84" s="2"/>
      <c r="VJR84" s="2"/>
      <c r="VJS84" s="2"/>
      <c r="VJT84" s="2"/>
      <c r="VJU84" s="2"/>
      <c r="VJV84" s="2"/>
      <c r="VJW84" s="2"/>
      <c r="VJX84" s="2"/>
      <c r="VJY84" s="2"/>
      <c r="VJZ84" s="2"/>
      <c r="VKA84" s="2"/>
      <c r="VKB84" s="2"/>
      <c r="VKC84" s="2"/>
      <c r="VKD84" s="2"/>
      <c r="VKE84" s="2"/>
      <c r="VKF84" s="2"/>
      <c r="VKG84" s="2"/>
      <c r="VKH84" s="2"/>
      <c r="VKI84" s="2"/>
      <c r="VKJ84" s="2"/>
      <c r="VKK84" s="2"/>
      <c r="VKL84" s="2"/>
      <c r="VKM84" s="2"/>
      <c r="VKN84" s="2"/>
      <c r="VKO84" s="2"/>
      <c r="VKP84" s="2"/>
      <c r="VKQ84" s="2"/>
      <c r="VKR84" s="2"/>
      <c r="VKS84" s="2"/>
      <c r="VKT84" s="2"/>
      <c r="VKU84" s="2"/>
      <c r="VKV84" s="2"/>
      <c r="VKW84" s="2"/>
      <c r="VKX84" s="2"/>
      <c r="VKY84" s="2"/>
      <c r="VKZ84" s="2"/>
      <c r="VLA84" s="2"/>
      <c r="VLB84" s="2"/>
      <c r="VLC84" s="2"/>
      <c r="VLD84" s="2"/>
      <c r="VLE84" s="2"/>
      <c r="VLF84" s="2"/>
      <c r="VLG84" s="2"/>
      <c r="VLH84" s="2"/>
      <c r="VLI84" s="2"/>
      <c r="VLJ84" s="2"/>
      <c r="VLK84" s="2"/>
      <c r="VLL84" s="2"/>
      <c r="VLM84" s="2"/>
      <c r="VLN84" s="2"/>
      <c r="VLO84" s="2"/>
      <c r="VLP84" s="2"/>
      <c r="VLQ84" s="2"/>
      <c r="VLR84" s="2"/>
      <c r="VLS84" s="2"/>
      <c r="VLT84" s="2"/>
      <c r="VLU84" s="2"/>
      <c r="VLV84" s="2"/>
      <c r="VLW84" s="2"/>
      <c r="VLX84" s="2"/>
      <c r="VLY84" s="2"/>
      <c r="VLZ84" s="2"/>
      <c r="VMA84" s="2"/>
      <c r="VMB84" s="2"/>
      <c r="VMC84" s="2"/>
      <c r="VMD84" s="2"/>
      <c r="VME84" s="2"/>
      <c r="VMF84" s="2"/>
      <c r="VMG84" s="2"/>
      <c r="VMH84" s="2"/>
      <c r="VMI84" s="2"/>
      <c r="VMJ84" s="2"/>
      <c r="VMK84" s="2"/>
      <c r="VML84" s="2"/>
      <c r="VMM84" s="2"/>
      <c r="VMN84" s="2"/>
      <c r="VMO84" s="2"/>
      <c r="VMP84" s="2"/>
      <c r="VMQ84" s="2"/>
      <c r="VMR84" s="2"/>
      <c r="VMS84" s="2"/>
      <c r="VMT84" s="2"/>
      <c r="VMU84" s="2"/>
      <c r="VMV84" s="2"/>
      <c r="VMW84" s="2"/>
      <c r="VMX84" s="2"/>
      <c r="VMY84" s="2"/>
      <c r="VMZ84" s="2"/>
      <c r="VNA84" s="2"/>
      <c r="VNB84" s="2"/>
      <c r="VNC84" s="2"/>
      <c r="VND84" s="2"/>
      <c r="VNE84" s="2"/>
      <c r="VNF84" s="2"/>
      <c r="VNG84" s="2"/>
      <c r="VNH84" s="2"/>
      <c r="VNI84" s="2"/>
      <c r="VNJ84" s="2"/>
      <c r="VNK84" s="2"/>
      <c r="VNL84" s="2"/>
      <c r="VNM84" s="2"/>
      <c r="VNN84" s="2"/>
      <c r="VNO84" s="2"/>
      <c r="VNP84" s="2"/>
      <c r="VNQ84" s="2"/>
      <c r="VNR84" s="2"/>
      <c r="VNS84" s="2"/>
      <c r="VNT84" s="2"/>
      <c r="VNU84" s="2"/>
      <c r="VNV84" s="2"/>
      <c r="VNW84" s="2"/>
      <c r="VNX84" s="2"/>
      <c r="VNY84" s="2"/>
      <c r="VNZ84" s="2"/>
      <c r="VOA84" s="2"/>
      <c r="VOB84" s="2"/>
      <c r="VOC84" s="2"/>
      <c r="VOD84" s="2"/>
      <c r="VOE84" s="2"/>
      <c r="VOF84" s="2"/>
      <c r="VOG84" s="2"/>
      <c r="VOH84" s="2"/>
      <c r="VOI84" s="2"/>
      <c r="VOJ84" s="2"/>
      <c r="VOK84" s="2"/>
      <c r="VOL84" s="2"/>
      <c r="VOM84" s="2"/>
      <c r="VON84" s="2"/>
      <c r="VOO84" s="2"/>
      <c r="VOP84" s="2"/>
      <c r="VOQ84" s="2"/>
      <c r="VOR84" s="2"/>
      <c r="VOS84" s="2"/>
      <c r="VOT84" s="2"/>
      <c r="VOU84" s="2"/>
      <c r="VOV84" s="2"/>
      <c r="VOW84" s="2"/>
      <c r="VOX84" s="2"/>
      <c r="VOY84" s="2"/>
      <c r="VOZ84" s="2"/>
      <c r="VPA84" s="2"/>
      <c r="VPB84" s="2"/>
      <c r="VPC84" s="2"/>
      <c r="VPD84" s="2"/>
      <c r="VPE84" s="2"/>
      <c r="VPF84" s="2"/>
      <c r="VPG84" s="2"/>
      <c r="VPH84" s="2"/>
      <c r="VPI84" s="2"/>
      <c r="VPJ84" s="2"/>
      <c r="VPK84" s="2"/>
      <c r="VPL84" s="2"/>
      <c r="VPM84" s="2"/>
      <c r="VPN84" s="2"/>
      <c r="VPO84" s="2"/>
      <c r="VPP84" s="2"/>
      <c r="VPQ84" s="2"/>
      <c r="VPR84" s="2"/>
      <c r="VPS84" s="2"/>
      <c r="VPT84" s="2"/>
      <c r="VPU84" s="2"/>
      <c r="VPV84" s="2"/>
      <c r="VPW84" s="2"/>
      <c r="VPX84" s="2"/>
      <c r="VPY84" s="2"/>
      <c r="VPZ84" s="2"/>
      <c r="VQA84" s="2"/>
      <c r="VQB84" s="2"/>
      <c r="VQC84" s="2"/>
      <c r="VQD84" s="2"/>
      <c r="VQE84" s="2"/>
      <c r="VQF84" s="2"/>
      <c r="VQG84" s="2"/>
      <c r="VQH84" s="2"/>
      <c r="VQI84" s="2"/>
      <c r="VQJ84" s="2"/>
      <c r="VQK84" s="2"/>
      <c r="VQL84" s="2"/>
      <c r="VQM84" s="2"/>
      <c r="VQN84" s="2"/>
      <c r="VQO84" s="2"/>
      <c r="VQP84" s="2"/>
      <c r="VQQ84" s="2"/>
      <c r="VQR84" s="2"/>
      <c r="VQS84" s="2"/>
      <c r="VQT84" s="2"/>
      <c r="VQU84" s="2"/>
      <c r="VQV84" s="2"/>
      <c r="VQW84" s="2"/>
      <c r="VQX84" s="2"/>
      <c r="VQY84" s="2"/>
      <c r="VQZ84" s="2"/>
      <c r="VRA84" s="2"/>
      <c r="VRB84" s="2"/>
      <c r="VRC84" s="2"/>
      <c r="VRD84" s="2"/>
      <c r="VRE84" s="2"/>
      <c r="VRF84" s="2"/>
      <c r="VRG84" s="2"/>
      <c r="VRH84" s="2"/>
      <c r="VRI84" s="2"/>
      <c r="VRJ84" s="2"/>
      <c r="VRK84" s="2"/>
      <c r="VRL84" s="2"/>
      <c r="VRM84" s="2"/>
      <c r="VRN84" s="2"/>
      <c r="VRO84" s="2"/>
      <c r="VRP84" s="2"/>
      <c r="VRQ84" s="2"/>
      <c r="VRR84" s="2"/>
      <c r="VRS84" s="2"/>
      <c r="VRT84" s="2"/>
      <c r="VRU84" s="2"/>
      <c r="VRV84" s="2"/>
      <c r="VRW84" s="2"/>
      <c r="VRX84" s="2"/>
      <c r="VRY84" s="2"/>
      <c r="VRZ84" s="2"/>
      <c r="VSA84" s="2"/>
      <c r="VSB84" s="2"/>
      <c r="VSC84" s="2"/>
      <c r="VSD84" s="2"/>
      <c r="VSE84" s="2"/>
      <c r="VSF84" s="2"/>
      <c r="VSG84" s="2"/>
      <c r="VSH84" s="2"/>
      <c r="VSI84" s="2"/>
      <c r="VSJ84" s="2"/>
      <c r="VSK84" s="2"/>
      <c r="VSL84" s="2"/>
      <c r="VSM84" s="2"/>
      <c r="VSN84" s="2"/>
      <c r="VSO84" s="2"/>
      <c r="VSP84" s="2"/>
      <c r="VSQ84" s="2"/>
      <c r="VSR84" s="2"/>
      <c r="VSS84" s="2"/>
      <c r="VST84" s="2"/>
      <c r="VSU84" s="2"/>
      <c r="VSV84" s="2"/>
      <c r="VSW84" s="2"/>
      <c r="VSX84" s="2"/>
      <c r="VSY84" s="2"/>
      <c r="VSZ84" s="2"/>
      <c r="VTA84" s="2"/>
      <c r="VTB84" s="2"/>
      <c r="VTC84" s="2"/>
      <c r="VTD84" s="2"/>
      <c r="VTE84" s="2"/>
      <c r="VTF84" s="2"/>
      <c r="VTG84" s="2"/>
      <c r="VTH84" s="2"/>
      <c r="VTI84" s="2"/>
      <c r="VTJ84" s="2"/>
      <c r="VTK84" s="2"/>
      <c r="VTL84" s="2"/>
      <c r="VTM84" s="2"/>
      <c r="VTN84" s="2"/>
      <c r="VTO84" s="2"/>
      <c r="VTP84" s="2"/>
      <c r="VTQ84" s="2"/>
      <c r="VTR84" s="2"/>
      <c r="VTS84" s="2"/>
      <c r="VTT84" s="2"/>
      <c r="VTU84" s="2"/>
      <c r="VTV84" s="2"/>
      <c r="VTW84" s="2"/>
      <c r="VTX84" s="2"/>
      <c r="VTY84" s="2"/>
      <c r="VTZ84" s="2"/>
      <c r="VUA84" s="2"/>
      <c r="VUB84" s="2"/>
      <c r="VUC84" s="2"/>
      <c r="VUD84" s="2"/>
      <c r="VUE84" s="2"/>
      <c r="VUF84" s="2"/>
      <c r="VUG84" s="2"/>
      <c r="VUH84" s="2"/>
      <c r="VUI84" s="2"/>
      <c r="VUJ84" s="2"/>
      <c r="VUK84" s="2"/>
      <c r="VUL84" s="2"/>
      <c r="VUM84" s="2"/>
      <c r="VUN84" s="2"/>
      <c r="VUO84" s="2"/>
      <c r="VUP84" s="2"/>
      <c r="VUQ84" s="2"/>
      <c r="VUR84" s="2"/>
      <c r="VUS84" s="2"/>
      <c r="VUT84" s="2"/>
      <c r="VUU84" s="2"/>
      <c r="VUV84" s="2"/>
      <c r="VUW84" s="2"/>
      <c r="VUX84" s="2"/>
      <c r="VUY84" s="2"/>
      <c r="VUZ84" s="2"/>
      <c r="VVA84" s="2"/>
      <c r="VVB84" s="2"/>
      <c r="VVC84" s="2"/>
      <c r="VVD84" s="2"/>
      <c r="VVE84" s="2"/>
      <c r="VVF84" s="2"/>
      <c r="VVG84" s="2"/>
      <c r="VVH84" s="2"/>
      <c r="VVI84" s="2"/>
      <c r="VVJ84" s="2"/>
      <c r="VVK84" s="2"/>
      <c r="VVL84" s="2"/>
      <c r="VVM84" s="2"/>
      <c r="VVN84" s="2"/>
      <c r="VVO84" s="2"/>
      <c r="VVP84" s="2"/>
      <c r="VVQ84" s="2"/>
      <c r="VVR84" s="2"/>
      <c r="VVS84" s="2"/>
      <c r="VVT84" s="2"/>
      <c r="VVU84" s="2"/>
      <c r="VVV84" s="2"/>
      <c r="VVW84" s="2"/>
      <c r="VVX84" s="2"/>
      <c r="VVY84" s="2"/>
      <c r="VVZ84" s="2"/>
      <c r="VWA84" s="2"/>
      <c r="VWB84" s="2"/>
      <c r="VWC84" s="2"/>
      <c r="VWD84" s="2"/>
      <c r="VWE84" s="2"/>
      <c r="VWF84" s="2"/>
      <c r="VWG84" s="2"/>
      <c r="VWH84" s="2"/>
      <c r="VWI84" s="2"/>
      <c r="VWJ84" s="2"/>
      <c r="VWK84" s="2"/>
      <c r="VWL84" s="2"/>
      <c r="VWM84" s="2"/>
      <c r="VWN84" s="2"/>
      <c r="VWO84" s="2"/>
      <c r="VWP84" s="2"/>
      <c r="VWQ84" s="2"/>
      <c r="VWR84" s="2"/>
      <c r="VWS84" s="2"/>
      <c r="VWT84" s="2"/>
      <c r="VWU84" s="2"/>
      <c r="VWV84" s="2"/>
      <c r="VWW84" s="2"/>
      <c r="VWX84" s="2"/>
      <c r="VWY84" s="2"/>
      <c r="VWZ84" s="2"/>
      <c r="VXA84" s="2"/>
      <c r="VXB84" s="2"/>
      <c r="VXC84" s="2"/>
      <c r="VXD84" s="2"/>
      <c r="VXE84" s="2"/>
      <c r="VXF84" s="2"/>
      <c r="VXG84" s="2"/>
      <c r="VXH84" s="2"/>
      <c r="VXI84" s="2"/>
      <c r="VXJ84" s="2"/>
      <c r="VXK84" s="2"/>
      <c r="VXL84" s="2"/>
      <c r="VXM84" s="2"/>
      <c r="VXN84" s="2"/>
      <c r="VXO84" s="2"/>
      <c r="VXP84" s="2"/>
      <c r="VXQ84" s="2"/>
      <c r="VXR84" s="2"/>
      <c r="VXS84" s="2"/>
      <c r="VXT84" s="2"/>
      <c r="VXU84" s="2"/>
      <c r="VXV84" s="2"/>
      <c r="VXW84" s="2"/>
      <c r="VXX84" s="2"/>
      <c r="VXY84" s="2"/>
      <c r="VXZ84" s="2"/>
      <c r="VYA84" s="2"/>
      <c r="VYB84" s="2"/>
      <c r="VYC84" s="2"/>
      <c r="VYD84" s="2"/>
      <c r="VYE84" s="2"/>
      <c r="VYF84" s="2"/>
      <c r="VYG84" s="2"/>
      <c r="VYH84" s="2"/>
      <c r="VYI84" s="2"/>
      <c r="VYJ84" s="2"/>
      <c r="VYK84" s="2"/>
      <c r="VYL84" s="2"/>
      <c r="VYM84" s="2"/>
      <c r="VYN84" s="2"/>
      <c r="VYO84" s="2"/>
      <c r="VYP84" s="2"/>
      <c r="VYQ84" s="2"/>
      <c r="VYR84" s="2"/>
      <c r="VYS84" s="2"/>
      <c r="VYT84" s="2"/>
      <c r="VYU84" s="2"/>
      <c r="VYV84" s="2"/>
      <c r="VYW84" s="2"/>
      <c r="VYX84" s="2"/>
      <c r="VYY84" s="2"/>
      <c r="VYZ84" s="2"/>
      <c r="VZA84" s="2"/>
      <c r="VZB84" s="2"/>
      <c r="VZC84" s="2"/>
      <c r="VZD84" s="2"/>
      <c r="VZE84" s="2"/>
      <c r="VZF84" s="2"/>
      <c r="VZG84" s="2"/>
      <c r="VZH84" s="2"/>
      <c r="VZI84" s="2"/>
      <c r="VZJ84" s="2"/>
      <c r="VZK84" s="2"/>
      <c r="VZL84" s="2"/>
      <c r="VZM84" s="2"/>
      <c r="VZN84" s="2"/>
      <c r="VZO84" s="2"/>
      <c r="VZP84" s="2"/>
      <c r="VZQ84" s="2"/>
      <c r="VZR84" s="2"/>
      <c r="VZS84" s="2"/>
      <c r="VZT84" s="2"/>
      <c r="VZU84" s="2"/>
      <c r="VZV84" s="2"/>
      <c r="VZW84" s="2"/>
      <c r="VZX84" s="2"/>
      <c r="VZY84" s="2"/>
      <c r="VZZ84" s="2"/>
      <c r="WAA84" s="2"/>
      <c r="WAB84" s="2"/>
      <c r="WAC84" s="2"/>
      <c r="WAD84" s="2"/>
      <c r="WAE84" s="2"/>
      <c r="WAF84" s="2"/>
      <c r="WAG84" s="2"/>
      <c r="WAH84" s="2"/>
      <c r="WAI84" s="2"/>
      <c r="WAJ84" s="2"/>
      <c r="WAK84" s="2"/>
      <c r="WAL84" s="2"/>
      <c r="WAM84" s="2"/>
      <c r="WAN84" s="2"/>
      <c r="WAO84" s="2"/>
      <c r="WAP84" s="2"/>
      <c r="WAQ84" s="2"/>
      <c r="WAR84" s="2"/>
      <c r="WAS84" s="2"/>
      <c r="WAT84" s="2"/>
      <c r="WAU84" s="2"/>
      <c r="WAV84" s="2"/>
      <c r="WAW84" s="2"/>
      <c r="WAX84" s="2"/>
      <c r="WAY84" s="2"/>
      <c r="WAZ84" s="2"/>
      <c r="WBA84" s="2"/>
      <c r="WBB84" s="2"/>
      <c r="WBC84" s="2"/>
      <c r="WBD84" s="2"/>
      <c r="WBE84" s="2"/>
      <c r="WBF84" s="2"/>
      <c r="WBG84" s="2"/>
      <c r="WBH84" s="2"/>
      <c r="WBI84" s="2"/>
      <c r="WBJ84" s="2"/>
      <c r="WBK84" s="2"/>
      <c r="WBL84" s="2"/>
      <c r="WBM84" s="2"/>
      <c r="WBN84" s="2"/>
      <c r="WBO84" s="2"/>
      <c r="WBP84" s="2"/>
      <c r="WBQ84" s="2"/>
      <c r="WBR84" s="2"/>
      <c r="WBS84" s="2"/>
      <c r="WBT84" s="2"/>
      <c r="WBU84" s="2"/>
      <c r="WBV84" s="2"/>
      <c r="WBW84" s="2"/>
      <c r="WBX84" s="2"/>
      <c r="WBY84" s="2"/>
      <c r="WBZ84" s="2"/>
      <c r="WCA84" s="2"/>
      <c r="WCB84" s="2"/>
      <c r="WCC84" s="2"/>
      <c r="WCD84" s="2"/>
      <c r="WCE84" s="2"/>
      <c r="WCF84" s="2"/>
      <c r="WCG84" s="2"/>
      <c r="WCH84" s="2"/>
      <c r="WCI84" s="2"/>
      <c r="WCJ84" s="2"/>
      <c r="WCK84" s="2"/>
      <c r="WCL84" s="2"/>
      <c r="WCM84" s="2"/>
      <c r="WCN84" s="2"/>
      <c r="WCO84" s="2"/>
      <c r="WCP84" s="2"/>
      <c r="WCQ84" s="2"/>
      <c r="WCR84" s="2"/>
      <c r="WCS84" s="2"/>
      <c r="WCT84" s="2"/>
      <c r="WCU84" s="2"/>
      <c r="WCV84" s="2"/>
      <c r="WCW84" s="2"/>
      <c r="WCX84" s="2"/>
      <c r="WCY84" s="2"/>
      <c r="WCZ84" s="2"/>
      <c r="WDA84" s="2"/>
      <c r="WDB84" s="2"/>
      <c r="WDC84" s="2"/>
      <c r="WDD84" s="2"/>
      <c r="WDE84" s="2"/>
      <c r="WDF84" s="2"/>
      <c r="WDG84" s="2"/>
      <c r="WDH84" s="2"/>
      <c r="WDI84" s="2"/>
      <c r="WDJ84" s="2"/>
      <c r="WDK84" s="2"/>
      <c r="WDL84" s="2"/>
      <c r="WDM84" s="2"/>
      <c r="WDN84" s="2"/>
      <c r="WDO84" s="2"/>
      <c r="WDP84" s="2"/>
      <c r="WDQ84" s="2"/>
      <c r="WDR84" s="2"/>
      <c r="WDS84" s="2"/>
      <c r="WDT84" s="2"/>
      <c r="WDU84" s="2"/>
      <c r="WDV84" s="2"/>
      <c r="WDW84" s="2"/>
      <c r="WDX84" s="2"/>
      <c r="WDY84" s="2"/>
      <c r="WDZ84" s="2"/>
      <c r="WEA84" s="2"/>
      <c r="WEB84" s="2"/>
      <c r="WEC84" s="2"/>
      <c r="WED84" s="2"/>
      <c r="WEE84" s="2"/>
      <c r="WEF84" s="2"/>
      <c r="WEG84" s="2"/>
      <c r="WEH84" s="2"/>
      <c r="WEI84" s="2"/>
      <c r="WEJ84" s="2"/>
      <c r="WEK84" s="2"/>
      <c r="WEL84" s="2"/>
      <c r="WEM84" s="2"/>
      <c r="WEN84" s="2"/>
      <c r="WEO84" s="2"/>
      <c r="WEP84" s="2"/>
      <c r="WEQ84" s="2"/>
      <c r="WER84" s="2"/>
      <c r="WES84" s="2"/>
      <c r="WET84" s="2"/>
      <c r="WEU84" s="2"/>
      <c r="WEV84" s="2"/>
      <c r="WEW84" s="2"/>
      <c r="WEX84" s="2"/>
      <c r="WEY84" s="2"/>
      <c r="WEZ84" s="2"/>
      <c r="WFA84" s="2"/>
      <c r="WFB84" s="2"/>
      <c r="WFC84" s="2"/>
      <c r="WFD84" s="2"/>
      <c r="WFE84" s="2"/>
      <c r="WFF84" s="2"/>
      <c r="WFG84" s="2"/>
      <c r="WFH84" s="2"/>
      <c r="WFI84" s="2"/>
      <c r="WFJ84" s="2"/>
      <c r="WFK84" s="2"/>
      <c r="WFL84" s="2"/>
      <c r="WFM84" s="2"/>
      <c r="WFN84" s="2"/>
      <c r="WFO84" s="2"/>
      <c r="WFP84" s="2"/>
      <c r="WFQ84" s="2"/>
      <c r="WFR84" s="2"/>
      <c r="WFS84" s="2"/>
      <c r="WFT84" s="2"/>
      <c r="WFU84" s="2"/>
      <c r="WFV84" s="2"/>
      <c r="WFW84" s="2"/>
      <c r="WFX84" s="2"/>
      <c r="WFY84" s="2"/>
      <c r="WFZ84" s="2"/>
      <c r="WGA84" s="2"/>
      <c r="WGB84" s="2"/>
      <c r="WGC84" s="2"/>
      <c r="WGD84" s="2"/>
      <c r="WGE84" s="2"/>
      <c r="WGF84" s="2"/>
      <c r="WGG84" s="2"/>
      <c r="WGH84" s="2"/>
      <c r="WGI84" s="2"/>
      <c r="WGJ84" s="2"/>
      <c r="WGK84" s="2"/>
      <c r="WGL84" s="2"/>
      <c r="WGM84" s="2"/>
      <c r="WGN84" s="2"/>
      <c r="WGO84" s="2"/>
      <c r="WGP84" s="2"/>
      <c r="WGQ84" s="2"/>
      <c r="WGR84" s="2"/>
      <c r="WGS84" s="2"/>
      <c r="WGT84" s="2"/>
      <c r="WGU84" s="2"/>
      <c r="WGV84" s="2"/>
      <c r="WGW84" s="2"/>
      <c r="WGX84" s="2"/>
      <c r="WGY84" s="2"/>
      <c r="WGZ84" s="2"/>
      <c r="WHA84" s="2"/>
      <c r="WHB84" s="2"/>
      <c r="WHC84" s="2"/>
      <c r="WHD84" s="2"/>
      <c r="WHE84" s="2"/>
      <c r="WHF84" s="2"/>
      <c r="WHG84" s="2"/>
      <c r="WHH84" s="2"/>
      <c r="WHI84" s="2"/>
      <c r="WHJ84" s="2"/>
      <c r="WHK84" s="2"/>
      <c r="WHL84" s="2"/>
      <c r="WHM84" s="2"/>
      <c r="WHN84" s="2"/>
      <c r="WHO84" s="2"/>
      <c r="WHP84" s="2"/>
      <c r="WHQ84" s="2"/>
      <c r="WHR84" s="2"/>
      <c r="WHS84" s="2"/>
      <c r="WHT84" s="2"/>
      <c r="WHU84" s="2"/>
      <c r="WHV84" s="2"/>
      <c r="WHW84" s="2"/>
      <c r="WHX84" s="2"/>
      <c r="WHY84" s="2"/>
      <c r="WHZ84" s="2"/>
      <c r="WIA84" s="2"/>
      <c r="WIB84" s="2"/>
      <c r="WIC84" s="2"/>
      <c r="WID84" s="2"/>
      <c r="WIE84" s="2"/>
      <c r="WIF84" s="2"/>
      <c r="WIG84" s="2"/>
      <c r="WIH84" s="2"/>
      <c r="WII84" s="2"/>
      <c r="WIJ84" s="2"/>
      <c r="WIK84" s="2"/>
      <c r="WIL84" s="2"/>
      <c r="WIM84" s="2"/>
      <c r="WIN84" s="2"/>
      <c r="WIO84" s="2"/>
      <c r="WIP84" s="2"/>
      <c r="WIQ84" s="2"/>
      <c r="WIR84" s="2"/>
      <c r="WIS84" s="2"/>
      <c r="WIT84" s="2"/>
      <c r="WIU84" s="2"/>
      <c r="WIV84" s="2"/>
      <c r="WIW84" s="2"/>
      <c r="WIX84" s="2"/>
      <c r="WIY84" s="2"/>
      <c r="WIZ84" s="2"/>
      <c r="WJA84" s="2"/>
      <c r="WJB84" s="2"/>
      <c r="WJC84" s="2"/>
      <c r="WJD84" s="2"/>
      <c r="WJE84" s="2"/>
      <c r="WJF84" s="2"/>
      <c r="WJG84" s="2"/>
      <c r="WJH84" s="2"/>
      <c r="WJI84" s="2"/>
      <c r="WJJ84" s="2"/>
      <c r="WJK84" s="2"/>
      <c r="WJL84" s="2"/>
      <c r="WJM84" s="2"/>
      <c r="WJN84" s="2"/>
      <c r="WJO84" s="2"/>
      <c r="WJP84" s="2"/>
      <c r="WJQ84" s="2"/>
      <c r="WJR84" s="2"/>
      <c r="WJS84" s="2"/>
      <c r="WJT84" s="2"/>
      <c r="WJU84" s="2"/>
      <c r="WJV84" s="2"/>
      <c r="WJW84" s="2"/>
      <c r="WJX84" s="2"/>
      <c r="WJY84" s="2"/>
      <c r="WJZ84" s="2"/>
      <c r="WKA84" s="2"/>
      <c r="WKB84" s="2"/>
      <c r="WKC84" s="2"/>
      <c r="WKD84" s="2"/>
      <c r="WKE84" s="2"/>
      <c r="WKF84" s="2"/>
      <c r="WKG84" s="2"/>
      <c r="WKH84" s="2"/>
      <c r="WKI84" s="2"/>
      <c r="WKJ84" s="2"/>
      <c r="WKK84" s="2"/>
      <c r="WKL84" s="2"/>
      <c r="WKM84" s="2"/>
      <c r="WKN84" s="2"/>
      <c r="WKO84" s="2"/>
      <c r="WKP84" s="2"/>
      <c r="WKQ84" s="2"/>
      <c r="WKR84" s="2"/>
      <c r="WKS84" s="2"/>
      <c r="WKT84" s="2"/>
      <c r="WKU84" s="2"/>
      <c r="WKV84" s="2"/>
      <c r="WKW84" s="2"/>
      <c r="WKX84" s="2"/>
      <c r="WKY84" s="2"/>
      <c r="WKZ84" s="2"/>
      <c r="WLA84" s="2"/>
      <c r="WLB84" s="2"/>
      <c r="WLC84" s="2"/>
      <c r="WLD84" s="2"/>
      <c r="WLE84" s="2"/>
      <c r="WLF84" s="2"/>
      <c r="WLG84" s="2"/>
      <c r="WLH84" s="2"/>
      <c r="WLI84" s="2"/>
      <c r="WLJ84" s="2"/>
      <c r="WLK84" s="2"/>
      <c r="WLL84" s="2"/>
      <c r="WLM84" s="2"/>
      <c r="WLN84" s="2"/>
      <c r="WLO84" s="2"/>
      <c r="WLP84" s="2"/>
      <c r="WLQ84" s="2"/>
      <c r="WLR84" s="2"/>
      <c r="WLS84" s="2"/>
      <c r="WLT84" s="2"/>
      <c r="WLU84" s="2"/>
      <c r="WLV84" s="2"/>
      <c r="WLW84" s="2"/>
      <c r="WLX84" s="2"/>
      <c r="WLY84" s="2"/>
      <c r="WLZ84" s="2"/>
      <c r="WMA84" s="2"/>
      <c r="WMB84" s="2"/>
      <c r="WMC84" s="2"/>
      <c r="WMD84" s="2"/>
      <c r="WME84" s="2"/>
      <c r="WMF84" s="2"/>
      <c r="WMG84" s="2"/>
      <c r="WMH84" s="2"/>
      <c r="WMI84" s="2"/>
      <c r="WMJ84" s="2"/>
      <c r="WMK84" s="2"/>
      <c r="WML84" s="2"/>
      <c r="WMM84" s="2"/>
      <c r="WMN84" s="2"/>
      <c r="WMO84" s="2"/>
      <c r="WMP84" s="2"/>
      <c r="WMQ84" s="2"/>
      <c r="WMR84" s="2"/>
      <c r="WMS84" s="2"/>
      <c r="WMT84" s="2"/>
      <c r="WMU84" s="2"/>
      <c r="WMV84" s="2"/>
      <c r="WMW84" s="2"/>
      <c r="WMX84" s="2"/>
      <c r="WMY84" s="2"/>
      <c r="WMZ84" s="2"/>
      <c r="WNA84" s="2"/>
      <c r="WNB84" s="2"/>
      <c r="WNC84" s="2"/>
      <c r="WND84" s="2"/>
      <c r="WNE84" s="2"/>
      <c r="WNF84" s="2"/>
      <c r="WNG84" s="2"/>
      <c r="WNH84" s="2"/>
      <c r="WNI84" s="2"/>
      <c r="WNJ84" s="2"/>
      <c r="WNK84" s="2"/>
      <c r="WNL84" s="2"/>
      <c r="WNM84" s="2"/>
      <c r="WNN84" s="2"/>
      <c r="WNO84" s="2"/>
      <c r="WNP84" s="2"/>
      <c r="WNQ84" s="2"/>
      <c r="WNR84" s="2"/>
      <c r="WNS84" s="2"/>
      <c r="WNT84" s="2"/>
      <c r="WNU84" s="2"/>
      <c r="WNV84" s="2"/>
      <c r="WNW84" s="2"/>
      <c r="WNX84" s="2"/>
      <c r="WNY84" s="2"/>
      <c r="WNZ84" s="2"/>
      <c r="WOA84" s="2"/>
      <c r="WOB84" s="2"/>
      <c r="WOC84" s="2"/>
      <c r="WOD84" s="2"/>
      <c r="WOE84" s="2"/>
      <c r="WOF84" s="2"/>
      <c r="WOG84" s="2"/>
      <c r="WOH84" s="2"/>
      <c r="WOI84" s="2"/>
      <c r="WOJ84" s="2"/>
      <c r="WOK84" s="2"/>
      <c r="WOL84" s="2"/>
      <c r="WOM84" s="2"/>
      <c r="WON84" s="2"/>
      <c r="WOO84" s="2"/>
      <c r="WOP84" s="2"/>
      <c r="WOQ84" s="2"/>
      <c r="WOR84" s="2"/>
      <c r="WOS84" s="2"/>
      <c r="WOT84" s="2"/>
      <c r="WOU84" s="2"/>
      <c r="WOV84" s="2"/>
      <c r="WOW84" s="2"/>
      <c r="WOX84" s="2"/>
      <c r="WOY84" s="2"/>
      <c r="WOZ84" s="2"/>
      <c r="WPA84" s="2"/>
      <c r="WPB84" s="2"/>
      <c r="WPC84" s="2"/>
      <c r="WPD84" s="2"/>
      <c r="WPE84" s="2"/>
      <c r="WPF84" s="2"/>
      <c r="WPG84" s="2"/>
      <c r="WPH84" s="2"/>
      <c r="WPI84" s="2"/>
      <c r="WPJ84" s="2"/>
      <c r="WPK84" s="2"/>
      <c r="WPL84" s="2"/>
      <c r="WPM84" s="2"/>
      <c r="WPN84" s="2"/>
      <c r="WPO84" s="2"/>
      <c r="WPP84" s="2"/>
      <c r="WPQ84" s="2"/>
      <c r="WPR84" s="2"/>
      <c r="WPS84" s="2"/>
      <c r="WPT84" s="2"/>
      <c r="WPU84" s="2"/>
      <c r="WPV84" s="2"/>
      <c r="WPW84" s="2"/>
      <c r="WPX84" s="2"/>
      <c r="WPY84" s="2"/>
      <c r="WPZ84" s="2"/>
      <c r="WQA84" s="2"/>
      <c r="WQB84" s="2"/>
      <c r="WQC84" s="2"/>
      <c r="WQD84" s="2"/>
      <c r="WQE84" s="2"/>
      <c r="WQF84" s="2"/>
      <c r="WQG84" s="2"/>
      <c r="WQH84" s="2"/>
      <c r="WQI84" s="2"/>
      <c r="WQJ84" s="2"/>
      <c r="WQK84" s="2"/>
      <c r="WQL84" s="2"/>
      <c r="WQM84" s="2"/>
      <c r="WQN84" s="2"/>
      <c r="WQO84" s="2"/>
      <c r="WQP84" s="2"/>
      <c r="WQQ84" s="2"/>
      <c r="WQR84" s="2"/>
      <c r="WQS84" s="2"/>
      <c r="WQT84" s="2"/>
      <c r="WQU84" s="2"/>
      <c r="WQV84" s="2"/>
      <c r="WQW84" s="2"/>
      <c r="WQX84" s="2"/>
      <c r="WQY84" s="2"/>
      <c r="WQZ84" s="2"/>
      <c r="WRA84" s="2"/>
      <c r="WRB84" s="2"/>
      <c r="WRC84" s="2"/>
      <c r="WRD84" s="2"/>
      <c r="WRE84" s="2"/>
      <c r="WRF84" s="2"/>
      <c r="WRG84" s="2"/>
      <c r="WRH84" s="2"/>
      <c r="WRI84" s="2"/>
      <c r="WRJ84" s="2"/>
      <c r="WRK84" s="2"/>
      <c r="WRL84" s="2"/>
      <c r="WRM84" s="2"/>
      <c r="WRN84" s="2"/>
      <c r="WRO84" s="2"/>
      <c r="WRP84" s="2"/>
      <c r="WRQ84" s="2"/>
      <c r="WRR84" s="2"/>
      <c r="WRS84" s="2"/>
      <c r="WRT84" s="2"/>
      <c r="WRU84" s="2"/>
      <c r="WRV84" s="2"/>
      <c r="WRW84" s="2"/>
      <c r="WRX84" s="2"/>
      <c r="WRY84" s="2"/>
      <c r="WRZ84" s="2"/>
      <c r="WSA84" s="2"/>
      <c r="WSB84" s="2"/>
      <c r="WSC84" s="2"/>
      <c r="WSD84" s="2"/>
      <c r="WSE84" s="2"/>
      <c r="WSF84" s="2"/>
      <c r="WSG84" s="2"/>
      <c r="WSH84" s="2"/>
      <c r="WSI84" s="2"/>
      <c r="WSJ84" s="2"/>
      <c r="WSK84" s="2"/>
      <c r="WSL84" s="2"/>
      <c r="WSM84" s="2"/>
      <c r="WSN84" s="2"/>
      <c r="WSO84" s="2"/>
      <c r="WSP84" s="2"/>
      <c r="WSQ84" s="2"/>
      <c r="WSR84" s="2"/>
      <c r="WSS84" s="2"/>
      <c r="WST84" s="2"/>
      <c r="WSU84" s="2"/>
      <c r="WSV84" s="2"/>
      <c r="WSW84" s="2"/>
      <c r="WSX84" s="2"/>
      <c r="WSY84" s="2"/>
      <c r="WSZ84" s="2"/>
      <c r="WTA84" s="2"/>
      <c r="WTB84" s="2"/>
      <c r="WTC84" s="2"/>
      <c r="WTD84" s="2"/>
      <c r="WTE84" s="2"/>
      <c r="WTF84" s="2"/>
      <c r="WTG84" s="2"/>
      <c r="WTH84" s="2"/>
      <c r="WTI84" s="2"/>
      <c r="WTJ84" s="2"/>
      <c r="WTK84" s="2"/>
      <c r="WTL84" s="2"/>
      <c r="WTM84" s="2"/>
      <c r="WTN84" s="2"/>
      <c r="WTO84" s="2"/>
      <c r="WTP84" s="2"/>
      <c r="WTQ84" s="2"/>
      <c r="WTR84" s="2"/>
      <c r="WTS84" s="2"/>
      <c r="WTT84" s="2"/>
      <c r="WTU84" s="2"/>
      <c r="WTV84" s="2"/>
      <c r="WTW84" s="2"/>
      <c r="WTX84" s="2"/>
      <c r="WTY84" s="2"/>
      <c r="WTZ84" s="2"/>
      <c r="WUA84" s="2"/>
      <c r="WUB84" s="2"/>
      <c r="WUC84" s="2"/>
      <c r="WUD84" s="2"/>
      <c r="WUE84" s="2"/>
      <c r="WUF84" s="2"/>
      <c r="WUG84" s="2"/>
      <c r="WUH84" s="2"/>
      <c r="WUI84" s="2"/>
      <c r="WUJ84" s="2"/>
      <c r="WUK84" s="2"/>
      <c r="WUL84" s="2"/>
      <c r="WUM84" s="2"/>
      <c r="WUN84" s="2"/>
      <c r="WUO84" s="2"/>
      <c r="WUP84" s="2"/>
      <c r="WUQ84" s="2"/>
      <c r="WUR84" s="2"/>
      <c r="WUS84" s="2"/>
      <c r="WUT84" s="2"/>
      <c r="WUU84" s="2"/>
      <c r="WUV84" s="2"/>
      <c r="WUW84" s="2"/>
      <c r="WUX84" s="2"/>
      <c r="WUY84" s="2"/>
      <c r="WUZ84" s="2"/>
      <c r="WVA84" s="2"/>
      <c r="WVB84" s="2"/>
      <c r="WVC84" s="2"/>
      <c r="WVD84" s="2"/>
      <c r="WVE84" s="2"/>
      <c r="WVF84" s="2"/>
      <c r="WVG84" s="2"/>
      <c r="WVH84" s="2"/>
      <c r="WVI84" s="2"/>
      <c r="WVJ84" s="2"/>
      <c r="WVK84" s="2"/>
      <c r="WVL84" s="2"/>
      <c r="WVM84" s="2"/>
      <c r="WVN84" s="2"/>
      <c r="WVO84" s="2"/>
      <c r="WVP84" s="2"/>
      <c r="WVQ84" s="2"/>
      <c r="WVR84" s="2"/>
      <c r="WVS84" s="2"/>
      <c r="WVT84" s="2"/>
      <c r="WVU84" s="2"/>
      <c r="WVV84" s="2"/>
      <c r="WVW84" s="2"/>
      <c r="WVX84" s="2"/>
      <c r="WVY84" s="2"/>
      <c r="WVZ84" s="2"/>
      <c r="WWA84" s="2"/>
      <c r="WWB84" s="2"/>
      <c r="WWC84" s="2"/>
      <c r="WWD84" s="2"/>
      <c r="WWE84" s="2"/>
      <c r="WWF84" s="2"/>
      <c r="WWG84" s="2"/>
      <c r="WWH84" s="2"/>
      <c r="WWI84" s="2"/>
      <c r="WWJ84" s="2"/>
      <c r="WWK84" s="2"/>
      <c r="WWL84" s="2"/>
      <c r="WWM84" s="2"/>
      <c r="WWN84" s="2"/>
      <c r="WWO84" s="2"/>
      <c r="WWP84" s="2"/>
      <c r="WWQ84" s="2"/>
      <c r="WWR84" s="2"/>
      <c r="WWS84" s="2"/>
      <c r="WWT84" s="2"/>
      <c r="WWU84" s="2"/>
      <c r="WWV84" s="2"/>
      <c r="WWW84" s="2"/>
      <c r="WWX84" s="2"/>
      <c r="WWY84" s="2"/>
      <c r="WWZ84" s="2"/>
      <c r="WXA84" s="2"/>
      <c r="WXB84" s="2"/>
      <c r="WXC84" s="2"/>
      <c r="WXD84" s="2"/>
      <c r="WXE84" s="2"/>
      <c r="WXF84" s="2"/>
      <c r="WXG84" s="2"/>
      <c r="WXH84" s="2"/>
      <c r="WXI84" s="2"/>
      <c r="WXJ84" s="2"/>
      <c r="WXK84" s="2"/>
      <c r="WXL84" s="2"/>
      <c r="WXM84" s="2"/>
      <c r="WXN84" s="2"/>
      <c r="WXO84" s="2"/>
      <c r="WXP84" s="2"/>
      <c r="WXQ84" s="2"/>
      <c r="WXR84" s="2"/>
      <c r="WXS84" s="2"/>
      <c r="WXT84" s="2"/>
      <c r="WXU84" s="2"/>
      <c r="WXV84" s="2"/>
      <c r="WXW84" s="2"/>
      <c r="WXX84" s="2"/>
      <c r="WXY84" s="2"/>
      <c r="WXZ84" s="2"/>
      <c r="WYA84" s="2"/>
      <c r="WYB84" s="2"/>
      <c r="WYC84" s="2"/>
      <c r="WYD84" s="2"/>
      <c r="WYE84" s="2"/>
      <c r="WYF84" s="2"/>
      <c r="WYG84" s="2"/>
      <c r="WYH84" s="2"/>
      <c r="WYI84" s="2"/>
      <c r="WYJ84" s="2"/>
      <c r="WYK84" s="2"/>
      <c r="WYL84" s="2"/>
      <c r="WYM84" s="2"/>
      <c r="WYN84" s="2"/>
      <c r="WYO84" s="2"/>
      <c r="WYP84" s="2"/>
      <c r="WYQ84" s="2"/>
      <c r="WYR84" s="2"/>
      <c r="WYS84" s="2"/>
      <c r="WYT84" s="2"/>
      <c r="WYU84" s="2"/>
      <c r="WYV84" s="2"/>
      <c r="WYW84" s="2"/>
      <c r="WYX84" s="2"/>
      <c r="WYY84" s="2"/>
      <c r="WYZ84" s="2"/>
      <c r="WZA84" s="2"/>
      <c r="WZB84" s="2"/>
      <c r="WZC84" s="2"/>
      <c r="WZD84" s="2"/>
      <c r="WZE84" s="2"/>
      <c r="WZF84" s="2"/>
      <c r="WZG84" s="2"/>
      <c r="WZH84" s="2"/>
      <c r="WZI84" s="2"/>
      <c r="WZJ84" s="2"/>
      <c r="WZK84" s="2"/>
      <c r="WZL84" s="2"/>
      <c r="WZM84" s="2"/>
      <c r="WZN84" s="2"/>
      <c r="WZO84" s="2"/>
      <c r="WZP84" s="2"/>
      <c r="WZQ84" s="2"/>
      <c r="WZR84" s="2"/>
      <c r="WZS84" s="2"/>
      <c r="WZT84" s="2"/>
      <c r="WZU84" s="2"/>
      <c r="WZV84" s="2"/>
      <c r="WZW84" s="2"/>
      <c r="WZX84" s="2"/>
      <c r="WZY84" s="2"/>
      <c r="WZZ84" s="2"/>
      <c r="XAA84" s="2"/>
      <c r="XAB84" s="2"/>
      <c r="XAC84" s="2"/>
      <c r="XAD84" s="2"/>
      <c r="XAE84" s="2"/>
      <c r="XAF84" s="2"/>
      <c r="XAG84" s="2"/>
      <c r="XAH84" s="2"/>
      <c r="XAI84" s="2"/>
      <c r="XAJ84" s="2"/>
      <c r="XAK84" s="2"/>
      <c r="XAL84" s="2"/>
      <c r="XAM84" s="2"/>
      <c r="XAN84" s="2"/>
      <c r="XAO84" s="2"/>
      <c r="XAP84" s="2"/>
      <c r="XAQ84" s="2"/>
      <c r="XAR84" s="2"/>
      <c r="XAS84" s="2"/>
      <c r="XAT84" s="2"/>
      <c r="XAU84" s="2"/>
      <c r="XAV84" s="2"/>
      <c r="XAW84" s="2"/>
      <c r="XAX84" s="2"/>
      <c r="XAY84" s="2"/>
      <c r="XAZ84" s="2"/>
      <c r="XBA84" s="2"/>
      <c r="XBB84" s="2"/>
      <c r="XBC84" s="2"/>
      <c r="XBD84" s="2"/>
      <c r="XBE84" s="2"/>
      <c r="XBF84" s="2"/>
      <c r="XBG84" s="2"/>
      <c r="XBH84" s="2"/>
      <c r="XBI84" s="2"/>
      <c r="XBJ84" s="2"/>
      <c r="XBK84" s="2"/>
      <c r="XBL84" s="2"/>
      <c r="XBM84" s="2"/>
      <c r="XBN84" s="2"/>
      <c r="XBO84" s="2"/>
      <c r="XBP84" s="2"/>
      <c r="XBQ84" s="2"/>
      <c r="XBR84" s="2"/>
      <c r="XBS84" s="2"/>
      <c r="XBT84" s="2"/>
      <c r="XBU84" s="2"/>
      <c r="XBV84" s="2"/>
      <c r="XBW84" s="2"/>
      <c r="XBX84" s="2"/>
      <c r="XBY84" s="2"/>
      <c r="XBZ84" s="2"/>
      <c r="XCA84" s="2"/>
      <c r="XCB84" s="2"/>
      <c r="XCC84" s="2"/>
      <c r="XCD84" s="2"/>
      <c r="XCE84" s="2"/>
      <c r="XCF84" s="2"/>
      <c r="XCG84" s="2"/>
      <c r="XCH84" s="2"/>
      <c r="XCI84" s="2"/>
      <c r="XCJ84" s="2"/>
      <c r="XCK84" s="2"/>
      <c r="XCL84" s="2"/>
      <c r="XCM84" s="2"/>
      <c r="XCN84" s="2"/>
      <c r="XCO84" s="2"/>
      <c r="XCP84" s="2"/>
      <c r="XCQ84" s="2"/>
      <c r="XCR84" s="2"/>
      <c r="XCS84" s="2"/>
      <c r="XCT84" s="2"/>
      <c r="XCU84" s="2"/>
      <c r="XCV84" s="2"/>
      <c r="XCW84" s="2"/>
      <c r="XCX84" s="2"/>
      <c r="XCY84" s="2"/>
      <c r="XCZ84" s="2"/>
      <c r="XDA84" s="2"/>
      <c r="XDB84" s="2"/>
      <c r="XDC84" s="2"/>
      <c r="XDD84" s="2"/>
      <c r="XDE84" s="2"/>
      <c r="XDF84" s="2"/>
      <c r="XDG84" s="2"/>
      <c r="XDH84" s="2"/>
      <c r="XDI84" s="2"/>
      <c r="XDJ84" s="2"/>
      <c r="XDK84" s="2"/>
      <c r="XDL84" s="2"/>
      <c r="XDM84" s="2"/>
      <c r="XDN84" s="2"/>
      <c r="XDO84" s="2"/>
      <c r="XDP84" s="2"/>
      <c r="XDQ84" s="2"/>
      <c r="XDR84" s="2"/>
      <c r="XDS84" s="2"/>
      <c r="XDT84" s="2"/>
      <c r="XDU84" s="2"/>
      <c r="XDV84" s="2"/>
      <c r="XDW84" s="2"/>
      <c r="XDX84" s="2"/>
      <c r="XDY84" s="2"/>
      <c r="XDZ84" s="2"/>
      <c r="XEA84" s="2"/>
      <c r="XEB84" s="2"/>
      <c r="XEC84" s="2"/>
      <c r="XED84" s="2"/>
      <c r="XEE84" s="2"/>
      <c r="XEF84" s="2"/>
      <c r="XEG84" s="2"/>
      <c r="XEH84" s="2"/>
      <c r="XEI84" s="2"/>
      <c r="XEJ84" s="2"/>
      <c r="XEK84" s="2"/>
      <c r="XEL84" s="2"/>
      <c r="XEM84" s="2"/>
      <c r="XEN84" s="2"/>
      <c r="XEO84" s="2"/>
      <c r="XEP84" s="2"/>
      <c r="XEQ84" s="2"/>
      <c r="XER84" s="2"/>
      <c r="XES84" s="2"/>
      <c r="XET84" s="2"/>
      <c r="XEU84" s="2"/>
      <c r="XEV84" s="2"/>
      <c r="XEW84" s="2"/>
      <c r="XEX84" s="2"/>
      <c r="XEY84" s="2"/>
      <c r="XEZ84" s="2"/>
      <c r="XFA84" s="2"/>
      <c r="XFB84" s="2"/>
      <c r="XFC84" s="2"/>
      <c r="XFD84" s="2"/>
    </row>
    <row r="85" spans="1:16384" ht="16.5" thickTop="1" thickBot="1" x14ac:dyDescent="0.3">
      <c r="A85" s="31"/>
      <c r="B85" s="1187" t="s">
        <v>168</v>
      </c>
      <c r="C85" s="1188"/>
      <c r="D85" s="1188"/>
      <c r="E85" s="1188"/>
      <c r="F85" s="1188"/>
      <c r="G85" s="1188"/>
      <c r="H85" s="1188"/>
      <c r="I85" s="1188"/>
      <c r="J85" s="1188"/>
      <c r="K85" s="143"/>
      <c r="L85" s="31"/>
      <c r="M85" s="1189" t="s">
        <v>123</v>
      </c>
      <c r="N85" s="1190"/>
      <c r="O85" s="1191" t="s">
        <v>104</v>
      </c>
      <c r="P85" s="1191"/>
      <c r="Q85" s="1190" t="s">
        <v>127</v>
      </c>
      <c r="R85" s="1190"/>
      <c r="S85" s="1192" t="s">
        <v>128</v>
      </c>
      <c r="T85" s="1193"/>
    </row>
    <row r="86" spans="1:16384" ht="62.25" customHeight="1" thickTop="1" thickBot="1" x14ac:dyDescent="0.3">
      <c r="B86" s="101" t="s">
        <v>136</v>
      </c>
      <c r="C86" s="102" t="s">
        <v>260</v>
      </c>
      <c r="D86" s="102" t="s">
        <v>138</v>
      </c>
      <c r="E86" s="212"/>
      <c r="F86" s="102" t="s">
        <v>377</v>
      </c>
      <c r="G86" s="102" t="s">
        <v>163</v>
      </c>
      <c r="H86" s="102" t="s">
        <v>164</v>
      </c>
      <c r="I86" s="102" t="s">
        <v>378</v>
      </c>
      <c r="J86" s="103" t="s">
        <v>379</v>
      </c>
      <c r="K86" s="105" t="s">
        <v>376</v>
      </c>
      <c r="L86" s="147" t="s">
        <v>162</v>
      </c>
      <c r="M86" s="120" t="s">
        <v>130</v>
      </c>
      <c r="N86" s="121" t="s">
        <v>165</v>
      </c>
      <c r="O86" s="121" t="s">
        <v>130</v>
      </c>
      <c r="P86" s="121" t="s">
        <v>165</v>
      </c>
      <c r="Q86" s="121" t="s">
        <v>130</v>
      </c>
      <c r="R86" s="121" t="s">
        <v>165</v>
      </c>
      <c r="S86" s="121" t="s">
        <v>130</v>
      </c>
      <c r="T86" s="122" t="s">
        <v>165</v>
      </c>
    </row>
    <row r="87" spans="1:16384" ht="15.75" thickTop="1" x14ac:dyDescent="0.25">
      <c r="A87" s="30">
        <f>IF(C87="","",MONTH(C87))</f>
        <v>3</v>
      </c>
      <c r="B87" s="159" t="s">
        <v>514</v>
      </c>
      <c r="C87" s="160">
        <v>41353</v>
      </c>
      <c r="D87" s="213">
        <v>10</v>
      </c>
      <c r="E87" s="214"/>
      <c r="F87" s="164">
        <v>10000</v>
      </c>
      <c r="G87" s="215">
        <v>40</v>
      </c>
      <c r="H87" s="215">
        <v>80</v>
      </c>
      <c r="I87" s="166">
        <f>IF(OR(B87="",H87=""),"",(H87*0.01*F87)*G87*0.01)</f>
        <v>3200</v>
      </c>
      <c r="J87" s="425">
        <f>IF(OR(I$2="",B87=""),"",IF(L87&gt;$I$2,0,IF((L87+D87)-$I$2&lt;=0,0,(PMT($I$8,D87,F87*G87*0.01,-I87,0))*(-1))))</f>
        <v>300.69436657630706</v>
      </c>
      <c r="K87" s="834">
        <v>8500</v>
      </c>
      <c r="L87" s="42">
        <f>IF(C87="","",YEAR(C87))</f>
        <v>2013</v>
      </c>
      <c r="M87" s="177"/>
      <c r="N87" s="178" t="str">
        <f t="shared" si="40"/>
        <v/>
      </c>
      <c r="O87" s="179"/>
      <c r="P87" s="178" t="str">
        <f t="shared" si="41"/>
        <v/>
      </c>
      <c r="Q87" s="179"/>
      <c r="R87" s="178" t="str">
        <f t="shared" si="42"/>
        <v/>
      </c>
      <c r="S87" s="180" t="str">
        <f>IF(AND(M87="",O87="",Q87=""),"",100-M87-O87-Q87)</f>
        <v/>
      </c>
      <c r="T87" s="181" t="str">
        <f t="shared" si="43"/>
        <v/>
      </c>
    </row>
    <row r="88" spans="1:16384" x14ac:dyDescent="0.25">
      <c r="A88" s="30">
        <f t="shared" ref="A88:A111" si="44">IF(C88="","",MONTH(C88))</f>
        <v>9</v>
      </c>
      <c r="B88" s="148" t="s">
        <v>515</v>
      </c>
      <c r="C88" s="69">
        <v>41527</v>
      </c>
      <c r="D88" s="34">
        <v>10</v>
      </c>
      <c r="E88" s="46"/>
      <c r="F88" s="23">
        <v>6000</v>
      </c>
      <c r="G88" s="37">
        <v>100</v>
      </c>
      <c r="H88" s="36">
        <v>80</v>
      </c>
      <c r="I88" s="16">
        <f t="shared" ref="I88:I111" si="45">IF(OR(B88="",H88=""),"",(H88*0.01*F88)*G88*0.01)</f>
        <v>4800</v>
      </c>
      <c r="J88" s="426">
        <f t="shared" ref="J88:J111" si="46">IF(OR(I$2="",B88=""),"",IF(L88&gt;$I$2,0,IF((L88+D88)-$I$2&lt;=0,0,(PMT($I$8,D88,F88*G88*0.01,-I88,0))*(-1))))</f>
        <v>451.04154986446059</v>
      </c>
      <c r="K88" s="832">
        <v>5000</v>
      </c>
      <c r="L88" s="42">
        <f t="shared" ref="L88:L111" si="47">IF(C88="","",YEAR(C88))</f>
        <v>2013</v>
      </c>
      <c r="M88" s="115"/>
      <c r="N88" s="25" t="str">
        <f t="shared" si="40"/>
        <v/>
      </c>
      <c r="O88" s="17"/>
      <c r="P88" s="25" t="str">
        <f t="shared" si="41"/>
        <v/>
      </c>
      <c r="Q88" s="17"/>
      <c r="R88" s="25" t="str">
        <f t="shared" si="42"/>
        <v/>
      </c>
      <c r="S88" s="26" t="str">
        <f t="shared" ref="S88:S111" si="48">IF(AND(M88="",O88="",Q88=""),"",100-M88-O88-Q88)</f>
        <v/>
      </c>
      <c r="T88" s="182" t="str">
        <f t="shared" si="43"/>
        <v/>
      </c>
    </row>
    <row r="89" spans="1:16384" x14ac:dyDescent="0.25">
      <c r="A89" s="30">
        <f t="shared" si="44"/>
        <v>9</v>
      </c>
      <c r="B89" s="148" t="s">
        <v>516</v>
      </c>
      <c r="C89" s="69">
        <v>41529</v>
      </c>
      <c r="D89" s="34">
        <v>10</v>
      </c>
      <c r="E89" s="46"/>
      <c r="F89" s="23">
        <v>2250</v>
      </c>
      <c r="G89" s="37">
        <v>100</v>
      </c>
      <c r="H89" s="36">
        <v>80</v>
      </c>
      <c r="I89" s="16">
        <f t="shared" si="45"/>
        <v>1800</v>
      </c>
      <c r="J89" s="426">
        <f t="shared" si="46"/>
        <v>169.14058119917271</v>
      </c>
      <c r="K89" s="832">
        <v>2000</v>
      </c>
      <c r="L89" s="42">
        <f t="shared" ref="L89:L110" si="49">IF(C89="","",YEAR(C89))</f>
        <v>2013</v>
      </c>
      <c r="M89" s="115"/>
      <c r="N89" s="25" t="str">
        <f t="shared" ref="N89:N110" si="50">IF(M89="","",$J89*M89/100)</f>
        <v/>
      </c>
      <c r="O89" s="17"/>
      <c r="P89" s="25" t="str">
        <f t="shared" ref="P89:P110" si="51">IF(O89="","",$J89*O89/100)</f>
        <v/>
      </c>
      <c r="Q89" s="17"/>
      <c r="R89" s="25" t="str">
        <f t="shared" ref="R89:R110" si="52">IF(Q89="","",$J89*Q89/100)</f>
        <v/>
      </c>
      <c r="S89" s="26" t="str">
        <f t="shared" si="48"/>
        <v/>
      </c>
      <c r="T89" s="182" t="str">
        <f t="shared" ref="T89:T110" si="53">IF(S89="","",$J89*S89/100)</f>
        <v/>
      </c>
    </row>
    <row r="90" spans="1:16384" x14ac:dyDescent="0.25">
      <c r="A90" s="30">
        <f t="shared" si="44"/>
        <v>9</v>
      </c>
      <c r="B90" s="148" t="s">
        <v>517</v>
      </c>
      <c r="C90" s="69">
        <v>41529</v>
      </c>
      <c r="D90" s="34">
        <v>10</v>
      </c>
      <c r="E90" s="46"/>
      <c r="F90" s="23">
        <v>1450</v>
      </c>
      <c r="G90" s="37">
        <v>10</v>
      </c>
      <c r="H90" s="36">
        <v>80</v>
      </c>
      <c r="I90" s="16">
        <f t="shared" si="45"/>
        <v>116</v>
      </c>
      <c r="J90" s="426">
        <f t="shared" si="46"/>
        <v>10.900170788391131</v>
      </c>
      <c r="K90" s="832">
        <v>1200</v>
      </c>
      <c r="L90" s="42">
        <f t="shared" si="49"/>
        <v>2013</v>
      </c>
      <c r="M90" s="115"/>
      <c r="N90" s="25" t="str">
        <f t="shared" si="50"/>
        <v/>
      </c>
      <c r="O90" s="17"/>
      <c r="P90" s="25" t="str">
        <f t="shared" si="51"/>
        <v/>
      </c>
      <c r="Q90" s="17"/>
      <c r="R90" s="25" t="str">
        <f t="shared" si="52"/>
        <v/>
      </c>
      <c r="S90" s="26" t="str">
        <f t="shared" si="48"/>
        <v/>
      </c>
      <c r="T90" s="182" t="str">
        <f t="shared" si="53"/>
        <v/>
      </c>
    </row>
    <row r="91" spans="1:16384" x14ac:dyDescent="0.25">
      <c r="A91" s="30">
        <f t="shared" si="44"/>
        <v>5</v>
      </c>
      <c r="B91" s="148" t="s">
        <v>518</v>
      </c>
      <c r="C91" s="69">
        <v>41770</v>
      </c>
      <c r="D91" s="34">
        <v>10</v>
      </c>
      <c r="E91" s="46"/>
      <c r="F91" s="23">
        <v>6500</v>
      </c>
      <c r="G91" s="37">
        <v>30</v>
      </c>
      <c r="H91" s="36">
        <v>80</v>
      </c>
      <c r="I91" s="16">
        <f t="shared" si="45"/>
        <v>1560</v>
      </c>
      <c r="J91" s="426">
        <f t="shared" si="46"/>
        <v>146.58850370594968</v>
      </c>
      <c r="K91" s="832">
        <v>6000</v>
      </c>
      <c r="L91" s="42">
        <f t="shared" si="49"/>
        <v>2014</v>
      </c>
      <c r="M91" s="115"/>
      <c r="N91" s="25" t="str">
        <f t="shared" si="50"/>
        <v/>
      </c>
      <c r="O91" s="17"/>
      <c r="P91" s="25" t="str">
        <f t="shared" si="51"/>
        <v/>
      </c>
      <c r="Q91" s="17"/>
      <c r="R91" s="25" t="str">
        <f t="shared" si="52"/>
        <v/>
      </c>
      <c r="S91" s="26" t="str">
        <f t="shared" si="48"/>
        <v/>
      </c>
      <c r="T91" s="182" t="str">
        <f t="shared" si="53"/>
        <v/>
      </c>
    </row>
    <row r="92" spans="1:16384" x14ac:dyDescent="0.25">
      <c r="A92" s="30" t="str">
        <f t="shared" si="44"/>
        <v/>
      </c>
      <c r="B92" s="148" t="s">
        <v>535</v>
      </c>
      <c r="C92" s="69"/>
      <c r="D92" s="34"/>
      <c r="E92" s="46"/>
      <c r="F92" s="23"/>
      <c r="G92" s="37"/>
      <c r="H92" s="36"/>
      <c r="I92" s="16" t="str">
        <f t="shared" si="45"/>
        <v/>
      </c>
      <c r="J92" s="426">
        <f t="shared" si="46"/>
        <v>0</v>
      </c>
      <c r="K92" s="832"/>
      <c r="L92" s="42" t="str">
        <f t="shared" si="49"/>
        <v/>
      </c>
      <c r="M92" s="115"/>
      <c r="N92" s="25" t="str">
        <f t="shared" si="50"/>
        <v/>
      </c>
      <c r="O92" s="17"/>
      <c r="P92" s="25" t="str">
        <f t="shared" si="51"/>
        <v/>
      </c>
      <c r="Q92" s="17"/>
      <c r="R92" s="25" t="str">
        <f t="shared" si="52"/>
        <v/>
      </c>
      <c r="S92" s="26" t="str">
        <f t="shared" si="48"/>
        <v/>
      </c>
      <c r="T92" s="182" t="str">
        <f t="shared" si="53"/>
        <v/>
      </c>
    </row>
    <row r="93" spans="1:16384" x14ac:dyDescent="0.25">
      <c r="A93" s="30">
        <f t="shared" si="44"/>
        <v>1</v>
      </c>
      <c r="B93" s="148" t="s">
        <v>536</v>
      </c>
      <c r="C93" s="69">
        <v>42380</v>
      </c>
      <c r="D93" s="34">
        <v>10</v>
      </c>
      <c r="E93" s="46"/>
      <c r="F93" s="23">
        <v>2900</v>
      </c>
      <c r="G93" s="37">
        <v>80</v>
      </c>
      <c r="H93" s="36">
        <v>20</v>
      </c>
      <c r="I93" s="16">
        <f t="shared" si="45"/>
        <v>464</v>
      </c>
      <c r="J93" s="426">
        <f t="shared" si="46"/>
        <v>280.01093045703237</v>
      </c>
      <c r="K93" s="832">
        <v>2500</v>
      </c>
      <c r="L93" s="42">
        <f t="shared" si="49"/>
        <v>2016</v>
      </c>
      <c r="M93" s="115"/>
      <c r="N93" s="25" t="str">
        <f t="shared" si="50"/>
        <v/>
      </c>
      <c r="O93" s="17"/>
      <c r="P93" s="25" t="str">
        <f t="shared" si="51"/>
        <v/>
      </c>
      <c r="Q93" s="17"/>
      <c r="R93" s="25" t="str">
        <f t="shared" si="52"/>
        <v/>
      </c>
      <c r="S93" s="26" t="str">
        <f t="shared" si="48"/>
        <v/>
      </c>
      <c r="T93" s="182" t="str">
        <f t="shared" si="53"/>
        <v/>
      </c>
    </row>
    <row r="94" spans="1:16384" x14ac:dyDescent="0.25">
      <c r="A94" s="30" t="str">
        <f t="shared" si="44"/>
        <v/>
      </c>
      <c r="B94" s="148"/>
      <c r="C94" s="69"/>
      <c r="D94" s="34"/>
      <c r="E94" s="46"/>
      <c r="F94" s="23"/>
      <c r="G94" s="37"/>
      <c r="H94" s="36"/>
      <c r="I94" s="16" t="str">
        <f t="shared" si="45"/>
        <v/>
      </c>
      <c r="J94" s="426" t="str">
        <f t="shared" si="46"/>
        <v/>
      </c>
      <c r="K94" s="832"/>
      <c r="L94" s="42" t="str">
        <f t="shared" si="49"/>
        <v/>
      </c>
      <c r="M94" s="115"/>
      <c r="N94" s="25" t="str">
        <f t="shared" si="50"/>
        <v/>
      </c>
      <c r="O94" s="17"/>
      <c r="P94" s="25" t="str">
        <f t="shared" si="51"/>
        <v/>
      </c>
      <c r="Q94" s="17"/>
      <c r="R94" s="25" t="str">
        <f t="shared" si="52"/>
        <v/>
      </c>
      <c r="S94" s="26" t="str">
        <f t="shared" si="48"/>
        <v/>
      </c>
      <c r="T94" s="182" t="str">
        <f t="shared" si="53"/>
        <v/>
      </c>
    </row>
    <row r="95" spans="1:16384" x14ac:dyDescent="0.25">
      <c r="A95" s="30" t="str">
        <f t="shared" si="44"/>
        <v/>
      </c>
      <c r="B95" s="148"/>
      <c r="C95" s="69"/>
      <c r="D95" s="34"/>
      <c r="E95" s="46"/>
      <c r="F95" s="23"/>
      <c r="G95" s="37"/>
      <c r="H95" s="36"/>
      <c r="I95" s="16" t="str">
        <f t="shared" si="45"/>
        <v/>
      </c>
      <c r="J95" s="426" t="str">
        <f t="shared" si="46"/>
        <v/>
      </c>
      <c r="K95" s="832"/>
      <c r="L95" s="42" t="str">
        <f t="shared" si="49"/>
        <v/>
      </c>
      <c r="M95" s="115"/>
      <c r="N95" s="25" t="str">
        <f t="shared" si="50"/>
        <v/>
      </c>
      <c r="O95" s="17"/>
      <c r="P95" s="25" t="str">
        <f t="shared" si="51"/>
        <v/>
      </c>
      <c r="Q95" s="17"/>
      <c r="R95" s="25" t="str">
        <f t="shared" si="52"/>
        <v/>
      </c>
      <c r="S95" s="26" t="str">
        <f t="shared" si="48"/>
        <v/>
      </c>
      <c r="T95" s="182" t="str">
        <f t="shared" si="53"/>
        <v/>
      </c>
    </row>
    <row r="96" spans="1:16384" x14ac:dyDescent="0.25">
      <c r="A96" s="30" t="str">
        <f t="shared" si="44"/>
        <v/>
      </c>
      <c r="B96" s="148"/>
      <c r="C96" s="69"/>
      <c r="D96" s="34"/>
      <c r="E96" s="46"/>
      <c r="F96" s="23"/>
      <c r="G96" s="37"/>
      <c r="H96" s="36"/>
      <c r="I96" s="16" t="str">
        <f t="shared" si="45"/>
        <v/>
      </c>
      <c r="J96" s="426" t="str">
        <f t="shared" si="46"/>
        <v/>
      </c>
      <c r="K96" s="832"/>
      <c r="L96" s="42" t="str">
        <f t="shared" si="49"/>
        <v/>
      </c>
      <c r="M96" s="115"/>
      <c r="N96" s="25" t="str">
        <f t="shared" si="50"/>
        <v/>
      </c>
      <c r="O96" s="17"/>
      <c r="P96" s="25" t="str">
        <f t="shared" si="51"/>
        <v/>
      </c>
      <c r="Q96" s="17"/>
      <c r="R96" s="25" t="str">
        <f t="shared" si="52"/>
        <v/>
      </c>
      <c r="S96" s="26" t="str">
        <f t="shared" si="48"/>
        <v/>
      </c>
      <c r="T96" s="182" t="str">
        <f t="shared" si="53"/>
        <v/>
      </c>
    </row>
    <row r="97" spans="1:20" x14ac:dyDescent="0.25">
      <c r="A97" s="30" t="str">
        <f t="shared" si="44"/>
        <v/>
      </c>
      <c r="B97" s="148"/>
      <c r="C97" s="69"/>
      <c r="D97" s="34"/>
      <c r="E97" s="46"/>
      <c r="F97" s="23"/>
      <c r="G97" s="37"/>
      <c r="H97" s="36"/>
      <c r="I97" s="16" t="str">
        <f t="shared" si="45"/>
        <v/>
      </c>
      <c r="J97" s="426" t="str">
        <f t="shared" si="46"/>
        <v/>
      </c>
      <c r="K97" s="832"/>
      <c r="L97" s="42" t="str">
        <f t="shared" si="49"/>
        <v/>
      </c>
      <c r="M97" s="115"/>
      <c r="N97" s="25" t="str">
        <f t="shared" si="50"/>
        <v/>
      </c>
      <c r="O97" s="17"/>
      <c r="P97" s="25" t="str">
        <f t="shared" si="51"/>
        <v/>
      </c>
      <c r="Q97" s="17"/>
      <c r="R97" s="25" t="str">
        <f t="shared" si="52"/>
        <v/>
      </c>
      <c r="S97" s="26" t="str">
        <f t="shared" si="48"/>
        <v/>
      </c>
      <c r="T97" s="182" t="str">
        <f t="shared" si="53"/>
        <v/>
      </c>
    </row>
    <row r="98" spans="1:20" x14ac:dyDescent="0.25">
      <c r="A98" s="30" t="str">
        <f t="shared" si="44"/>
        <v/>
      </c>
      <c r="B98" s="148"/>
      <c r="C98" s="69"/>
      <c r="D98" s="34"/>
      <c r="E98" s="46"/>
      <c r="F98" s="23"/>
      <c r="G98" s="37"/>
      <c r="H98" s="36"/>
      <c r="I98" s="16" t="str">
        <f t="shared" si="45"/>
        <v/>
      </c>
      <c r="J98" s="426" t="str">
        <f t="shared" si="46"/>
        <v/>
      </c>
      <c r="K98" s="832"/>
      <c r="L98" s="42" t="str">
        <f t="shared" si="49"/>
        <v/>
      </c>
      <c r="M98" s="115"/>
      <c r="N98" s="25" t="str">
        <f t="shared" si="50"/>
        <v/>
      </c>
      <c r="O98" s="17"/>
      <c r="P98" s="25" t="str">
        <f t="shared" si="51"/>
        <v/>
      </c>
      <c r="Q98" s="17"/>
      <c r="R98" s="25" t="str">
        <f t="shared" si="52"/>
        <v/>
      </c>
      <c r="S98" s="26" t="str">
        <f t="shared" si="48"/>
        <v/>
      </c>
      <c r="T98" s="182" t="str">
        <f t="shared" si="53"/>
        <v/>
      </c>
    </row>
    <row r="99" spans="1:20" x14ac:dyDescent="0.25">
      <c r="A99" s="30" t="str">
        <f t="shared" si="44"/>
        <v/>
      </c>
      <c r="B99" s="148"/>
      <c r="C99" s="69"/>
      <c r="D99" s="34"/>
      <c r="E99" s="46"/>
      <c r="F99" s="23"/>
      <c r="G99" s="37"/>
      <c r="H99" s="36"/>
      <c r="I99" s="16" t="str">
        <f t="shared" si="45"/>
        <v/>
      </c>
      <c r="J99" s="426" t="str">
        <f t="shared" si="46"/>
        <v/>
      </c>
      <c r="K99" s="832"/>
      <c r="L99" s="42" t="str">
        <f t="shared" si="49"/>
        <v/>
      </c>
      <c r="M99" s="115"/>
      <c r="N99" s="25" t="str">
        <f t="shared" si="50"/>
        <v/>
      </c>
      <c r="O99" s="17"/>
      <c r="P99" s="25" t="str">
        <f t="shared" si="51"/>
        <v/>
      </c>
      <c r="Q99" s="17"/>
      <c r="R99" s="25" t="str">
        <f t="shared" si="52"/>
        <v/>
      </c>
      <c r="S99" s="26" t="str">
        <f t="shared" si="48"/>
        <v/>
      </c>
      <c r="T99" s="182" t="str">
        <f t="shared" si="53"/>
        <v/>
      </c>
    </row>
    <row r="100" spans="1:20" x14ac:dyDescent="0.25">
      <c r="A100" s="30" t="str">
        <f t="shared" si="44"/>
        <v/>
      </c>
      <c r="B100" s="148"/>
      <c r="C100" s="69"/>
      <c r="D100" s="34"/>
      <c r="E100" s="46"/>
      <c r="F100" s="23"/>
      <c r="G100" s="37"/>
      <c r="H100" s="36"/>
      <c r="I100" s="16" t="str">
        <f t="shared" si="45"/>
        <v/>
      </c>
      <c r="J100" s="426" t="str">
        <f t="shared" si="46"/>
        <v/>
      </c>
      <c r="K100" s="832"/>
      <c r="L100" s="42" t="str">
        <f t="shared" si="49"/>
        <v/>
      </c>
      <c r="M100" s="115"/>
      <c r="N100" s="25" t="str">
        <f t="shared" si="50"/>
        <v/>
      </c>
      <c r="O100" s="17"/>
      <c r="P100" s="25" t="str">
        <f t="shared" si="51"/>
        <v/>
      </c>
      <c r="Q100" s="17"/>
      <c r="R100" s="25" t="str">
        <f t="shared" si="52"/>
        <v/>
      </c>
      <c r="S100" s="26" t="str">
        <f t="shared" si="48"/>
        <v/>
      </c>
      <c r="T100" s="182" t="str">
        <f t="shared" si="53"/>
        <v/>
      </c>
    </row>
    <row r="101" spans="1:20" x14ac:dyDescent="0.25">
      <c r="A101" s="30" t="str">
        <f t="shared" si="44"/>
        <v/>
      </c>
      <c r="B101" s="148"/>
      <c r="C101" s="69"/>
      <c r="D101" s="34"/>
      <c r="E101" s="46"/>
      <c r="F101" s="23"/>
      <c r="G101" s="37"/>
      <c r="H101" s="36"/>
      <c r="I101" s="16" t="str">
        <f t="shared" si="45"/>
        <v/>
      </c>
      <c r="J101" s="426" t="str">
        <f t="shared" si="46"/>
        <v/>
      </c>
      <c r="K101" s="832"/>
      <c r="L101" s="42" t="str">
        <f t="shared" si="49"/>
        <v/>
      </c>
      <c r="M101" s="115"/>
      <c r="N101" s="25" t="str">
        <f t="shared" si="50"/>
        <v/>
      </c>
      <c r="O101" s="17"/>
      <c r="P101" s="25" t="str">
        <f t="shared" si="51"/>
        <v/>
      </c>
      <c r="Q101" s="17"/>
      <c r="R101" s="25" t="str">
        <f t="shared" si="52"/>
        <v/>
      </c>
      <c r="S101" s="26" t="str">
        <f t="shared" si="48"/>
        <v/>
      </c>
      <c r="T101" s="182" t="str">
        <f t="shared" si="53"/>
        <v/>
      </c>
    </row>
    <row r="102" spans="1:20" x14ac:dyDescent="0.25">
      <c r="A102" s="30" t="str">
        <f t="shared" si="44"/>
        <v/>
      </c>
      <c r="B102" s="148"/>
      <c r="C102" s="69"/>
      <c r="D102" s="34"/>
      <c r="E102" s="46"/>
      <c r="F102" s="23"/>
      <c r="G102" s="37"/>
      <c r="H102" s="36"/>
      <c r="I102" s="16" t="str">
        <f t="shared" si="45"/>
        <v/>
      </c>
      <c r="J102" s="426" t="str">
        <f t="shared" si="46"/>
        <v/>
      </c>
      <c r="K102" s="832"/>
      <c r="L102" s="42" t="str">
        <f t="shared" si="49"/>
        <v/>
      </c>
      <c r="M102" s="115"/>
      <c r="N102" s="25" t="str">
        <f t="shared" si="50"/>
        <v/>
      </c>
      <c r="O102" s="17"/>
      <c r="P102" s="25" t="str">
        <f t="shared" si="51"/>
        <v/>
      </c>
      <c r="Q102" s="17"/>
      <c r="R102" s="25" t="str">
        <f t="shared" si="52"/>
        <v/>
      </c>
      <c r="S102" s="26" t="str">
        <f t="shared" si="48"/>
        <v/>
      </c>
      <c r="T102" s="182" t="str">
        <f t="shared" si="53"/>
        <v/>
      </c>
    </row>
    <row r="103" spans="1:20" x14ac:dyDescent="0.25">
      <c r="A103" s="30" t="str">
        <f t="shared" si="44"/>
        <v/>
      </c>
      <c r="B103" s="148"/>
      <c r="C103" s="69"/>
      <c r="D103" s="34"/>
      <c r="E103" s="46"/>
      <c r="F103" s="23"/>
      <c r="G103" s="37"/>
      <c r="H103" s="36"/>
      <c r="I103" s="16" t="str">
        <f t="shared" si="45"/>
        <v/>
      </c>
      <c r="J103" s="426" t="str">
        <f t="shared" si="46"/>
        <v/>
      </c>
      <c r="K103" s="832"/>
      <c r="L103" s="42" t="str">
        <f t="shared" si="49"/>
        <v/>
      </c>
      <c r="M103" s="115"/>
      <c r="N103" s="25" t="str">
        <f t="shared" si="50"/>
        <v/>
      </c>
      <c r="O103" s="17"/>
      <c r="P103" s="25" t="str">
        <f t="shared" si="51"/>
        <v/>
      </c>
      <c r="Q103" s="17"/>
      <c r="R103" s="25" t="str">
        <f t="shared" si="52"/>
        <v/>
      </c>
      <c r="S103" s="26" t="str">
        <f t="shared" si="48"/>
        <v/>
      </c>
      <c r="T103" s="182" t="str">
        <f t="shared" si="53"/>
        <v/>
      </c>
    </row>
    <row r="104" spans="1:20" x14ac:dyDescent="0.25">
      <c r="A104" s="30" t="str">
        <f t="shared" si="44"/>
        <v/>
      </c>
      <c r="B104" s="148"/>
      <c r="C104" s="69"/>
      <c r="D104" s="34"/>
      <c r="E104" s="46"/>
      <c r="F104" s="23"/>
      <c r="G104" s="37"/>
      <c r="H104" s="36"/>
      <c r="I104" s="16" t="str">
        <f t="shared" si="45"/>
        <v/>
      </c>
      <c r="J104" s="426" t="str">
        <f t="shared" si="46"/>
        <v/>
      </c>
      <c r="K104" s="832"/>
      <c r="L104" s="42" t="str">
        <f t="shared" si="49"/>
        <v/>
      </c>
      <c r="M104" s="115"/>
      <c r="N104" s="25" t="str">
        <f t="shared" si="50"/>
        <v/>
      </c>
      <c r="O104" s="17"/>
      <c r="P104" s="25" t="str">
        <f t="shared" si="51"/>
        <v/>
      </c>
      <c r="Q104" s="17"/>
      <c r="R104" s="25" t="str">
        <f t="shared" si="52"/>
        <v/>
      </c>
      <c r="S104" s="26" t="str">
        <f t="shared" si="48"/>
        <v/>
      </c>
      <c r="T104" s="182" t="str">
        <f t="shared" si="53"/>
        <v/>
      </c>
    </row>
    <row r="105" spans="1:20" x14ac:dyDescent="0.25">
      <c r="A105" s="30" t="str">
        <f t="shared" si="44"/>
        <v/>
      </c>
      <c r="B105" s="148"/>
      <c r="C105" s="69"/>
      <c r="D105" s="34"/>
      <c r="E105" s="46"/>
      <c r="F105" s="23"/>
      <c r="G105" s="37"/>
      <c r="H105" s="36"/>
      <c r="I105" s="16" t="str">
        <f t="shared" si="45"/>
        <v/>
      </c>
      <c r="J105" s="426" t="str">
        <f t="shared" si="46"/>
        <v/>
      </c>
      <c r="K105" s="832"/>
      <c r="L105" s="42" t="str">
        <f t="shared" si="49"/>
        <v/>
      </c>
      <c r="M105" s="115"/>
      <c r="N105" s="25" t="str">
        <f t="shared" si="50"/>
        <v/>
      </c>
      <c r="O105" s="17"/>
      <c r="P105" s="25" t="str">
        <f t="shared" si="51"/>
        <v/>
      </c>
      <c r="Q105" s="17"/>
      <c r="R105" s="25" t="str">
        <f t="shared" si="52"/>
        <v/>
      </c>
      <c r="S105" s="26" t="str">
        <f t="shared" si="48"/>
        <v/>
      </c>
      <c r="T105" s="182" t="str">
        <f t="shared" si="53"/>
        <v/>
      </c>
    </row>
    <row r="106" spans="1:20" x14ac:dyDescent="0.25">
      <c r="A106" s="30" t="str">
        <f t="shared" si="44"/>
        <v/>
      </c>
      <c r="B106" s="148"/>
      <c r="C106" s="69"/>
      <c r="D106" s="34"/>
      <c r="E106" s="46"/>
      <c r="F106" s="23"/>
      <c r="G106" s="37"/>
      <c r="H106" s="36"/>
      <c r="I106" s="16" t="str">
        <f t="shared" si="45"/>
        <v/>
      </c>
      <c r="J106" s="426" t="str">
        <f t="shared" si="46"/>
        <v/>
      </c>
      <c r="K106" s="832"/>
      <c r="L106" s="42" t="str">
        <f t="shared" si="49"/>
        <v/>
      </c>
      <c r="M106" s="115"/>
      <c r="N106" s="25" t="str">
        <f t="shared" si="50"/>
        <v/>
      </c>
      <c r="O106" s="17"/>
      <c r="P106" s="25" t="str">
        <f t="shared" si="51"/>
        <v/>
      </c>
      <c r="Q106" s="17"/>
      <c r="R106" s="25" t="str">
        <f t="shared" si="52"/>
        <v/>
      </c>
      <c r="S106" s="26" t="str">
        <f t="shared" si="48"/>
        <v/>
      </c>
      <c r="T106" s="182" t="str">
        <f t="shared" si="53"/>
        <v/>
      </c>
    </row>
    <row r="107" spans="1:20" x14ac:dyDescent="0.25">
      <c r="A107" s="30" t="str">
        <f t="shared" si="44"/>
        <v/>
      </c>
      <c r="B107" s="148"/>
      <c r="C107" s="69"/>
      <c r="D107" s="34"/>
      <c r="E107" s="46"/>
      <c r="F107" s="23"/>
      <c r="G107" s="37"/>
      <c r="H107" s="36"/>
      <c r="I107" s="16" t="str">
        <f t="shared" si="45"/>
        <v/>
      </c>
      <c r="J107" s="426" t="str">
        <f t="shared" si="46"/>
        <v/>
      </c>
      <c r="K107" s="832"/>
      <c r="L107" s="42" t="str">
        <f t="shared" si="49"/>
        <v/>
      </c>
      <c r="M107" s="115"/>
      <c r="N107" s="25" t="str">
        <f t="shared" si="50"/>
        <v/>
      </c>
      <c r="O107" s="17"/>
      <c r="P107" s="25" t="str">
        <f t="shared" si="51"/>
        <v/>
      </c>
      <c r="Q107" s="17"/>
      <c r="R107" s="25" t="str">
        <f t="shared" si="52"/>
        <v/>
      </c>
      <c r="S107" s="26" t="str">
        <f t="shared" si="48"/>
        <v/>
      </c>
      <c r="T107" s="182" t="str">
        <f t="shared" si="53"/>
        <v/>
      </c>
    </row>
    <row r="108" spans="1:20" x14ac:dyDescent="0.25">
      <c r="A108" s="30" t="str">
        <f t="shared" si="44"/>
        <v/>
      </c>
      <c r="B108" s="148"/>
      <c r="C108" s="69"/>
      <c r="D108" s="34"/>
      <c r="E108" s="46"/>
      <c r="F108" s="23"/>
      <c r="G108" s="37"/>
      <c r="H108" s="36"/>
      <c r="I108" s="16" t="str">
        <f t="shared" si="45"/>
        <v/>
      </c>
      <c r="J108" s="426" t="str">
        <f t="shared" si="46"/>
        <v/>
      </c>
      <c r="K108" s="832"/>
      <c r="L108" s="42" t="str">
        <f t="shared" si="49"/>
        <v/>
      </c>
      <c r="M108" s="115"/>
      <c r="N108" s="25" t="str">
        <f t="shared" si="50"/>
        <v/>
      </c>
      <c r="O108" s="17"/>
      <c r="P108" s="25" t="str">
        <f t="shared" si="51"/>
        <v/>
      </c>
      <c r="Q108" s="17"/>
      <c r="R108" s="25" t="str">
        <f t="shared" si="52"/>
        <v/>
      </c>
      <c r="S108" s="26" t="str">
        <f t="shared" si="48"/>
        <v/>
      </c>
      <c r="T108" s="182" t="str">
        <f t="shared" si="53"/>
        <v/>
      </c>
    </row>
    <row r="109" spans="1:20" x14ac:dyDescent="0.25">
      <c r="A109" s="30" t="str">
        <f t="shared" si="44"/>
        <v/>
      </c>
      <c r="B109" s="148"/>
      <c r="C109" s="69"/>
      <c r="D109" s="34"/>
      <c r="E109" s="46"/>
      <c r="F109" s="23"/>
      <c r="G109" s="37"/>
      <c r="H109" s="36"/>
      <c r="I109" s="16" t="str">
        <f t="shared" si="45"/>
        <v/>
      </c>
      <c r="J109" s="426" t="str">
        <f t="shared" si="46"/>
        <v/>
      </c>
      <c r="K109" s="832"/>
      <c r="L109" s="42" t="str">
        <f t="shared" si="49"/>
        <v/>
      </c>
      <c r="M109" s="115"/>
      <c r="N109" s="25" t="str">
        <f t="shared" si="50"/>
        <v/>
      </c>
      <c r="O109" s="17"/>
      <c r="P109" s="25" t="str">
        <f t="shared" si="51"/>
        <v/>
      </c>
      <c r="Q109" s="17"/>
      <c r="R109" s="25" t="str">
        <f t="shared" si="52"/>
        <v/>
      </c>
      <c r="S109" s="26" t="str">
        <f t="shared" si="48"/>
        <v/>
      </c>
      <c r="T109" s="182" t="str">
        <f t="shared" si="53"/>
        <v/>
      </c>
    </row>
    <row r="110" spans="1:20" x14ac:dyDescent="0.25">
      <c r="A110" s="30" t="str">
        <f t="shared" si="44"/>
        <v/>
      </c>
      <c r="B110" s="148"/>
      <c r="C110" s="69"/>
      <c r="D110" s="34"/>
      <c r="E110" s="46"/>
      <c r="F110" s="23"/>
      <c r="G110" s="37"/>
      <c r="H110" s="36"/>
      <c r="I110" s="16" t="str">
        <f t="shared" si="45"/>
        <v/>
      </c>
      <c r="J110" s="426" t="str">
        <f t="shared" si="46"/>
        <v/>
      </c>
      <c r="K110" s="832"/>
      <c r="L110" s="42" t="str">
        <f t="shared" si="49"/>
        <v/>
      </c>
      <c r="M110" s="115"/>
      <c r="N110" s="25" t="str">
        <f t="shared" si="50"/>
        <v/>
      </c>
      <c r="O110" s="17"/>
      <c r="P110" s="25" t="str">
        <f t="shared" si="51"/>
        <v/>
      </c>
      <c r="Q110" s="17"/>
      <c r="R110" s="25" t="str">
        <f t="shared" si="52"/>
        <v/>
      </c>
      <c r="S110" s="26" t="str">
        <f t="shared" si="48"/>
        <v/>
      </c>
      <c r="T110" s="182" t="str">
        <f t="shared" si="53"/>
        <v/>
      </c>
    </row>
    <row r="111" spans="1:20" ht="15.75" thickBot="1" x14ac:dyDescent="0.3">
      <c r="A111" s="30" t="str">
        <f t="shared" si="44"/>
        <v/>
      </c>
      <c r="B111" s="149"/>
      <c r="C111" s="190"/>
      <c r="D111" s="191"/>
      <c r="E111" s="192" t="str">
        <f t="shared" ref="E111" si="54">IF(L111="","",(L111+D111)-$I$2)</f>
        <v/>
      </c>
      <c r="F111" s="27"/>
      <c r="G111" s="193"/>
      <c r="H111" s="193"/>
      <c r="I111" s="173" t="str">
        <f t="shared" si="45"/>
        <v/>
      </c>
      <c r="J111" s="1107" t="str">
        <f t="shared" si="46"/>
        <v/>
      </c>
      <c r="K111" s="833"/>
      <c r="L111" s="42" t="str">
        <f t="shared" si="47"/>
        <v/>
      </c>
      <c r="M111" s="123"/>
      <c r="N111" s="28" t="str">
        <f t="shared" si="40"/>
        <v/>
      </c>
      <c r="O111" s="29"/>
      <c r="P111" s="28" t="str">
        <f t="shared" si="41"/>
        <v/>
      </c>
      <c r="Q111" s="29"/>
      <c r="R111" s="28" t="str">
        <f t="shared" si="42"/>
        <v/>
      </c>
      <c r="S111" s="26" t="str">
        <f t="shared" si="48"/>
        <v/>
      </c>
      <c r="T111" s="183" t="str">
        <f t="shared" si="43"/>
        <v/>
      </c>
    </row>
    <row r="112" spans="1:20" ht="16.5" thickTop="1" thickBot="1" x14ac:dyDescent="0.3">
      <c r="A112" s="30"/>
      <c r="B112" s="194" t="s">
        <v>289</v>
      </c>
      <c r="C112" s="195"/>
      <c r="D112" s="195" t="s">
        <v>107</v>
      </c>
      <c r="E112" s="196"/>
      <c r="F112" s="197">
        <f>SUM(F87:F111)</f>
        <v>29100</v>
      </c>
      <c r="G112" s="197" t="s">
        <v>107</v>
      </c>
      <c r="H112" s="198" t="s">
        <v>107</v>
      </c>
      <c r="I112" s="197">
        <f>SUM(I87:I111)</f>
        <v>11940</v>
      </c>
      <c r="J112" s="198">
        <f>SUM(J87:J111)</f>
        <v>1358.3761025913136</v>
      </c>
      <c r="K112" s="199">
        <f>SUM(K87:K111)</f>
        <v>25200</v>
      </c>
      <c r="L112" s="42" t="s">
        <v>107</v>
      </c>
      <c r="M112" s="184">
        <f>IF($J112=0,0,(N112/$J112)*100)</f>
        <v>0</v>
      </c>
      <c r="N112" s="185">
        <f>IF($R$24&lt;&gt;"",SUM(N87:N111),0)</f>
        <v>0</v>
      </c>
      <c r="O112" s="186">
        <f>IF($J112=0,0,(P112/$J112)*100)</f>
        <v>0</v>
      </c>
      <c r="P112" s="185">
        <f>IF($R$24&lt;&gt;"",SUM(P87:P111),0)</f>
        <v>0</v>
      </c>
      <c r="Q112" s="186">
        <f>IF($J112=0,0,(R112/$J112)*100)</f>
        <v>0</v>
      </c>
      <c r="R112" s="185">
        <f>IF($R$24&lt;&gt;"",SUM(R87:R111),0)</f>
        <v>0</v>
      </c>
      <c r="S112" s="186">
        <f>IF($J112=0,0,(T112/$J112)*100)</f>
        <v>0</v>
      </c>
      <c r="T112" s="187">
        <f>IF($R$24&lt;&gt;"",SUM(T87:T111),0)</f>
        <v>0</v>
      </c>
    </row>
    <row r="113" spans="1:16384" ht="16.5" thickTop="1" thickBot="1" x14ac:dyDescent="0.3">
      <c r="A113" s="30"/>
      <c r="B113" s="31"/>
      <c r="C113" s="42"/>
      <c r="D113" s="43"/>
      <c r="E113" s="43"/>
      <c r="F113" s="41"/>
      <c r="G113" s="41"/>
      <c r="H113" s="41"/>
      <c r="I113" s="41"/>
      <c r="J113" s="41"/>
      <c r="K113" s="41"/>
      <c r="L113" s="31"/>
      <c r="M113" s="1182"/>
      <c r="N113" s="1182"/>
      <c r="O113" s="1182"/>
      <c r="P113" s="1182"/>
      <c r="Q113" s="1182"/>
      <c r="R113" s="1182"/>
      <c r="S113" s="1182"/>
      <c r="T113" s="118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c r="KJ113" s="2"/>
      <c r="KK113" s="2"/>
      <c r="KL113" s="2"/>
      <c r="KM113" s="2"/>
      <c r="KN113" s="2"/>
      <c r="KO113" s="2"/>
      <c r="KP113" s="2"/>
      <c r="KQ113" s="2"/>
      <c r="KR113" s="2"/>
      <c r="KS113" s="2"/>
      <c r="KT113" s="2"/>
      <c r="KU113" s="2"/>
      <c r="KV113" s="2"/>
      <c r="KW113" s="2"/>
      <c r="KX113" s="2"/>
      <c r="KY113" s="2"/>
      <c r="KZ113" s="2"/>
      <c r="LA113" s="2"/>
      <c r="LB113" s="2"/>
      <c r="LC113" s="2"/>
      <c r="LD113" s="2"/>
      <c r="LE113" s="2"/>
      <c r="LF113" s="2"/>
      <c r="LG113" s="2"/>
      <c r="LH113" s="2"/>
      <c r="LI113" s="2"/>
      <c r="LJ113" s="2"/>
      <c r="LK113" s="2"/>
      <c r="LL113" s="2"/>
      <c r="LM113" s="2"/>
      <c r="LN113" s="2"/>
      <c r="LO113" s="2"/>
      <c r="LP113" s="2"/>
      <c r="LQ113" s="2"/>
      <c r="LR113" s="2"/>
      <c r="LS113" s="2"/>
      <c r="LT113" s="2"/>
      <c r="LU113" s="2"/>
      <c r="LV113" s="2"/>
      <c r="LW113" s="2"/>
      <c r="LX113" s="2"/>
      <c r="LY113" s="2"/>
      <c r="LZ113" s="2"/>
      <c r="MA113" s="2"/>
      <c r="MB113" s="2"/>
      <c r="MC113" s="2"/>
      <c r="MD113" s="2"/>
      <c r="ME113" s="2"/>
      <c r="MF113" s="2"/>
      <c r="MG113" s="2"/>
      <c r="MH113" s="2"/>
      <c r="MI113" s="2"/>
      <c r="MJ113" s="2"/>
      <c r="MK113" s="2"/>
      <c r="ML113" s="2"/>
      <c r="MM113" s="2"/>
      <c r="MN113" s="2"/>
      <c r="MO113" s="2"/>
      <c r="MP113" s="2"/>
      <c r="MQ113" s="2"/>
      <c r="MR113" s="2"/>
      <c r="MS113" s="2"/>
      <c r="MT113" s="2"/>
      <c r="MU113" s="2"/>
      <c r="MV113" s="2"/>
      <c r="MW113" s="2"/>
      <c r="MX113" s="2"/>
      <c r="MY113" s="2"/>
      <c r="MZ113" s="2"/>
      <c r="NA113" s="2"/>
      <c r="NB113" s="2"/>
      <c r="NC113" s="2"/>
      <c r="ND113" s="2"/>
      <c r="NE113" s="2"/>
      <c r="NF113" s="2"/>
      <c r="NG113" s="2"/>
      <c r="NH113" s="2"/>
      <c r="NI113" s="2"/>
      <c r="NJ113" s="2"/>
      <c r="NK113" s="2"/>
      <c r="NL113" s="2"/>
      <c r="NM113" s="2"/>
      <c r="NN113" s="2"/>
      <c r="NO113" s="2"/>
      <c r="NP113" s="2"/>
      <c r="NQ113" s="2"/>
      <c r="NR113" s="2"/>
      <c r="NS113" s="2"/>
      <c r="NT113" s="2"/>
      <c r="NU113" s="2"/>
      <c r="NV113" s="2"/>
      <c r="NW113" s="2"/>
      <c r="NX113" s="2"/>
      <c r="NY113" s="2"/>
      <c r="NZ113" s="2"/>
      <c r="OA113" s="2"/>
      <c r="OB113" s="2"/>
      <c r="OC113" s="2"/>
      <c r="OD113" s="2"/>
      <c r="OE113" s="2"/>
      <c r="OF113" s="2"/>
      <c r="OG113" s="2"/>
      <c r="OH113" s="2"/>
      <c r="OI113" s="2"/>
      <c r="OJ113" s="2"/>
      <c r="OK113" s="2"/>
      <c r="OL113" s="2"/>
      <c r="OM113" s="2"/>
      <c r="ON113" s="2"/>
      <c r="OO113" s="2"/>
      <c r="OP113" s="2"/>
      <c r="OQ113" s="2"/>
      <c r="OR113" s="2"/>
      <c r="OS113" s="2"/>
      <c r="OT113" s="2"/>
      <c r="OU113" s="2"/>
      <c r="OV113" s="2"/>
      <c r="OW113" s="2"/>
      <c r="OX113" s="2"/>
      <c r="OY113" s="2"/>
      <c r="OZ113" s="2"/>
      <c r="PA113" s="2"/>
      <c r="PB113" s="2"/>
      <c r="PC113" s="2"/>
      <c r="PD113" s="2"/>
      <c r="PE113" s="2"/>
      <c r="PF113" s="2"/>
      <c r="PG113" s="2"/>
      <c r="PH113" s="2"/>
      <c r="PI113" s="2"/>
      <c r="PJ113" s="2"/>
      <c r="PK113" s="2"/>
      <c r="PL113" s="2"/>
      <c r="PM113" s="2"/>
      <c r="PN113" s="2"/>
      <c r="PO113" s="2"/>
      <c r="PP113" s="2"/>
      <c r="PQ113" s="2"/>
      <c r="PR113" s="2"/>
      <c r="PS113" s="2"/>
      <c r="PT113" s="2"/>
      <c r="PU113" s="2"/>
      <c r="PV113" s="2"/>
      <c r="PW113" s="2"/>
      <c r="PX113" s="2"/>
      <c r="PY113" s="2"/>
      <c r="PZ113" s="2"/>
      <c r="QA113" s="2"/>
      <c r="QB113" s="2"/>
      <c r="QC113" s="2"/>
      <c r="QD113" s="2"/>
      <c r="QE113" s="2"/>
      <c r="QF113" s="2"/>
      <c r="QG113" s="2"/>
      <c r="QH113" s="2"/>
      <c r="QI113" s="2"/>
      <c r="QJ113" s="2"/>
      <c r="QK113" s="2"/>
      <c r="QL113" s="2"/>
      <c r="QM113" s="2"/>
      <c r="QN113" s="2"/>
      <c r="QO113" s="2"/>
      <c r="QP113" s="2"/>
      <c r="QQ113" s="2"/>
      <c r="QR113" s="2"/>
      <c r="QS113" s="2"/>
      <c r="QT113" s="2"/>
      <c r="QU113" s="2"/>
      <c r="QV113" s="2"/>
      <c r="QW113" s="2"/>
      <c r="QX113" s="2"/>
      <c r="QY113" s="2"/>
      <c r="QZ113" s="2"/>
      <c r="RA113" s="2"/>
      <c r="RB113" s="2"/>
      <c r="RC113" s="2"/>
      <c r="RD113" s="2"/>
      <c r="RE113" s="2"/>
      <c r="RF113" s="2"/>
      <c r="RG113" s="2"/>
      <c r="RH113" s="2"/>
      <c r="RI113" s="2"/>
      <c r="RJ113" s="2"/>
      <c r="RK113" s="2"/>
      <c r="RL113" s="2"/>
      <c r="RM113" s="2"/>
      <c r="RN113" s="2"/>
      <c r="RO113" s="2"/>
      <c r="RP113" s="2"/>
      <c r="RQ113" s="2"/>
      <c r="RR113" s="2"/>
      <c r="RS113" s="2"/>
      <c r="RT113" s="2"/>
      <c r="RU113" s="2"/>
      <c r="RV113" s="2"/>
      <c r="RW113" s="2"/>
      <c r="RX113" s="2"/>
      <c r="RY113" s="2"/>
      <c r="RZ113" s="2"/>
      <c r="SA113" s="2"/>
      <c r="SB113" s="2"/>
      <c r="SC113" s="2"/>
      <c r="SD113" s="2"/>
      <c r="SE113" s="2"/>
      <c r="SF113" s="2"/>
      <c r="SG113" s="2"/>
      <c r="SH113" s="2"/>
      <c r="SI113" s="2"/>
      <c r="SJ113" s="2"/>
      <c r="SK113" s="2"/>
      <c r="SL113" s="2"/>
      <c r="SM113" s="2"/>
      <c r="SN113" s="2"/>
      <c r="SO113" s="2"/>
      <c r="SP113" s="2"/>
      <c r="SQ113" s="2"/>
      <c r="SR113" s="2"/>
      <c r="SS113" s="2"/>
      <c r="ST113" s="2"/>
      <c r="SU113" s="2"/>
      <c r="SV113" s="2"/>
      <c r="SW113" s="2"/>
      <c r="SX113" s="2"/>
      <c r="SY113" s="2"/>
      <c r="SZ113" s="2"/>
      <c r="TA113" s="2"/>
      <c r="TB113" s="2"/>
      <c r="TC113" s="2"/>
      <c r="TD113" s="2"/>
      <c r="TE113" s="2"/>
      <c r="TF113" s="2"/>
      <c r="TG113" s="2"/>
      <c r="TH113" s="2"/>
      <c r="TI113" s="2"/>
      <c r="TJ113" s="2"/>
      <c r="TK113" s="2"/>
      <c r="TL113" s="2"/>
      <c r="TM113" s="2"/>
      <c r="TN113" s="2"/>
      <c r="TO113" s="2"/>
      <c r="TP113" s="2"/>
      <c r="TQ113" s="2"/>
      <c r="TR113" s="2"/>
      <c r="TS113" s="2"/>
      <c r="TT113" s="2"/>
      <c r="TU113" s="2"/>
      <c r="TV113" s="2"/>
      <c r="TW113" s="2"/>
      <c r="TX113" s="2"/>
      <c r="TY113" s="2"/>
      <c r="TZ113" s="2"/>
      <c r="UA113" s="2"/>
      <c r="UB113" s="2"/>
      <c r="UC113" s="2"/>
      <c r="UD113" s="2"/>
      <c r="UE113" s="2"/>
      <c r="UF113" s="2"/>
      <c r="UG113" s="2"/>
      <c r="UH113" s="2"/>
      <c r="UI113" s="2"/>
      <c r="UJ113" s="2"/>
      <c r="UK113" s="2"/>
      <c r="UL113" s="2"/>
      <c r="UM113" s="2"/>
      <c r="UN113" s="2"/>
      <c r="UO113" s="2"/>
      <c r="UP113" s="2"/>
      <c r="UQ113" s="2"/>
      <c r="UR113" s="2"/>
      <c r="US113" s="2"/>
      <c r="UT113" s="2"/>
      <c r="UU113" s="2"/>
      <c r="UV113" s="2"/>
      <c r="UW113" s="2"/>
      <c r="UX113" s="2"/>
      <c r="UY113" s="2"/>
      <c r="UZ113" s="2"/>
      <c r="VA113" s="2"/>
      <c r="VB113" s="2"/>
      <c r="VC113" s="2"/>
      <c r="VD113" s="2"/>
      <c r="VE113" s="2"/>
      <c r="VF113" s="2"/>
      <c r="VG113" s="2"/>
      <c r="VH113" s="2"/>
      <c r="VI113" s="2"/>
      <c r="VJ113" s="2"/>
      <c r="VK113" s="2"/>
      <c r="VL113" s="2"/>
      <c r="VM113" s="2"/>
      <c r="VN113" s="2"/>
      <c r="VO113" s="2"/>
      <c r="VP113" s="2"/>
      <c r="VQ113" s="2"/>
      <c r="VR113" s="2"/>
      <c r="VS113" s="2"/>
      <c r="VT113" s="2"/>
      <c r="VU113" s="2"/>
      <c r="VV113" s="2"/>
      <c r="VW113" s="2"/>
      <c r="VX113" s="2"/>
      <c r="VY113" s="2"/>
      <c r="VZ113" s="2"/>
      <c r="WA113" s="2"/>
      <c r="WB113" s="2"/>
      <c r="WC113" s="2"/>
      <c r="WD113" s="2"/>
      <c r="WE113" s="2"/>
      <c r="WF113" s="2"/>
      <c r="WG113" s="2"/>
      <c r="WH113" s="2"/>
      <c r="WI113" s="2"/>
      <c r="WJ113" s="2"/>
      <c r="WK113" s="2"/>
      <c r="WL113" s="2"/>
      <c r="WM113" s="2"/>
      <c r="WN113" s="2"/>
      <c r="WO113" s="2"/>
      <c r="WP113" s="2"/>
      <c r="WQ113" s="2"/>
      <c r="WR113" s="2"/>
      <c r="WS113" s="2"/>
      <c r="WT113" s="2"/>
      <c r="WU113" s="2"/>
      <c r="WV113" s="2"/>
      <c r="WW113" s="2"/>
      <c r="WX113" s="2"/>
      <c r="WY113" s="2"/>
      <c r="WZ113" s="2"/>
      <c r="XA113" s="2"/>
      <c r="XB113" s="2"/>
      <c r="XC113" s="2"/>
      <c r="XD113" s="2"/>
      <c r="XE113" s="2"/>
      <c r="XF113" s="2"/>
      <c r="XG113" s="2"/>
      <c r="XH113" s="2"/>
      <c r="XI113" s="2"/>
      <c r="XJ113" s="2"/>
      <c r="XK113" s="2"/>
      <c r="XL113" s="2"/>
      <c r="XM113" s="2"/>
      <c r="XN113" s="2"/>
      <c r="XO113" s="2"/>
      <c r="XP113" s="2"/>
      <c r="XQ113" s="2"/>
      <c r="XR113" s="2"/>
      <c r="XS113" s="2"/>
      <c r="XT113" s="2"/>
      <c r="XU113" s="2"/>
      <c r="XV113" s="2"/>
      <c r="XW113" s="2"/>
      <c r="XX113" s="2"/>
      <c r="XY113" s="2"/>
      <c r="XZ113" s="2"/>
      <c r="YA113" s="2"/>
      <c r="YB113" s="2"/>
      <c r="YC113" s="2"/>
      <c r="YD113" s="2"/>
      <c r="YE113" s="2"/>
      <c r="YF113" s="2"/>
      <c r="YG113" s="2"/>
      <c r="YH113" s="2"/>
      <c r="YI113" s="2"/>
      <c r="YJ113" s="2"/>
      <c r="YK113" s="2"/>
      <c r="YL113" s="2"/>
      <c r="YM113" s="2"/>
      <c r="YN113" s="2"/>
      <c r="YO113" s="2"/>
      <c r="YP113" s="2"/>
      <c r="YQ113" s="2"/>
      <c r="YR113" s="2"/>
      <c r="YS113" s="2"/>
      <c r="YT113" s="2"/>
      <c r="YU113" s="2"/>
      <c r="YV113" s="2"/>
      <c r="YW113" s="2"/>
      <c r="YX113" s="2"/>
      <c r="YY113" s="2"/>
      <c r="YZ113" s="2"/>
      <c r="ZA113" s="2"/>
      <c r="ZB113" s="2"/>
      <c r="ZC113" s="2"/>
      <c r="ZD113" s="2"/>
      <c r="ZE113" s="2"/>
      <c r="ZF113" s="2"/>
      <c r="ZG113" s="2"/>
      <c r="ZH113" s="2"/>
      <c r="ZI113" s="2"/>
      <c r="ZJ113" s="2"/>
      <c r="ZK113" s="2"/>
      <c r="ZL113" s="2"/>
      <c r="ZM113" s="2"/>
      <c r="ZN113" s="2"/>
      <c r="ZO113" s="2"/>
      <c r="ZP113" s="2"/>
      <c r="ZQ113" s="2"/>
      <c r="ZR113" s="2"/>
      <c r="ZS113" s="2"/>
      <c r="ZT113" s="2"/>
      <c r="ZU113" s="2"/>
      <c r="ZV113" s="2"/>
      <c r="ZW113" s="2"/>
      <c r="ZX113" s="2"/>
      <c r="ZY113" s="2"/>
      <c r="ZZ113" s="2"/>
      <c r="AAA113" s="2"/>
      <c r="AAB113" s="2"/>
      <c r="AAC113" s="2"/>
      <c r="AAD113" s="2"/>
      <c r="AAE113" s="2"/>
      <c r="AAF113" s="2"/>
      <c r="AAG113" s="2"/>
      <c r="AAH113" s="2"/>
      <c r="AAI113" s="2"/>
      <c r="AAJ113" s="2"/>
      <c r="AAK113" s="2"/>
      <c r="AAL113" s="2"/>
      <c r="AAM113" s="2"/>
      <c r="AAN113" s="2"/>
      <c r="AAO113" s="2"/>
      <c r="AAP113" s="2"/>
      <c r="AAQ113" s="2"/>
      <c r="AAR113" s="2"/>
      <c r="AAS113" s="2"/>
      <c r="AAT113" s="2"/>
      <c r="AAU113" s="2"/>
      <c r="AAV113" s="2"/>
      <c r="AAW113" s="2"/>
      <c r="AAX113" s="2"/>
      <c r="AAY113" s="2"/>
      <c r="AAZ113" s="2"/>
      <c r="ABA113" s="2"/>
      <c r="ABB113" s="2"/>
      <c r="ABC113" s="2"/>
      <c r="ABD113" s="2"/>
      <c r="ABE113" s="2"/>
      <c r="ABF113" s="2"/>
      <c r="ABG113" s="2"/>
      <c r="ABH113" s="2"/>
      <c r="ABI113" s="2"/>
      <c r="ABJ113" s="2"/>
      <c r="ABK113" s="2"/>
      <c r="ABL113" s="2"/>
      <c r="ABM113" s="2"/>
      <c r="ABN113" s="2"/>
      <c r="ABO113" s="2"/>
      <c r="ABP113" s="2"/>
      <c r="ABQ113" s="2"/>
      <c r="ABR113" s="2"/>
      <c r="ABS113" s="2"/>
      <c r="ABT113" s="2"/>
      <c r="ABU113" s="2"/>
      <c r="ABV113" s="2"/>
      <c r="ABW113" s="2"/>
      <c r="ABX113" s="2"/>
      <c r="ABY113" s="2"/>
      <c r="ABZ113" s="2"/>
      <c r="ACA113" s="2"/>
      <c r="ACB113" s="2"/>
      <c r="ACC113" s="2"/>
      <c r="ACD113" s="2"/>
      <c r="ACE113" s="2"/>
      <c r="ACF113" s="2"/>
      <c r="ACG113" s="2"/>
      <c r="ACH113" s="2"/>
      <c r="ACI113" s="2"/>
      <c r="ACJ113" s="2"/>
      <c r="ACK113" s="2"/>
      <c r="ACL113" s="2"/>
      <c r="ACM113" s="2"/>
      <c r="ACN113" s="2"/>
      <c r="ACO113" s="2"/>
      <c r="ACP113" s="2"/>
      <c r="ACQ113" s="2"/>
      <c r="ACR113" s="2"/>
      <c r="ACS113" s="2"/>
      <c r="ACT113" s="2"/>
      <c r="ACU113" s="2"/>
      <c r="ACV113" s="2"/>
      <c r="ACW113" s="2"/>
      <c r="ACX113" s="2"/>
      <c r="ACY113" s="2"/>
      <c r="ACZ113" s="2"/>
      <c r="ADA113" s="2"/>
      <c r="ADB113" s="2"/>
      <c r="ADC113" s="2"/>
      <c r="ADD113" s="2"/>
      <c r="ADE113" s="2"/>
      <c r="ADF113" s="2"/>
      <c r="ADG113" s="2"/>
      <c r="ADH113" s="2"/>
      <c r="ADI113" s="2"/>
      <c r="ADJ113" s="2"/>
      <c r="ADK113" s="2"/>
      <c r="ADL113" s="2"/>
      <c r="ADM113" s="2"/>
      <c r="ADN113" s="2"/>
      <c r="ADO113" s="2"/>
      <c r="ADP113" s="2"/>
      <c r="ADQ113" s="2"/>
      <c r="ADR113" s="2"/>
      <c r="ADS113" s="2"/>
      <c r="ADT113" s="2"/>
      <c r="ADU113" s="2"/>
      <c r="ADV113" s="2"/>
      <c r="ADW113" s="2"/>
      <c r="ADX113" s="2"/>
      <c r="ADY113" s="2"/>
      <c r="ADZ113" s="2"/>
      <c r="AEA113" s="2"/>
      <c r="AEB113" s="2"/>
      <c r="AEC113" s="2"/>
      <c r="AED113" s="2"/>
      <c r="AEE113" s="2"/>
      <c r="AEF113" s="2"/>
      <c r="AEG113" s="2"/>
      <c r="AEH113" s="2"/>
      <c r="AEI113" s="2"/>
      <c r="AEJ113" s="2"/>
      <c r="AEK113" s="2"/>
      <c r="AEL113" s="2"/>
      <c r="AEM113" s="2"/>
      <c r="AEN113" s="2"/>
      <c r="AEO113" s="2"/>
      <c r="AEP113" s="2"/>
      <c r="AEQ113" s="2"/>
      <c r="AER113" s="2"/>
      <c r="AES113" s="2"/>
      <c r="AET113" s="2"/>
      <c r="AEU113" s="2"/>
      <c r="AEV113" s="2"/>
      <c r="AEW113" s="2"/>
      <c r="AEX113" s="2"/>
      <c r="AEY113" s="2"/>
      <c r="AEZ113" s="2"/>
      <c r="AFA113" s="2"/>
      <c r="AFB113" s="2"/>
      <c r="AFC113" s="2"/>
      <c r="AFD113" s="2"/>
      <c r="AFE113" s="2"/>
      <c r="AFF113" s="2"/>
      <c r="AFG113" s="2"/>
      <c r="AFH113" s="2"/>
      <c r="AFI113" s="2"/>
      <c r="AFJ113" s="2"/>
      <c r="AFK113" s="2"/>
      <c r="AFL113" s="2"/>
      <c r="AFM113" s="2"/>
      <c r="AFN113" s="2"/>
      <c r="AFO113" s="2"/>
      <c r="AFP113" s="2"/>
      <c r="AFQ113" s="2"/>
      <c r="AFR113" s="2"/>
      <c r="AFS113" s="2"/>
      <c r="AFT113" s="2"/>
      <c r="AFU113" s="2"/>
      <c r="AFV113" s="2"/>
      <c r="AFW113" s="2"/>
      <c r="AFX113" s="2"/>
      <c r="AFY113" s="2"/>
      <c r="AFZ113" s="2"/>
      <c r="AGA113" s="2"/>
      <c r="AGB113" s="2"/>
      <c r="AGC113" s="2"/>
      <c r="AGD113" s="2"/>
      <c r="AGE113" s="2"/>
      <c r="AGF113" s="2"/>
      <c r="AGG113" s="2"/>
      <c r="AGH113" s="2"/>
      <c r="AGI113" s="2"/>
      <c r="AGJ113" s="2"/>
      <c r="AGK113" s="2"/>
      <c r="AGL113" s="2"/>
      <c r="AGM113" s="2"/>
      <c r="AGN113" s="2"/>
      <c r="AGO113" s="2"/>
      <c r="AGP113" s="2"/>
      <c r="AGQ113" s="2"/>
      <c r="AGR113" s="2"/>
      <c r="AGS113" s="2"/>
      <c r="AGT113" s="2"/>
      <c r="AGU113" s="2"/>
      <c r="AGV113" s="2"/>
      <c r="AGW113" s="2"/>
      <c r="AGX113" s="2"/>
      <c r="AGY113" s="2"/>
      <c r="AGZ113" s="2"/>
      <c r="AHA113" s="2"/>
      <c r="AHB113" s="2"/>
      <c r="AHC113" s="2"/>
      <c r="AHD113" s="2"/>
      <c r="AHE113" s="2"/>
      <c r="AHF113" s="2"/>
      <c r="AHG113" s="2"/>
      <c r="AHH113" s="2"/>
      <c r="AHI113" s="2"/>
      <c r="AHJ113" s="2"/>
      <c r="AHK113" s="2"/>
      <c r="AHL113" s="2"/>
      <c r="AHM113" s="2"/>
      <c r="AHN113" s="2"/>
      <c r="AHO113" s="2"/>
      <c r="AHP113" s="2"/>
      <c r="AHQ113" s="2"/>
      <c r="AHR113" s="2"/>
      <c r="AHS113" s="2"/>
      <c r="AHT113" s="2"/>
      <c r="AHU113" s="2"/>
      <c r="AHV113" s="2"/>
      <c r="AHW113" s="2"/>
      <c r="AHX113" s="2"/>
      <c r="AHY113" s="2"/>
      <c r="AHZ113" s="2"/>
      <c r="AIA113" s="2"/>
      <c r="AIB113" s="2"/>
      <c r="AIC113" s="2"/>
      <c r="AID113" s="2"/>
      <c r="AIE113" s="2"/>
      <c r="AIF113" s="2"/>
      <c r="AIG113" s="2"/>
      <c r="AIH113" s="2"/>
      <c r="AII113" s="2"/>
      <c r="AIJ113" s="2"/>
      <c r="AIK113" s="2"/>
      <c r="AIL113" s="2"/>
      <c r="AIM113" s="2"/>
      <c r="AIN113" s="2"/>
      <c r="AIO113" s="2"/>
      <c r="AIP113" s="2"/>
      <c r="AIQ113" s="2"/>
      <c r="AIR113" s="2"/>
      <c r="AIS113" s="2"/>
      <c r="AIT113" s="2"/>
      <c r="AIU113" s="2"/>
      <c r="AIV113" s="2"/>
      <c r="AIW113" s="2"/>
      <c r="AIX113" s="2"/>
      <c r="AIY113" s="2"/>
      <c r="AIZ113" s="2"/>
      <c r="AJA113" s="2"/>
      <c r="AJB113" s="2"/>
      <c r="AJC113" s="2"/>
      <c r="AJD113" s="2"/>
      <c r="AJE113" s="2"/>
      <c r="AJF113" s="2"/>
      <c r="AJG113" s="2"/>
      <c r="AJH113" s="2"/>
      <c r="AJI113" s="2"/>
      <c r="AJJ113" s="2"/>
      <c r="AJK113" s="2"/>
      <c r="AJL113" s="2"/>
      <c r="AJM113" s="2"/>
      <c r="AJN113" s="2"/>
      <c r="AJO113" s="2"/>
      <c r="AJP113" s="2"/>
      <c r="AJQ113" s="2"/>
      <c r="AJR113" s="2"/>
      <c r="AJS113" s="2"/>
      <c r="AJT113" s="2"/>
      <c r="AJU113" s="2"/>
      <c r="AJV113" s="2"/>
      <c r="AJW113" s="2"/>
      <c r="AJX113" s="2"/>
      <c r="AJY113" s="2"/>
      <c r="AJZ113" s="2"/>
      <c r="AKA113" s="2"/>
      <c r="AKB113" s="2"/>
      <c r="AKC113" s="2"/>
      <c r="AKD113" s="2"/>
      <c r="AKE113" s="2"/>
      <c r="AKF113" s="2"/>
      <c r="AKG113" s="2"/>
      <c r="AKH113" s="2"/>
      <c r="AKI113" s="2"/>
      <c r="AKJ113" s="2"/>
      <c r="AKK113" s="2"/>
      <c r="AKL113" s="2"/>
      <c r="AKM113" s="2"/>
      <c r="AKN113" s="2"/>
      <c r="AKO113" s="2"/>
      <c r="AKP113" s="2"/>
      <c r="AKQ113" s="2"/>
      <c r="AKR113" s="2"/>
      <c r="AKS113" s="2"/>
      <c r="AKT113" s="2"/>
      <c r="AKU113" s="2"/>
      <c r="AKV113" s="2"/>
      <c r="AKW113" s="2"/>
      <c r="AKX113" s="2"/>
      <c r="AKY113" s="2"/>
      <c r="AKZ113" s="2"/>
      <c r="ALA113" s="2"/>
      <c r="ALB113" s="2"/>
      <c r="ALC113" s="2"/>
      <c r="ALD113" s="2"/>
      <c r="ALE113" s="2"/>
      <c r="ALF113" s="2"/>
      <c r="ALG113" s="2"/>
      <c r="ALH113" s="2"/>
      <c r="ALI113" s="2"/>
      <c r="ALJ113" s="2"/>
      <c r="ALK113" s="2"/>
      <c r="ALL113" s="2"/>
      <c r="ALM113" s="2"/>
      <c r="ALN113" s="2"/>
      <c r="ALO113" s="2"/>
      <c r="ALP113" s="2"/>
      <c r="ALQ113" s="2"/>
      <c r="ALR113" s="2"/>
      <c r="ALS113" s="2"/>
      <c r="ALT113" s="2"/>
      <c r="ALU113" s="2"/>
      <c r="ALV113" s="2"/>
      <c r="ALW113" s="2"/>
      <c r="ALX113" s="2"/>
      <c r="ALY113" s="2"/>
      <c r="ALZ113" s="2"/>
      <c r="AMA113" s="2"/>
      <c r="AMB113" s="2"/>
      <c r="AMC113" s="2"/>
      <c r="AMD113" s="2"/>
      <c r="AME113" s="2"/>
      <c r="AMF113" s="2"/>
      <c r="AMG113" s="2"/>
      <c r="AMH113" s="2"/>
      <c r="AMI113" s="2"/>
      <c r="AMJ113" s="2"/>
      <c r="AMK113" s="2"/>
      <c r="AML113" s="2"/>
      <c r="AMM113" s="2"/>
      <c r="AMN113" s="2"/>
      <c r="AMO113" s="2"/>
      <c r="AMP113" s="2"/>
      <c r="AMQ113" s="2"/>
      <c r="AMR113" s="2"/>
      <c r="AMS113" s="2"/>
      <c r="AMT113" s="2"/>
      <c r="AMU113" s="2"/>
      <c r="AMV113" s="2"/>
      <c r="AMW113" s="2"/>
      <c r="AMX113" s="2"/>
      <c r="AMY113" s="2"/>
      <c r="AMZ113" s="2"/>
      <c r="ANA113" s="2"/>
      <c r="ANB113" s="2"/>
      <c r="ANC113" s="2"/>
      <c r="AND113" s="2"/>
      <c r="ANE113" s="2"/>
      <c r="ANF113" s="2"/>
      <c r="ANG113" s="2"/>
      <c r="ANH113" s="2"/>
      <c r="ANI113" s="2"/>
      <c r="ANJ113" s="2"/>
      <c r="ANK113" s="2"/>
      <c r="ANL113" s="2"/>
      <c r="ANM113" s="2"/>
      <c r="ANN113" s="2"/>
      <c r="ANO113" s="2"/>
      <c r="ANP113" s="2"/>
      <c r="ANQ113" s="2"/>
      <c r="ANR113" s="2"/>
      <c r="ANS113" s="2"/>
      <c r="ANT113" s="2"/>
      <c r="ANU113" s="2"/>
      <c r="ANV113" s="2"/>
      <c r="ANW113" s="2"/>
      <c r="ANX113" s="2"/>
      <c r="ANY113" s="2"/>
      <c r="ANZ113" s="2"/>
      <c r="AOA113" s="2"/>
      <c r="AOB113" s="2"/>
      <c r="AOC113" s="2"/>
      <c r="AOD113" s="2"/>
      <c r="AOE113" s="2"/>
      <c r="AOF113" s="2"/>
      <c r="AOG113" s="2"/>
      <c r="AOH113" s="2"/>
      <c r="AOI113" s="2"/>
      <c r="AOJ113" s="2"/>
      <c r="AOK113" s="2"/>
      <c r="AOL113" s="2"/>
      <c r="AOM113" s="2"/>
      <c r="AON113" s="2"/>
      <c r="AOO113" s="2"/>
      <c r="AOP113" s="2"/>
      <c r="AOQ113" s="2"/>
      <c r="AOR113" s="2"/>
      <c r="AOS113" s="2"/>
      <c r="AOT113" s="2"/>
      <c r="AOU113" s="2"/>
      <c r="AOV113" s="2"/>
      <c r="AOW113" s="2"/>
      <c r="AOX113" s="2"/>
      <c r="AOY113" s="2"/>
      <c r="AOZ113" s="2"/>
      <c r="APA113" s="2"/>
      <c r="APB113" s="2"/>
      <c r="APC113" s="2"/>
      <c r="APD113" s="2"/>
      <c r="APE113" s="2"/>
      <c r="APF113" s="2"/>
      <c r="APG113" s="2"/>
      <c r="APH113" s="2"/>
      <c r="API113" s="2"/>
      <c r="APJ113" s="2"/>
      <c r="APK113" s="2"/>
      <c r="APL113" s="2"/>
      <c r="APM113" s="2"/>
      <c r="APN113" s="2"/>
      <c r="APO113" s="2"/>
      <c r="APP113" s="2"/>
      <c r="APQ113" s="2"/>
      <c r="APR113" s="2"/>
      <c r="APS113" s="2"/>
      <c r="APT113" s="2"/>
      <c r="APU113" s="2"/>
      <c r="APV113" s="2"/>
      <c r="APW113" s="2"/>
      <c r="APX113" s="2"/>
      <c r="APY113" s="2"/>
      <c r="APZ113" s="2"/>
      <c r="AQA113" s="2"/>
      <c r="AQB113" s="2"/>
      <c r="AQC113" s="2"/>
      <c r="AQD113" s="2"/>
      <c r="AQE113" s="2"/>
      <c r="AQF113" s="2"/>
      <c r="AQG113" s="2"/>
      <c r="AQH113" s="2"/>
      <c r="AQI113" s="2"/>
      <c r="AQJ113" s="2"/>
      <c r="AQK113" s="2"/>
      <c r="AQL113" s="2"/>
      <c r="AQM113" s="2"/>
      <c r="AQN113" s="2"/>
      <c r="AQO113" s="2"/>
      <c r="AQP113" s="2"/>
      <c r="AQQ113" s="2"/>
      <c r="AQR113" s="2"/>
      <c r="AQS113" s="2"/>
      <c r="AQT113" s="2"/>
      <c r="AQU113" s="2"/>
      <c r="AQV113" s="2"/>
      <c r="AQW113" s="2"/>
      <c r="AQX113" s="2"/>
      <c r="AQY113" s="2"/>
      <c r="AQZ113" s="2"/>
      <c r="ARA113" s="2"/>
      <c r="ARB113" s="2"/>
      <c r="ARC113" s="2"/>
      <c r="ARD113" s="2"/>
      <c r="ARE113" s="2"/>
      <c r="ARF113" s="2"/>
      <c r="ARG113" s="2"/>
      <c r="ARH113" s="2"/>
      <c r="ARI113" s="2"/>
      <c r="ARJ113" s="2"/>
      <c r="ARK113" s="2"/>
      <c r="ARL113" s="2"/>
      <c r="ARM113" s="2"/>
      <c r="ARN113" s="2"/>
      <c r="ARO113" s="2"/>
      <c r="ARP113" s="2"/>
      <c r="ARQ113" s="2"/>
      <c r="ARR113" s="2"/>
      <c r="ARS113" s="2"/>
      <c r="ART113" s="2"/>
      <c r="ARU113" s="2"/>
      <c r="ARV113" s="2"/>
      <c r="ARW113" s="2"/>
      <c r="ARX113" s="2"/>
      <c r="ARY113" s="2"/>
      <c r="ARZ113" s="2"/>
      <c r="ASA113" s="2"/>
      <c r="ASB113" s="2"/>
      <c r="ASC113" s="2"/>
      <c r="ASD113" s="2"/>
      <c r="ASE113" s="2"/>
      <c r="ASF113" s="2"/>
      <c r="ASG113" s="2"/>
      <c r="ASH113" s="2"/>
      <c r="ASI113" s="2"/>
      <c r="ASJ113" s="2"/>
      <c r="ASK113" s="2"/>
      <c r="ASL113" s="2"/>
      <c r="ASM113" s="2"/>
      <c r="ASN113" s="2"/>
      <c r="ASO113" s="2"/>
      <c r="ASP113" s="2"/>
      <c r="ASQ113" s="2"/>
      <c r="ASR113" s="2"/>
      <c r="ASS113" s="2"/>
      <c r="AST113" s="2"/>
      <c r="ASU113" s="2"/>
      <c r="ASV113" s="2"/>
      <c r="ASW113" s="2"/>
      <c r="ASX113" s="2"/>
      <c r="ASY113" s="2"/>
      <c r="ASZ113" s="2"/>
      <c r="ATA113" s="2"/>
      <c r="ATB113" s="2"/>
      <c r="ATC113" s="2"/>
      <c r="ATD113" s="2"/>
      <c r="ATE113" s="2"/>
      <c r="ATF113" s="2"/>
      <c r="ATG113" s="2"/>
      <c r="ATH113" s="2"/>
      <c r="ATI113" s="2"/>
      <c r="ATJ113" s="2"/>
      <c r="ATK113" s="2"/>
      <c r="ATL113" s="2"/>
      <c r="ATM113" s="2"/>
      <c r="ATN113" s="2"/>
      <c r="ATO113" s="2"/>
      <c r="ATP113" s="2"/>
      <c r="ATQ113" s="2"/>
      <c r="ATR113" s="2"/>
      <c r="ATS113" s="2"/>
      <c r="ATT113" s="2"/>
      <c r="ATU113" s="2"/>
      <c r="ATV113" s="2"/>
      <c r="ATW113" s="2"/>
      <c r="ATX113" s="2"/>
      <c r="ATY113" s="2"/>
      <c r="ATZ113" s="2"/>
      <c r="AUA113" s="2"/>
      <c r="AUB113" s="2"/>
      <c r="AUC113" s="2"/>
      <c r="AUD113" s="2"/>
      <c r="AUE113" s="2"/>
      <c r="AUF113" s="2"/>
      <c r="AUG113" s="2"/>
      <c r="AUH113" s="2"/>
      <c r="AUI113" s="2"/>
      <c r="AUJ113" s="2"/>
      <c r="AUK113" s="2"/>
      <c r="AUL113" s="2"/>
      <c r="AUM113" s="2"/>
      <c r="AUN113" s="2"/>
      <c r="AUO113" s="2"/>
      <c r="AUP113" s="2"/>
      <c r="AUQ113" s="2"/>
      <c r="AUR113" s="2"/>
      <c r="AUS113" s="2"/>
      <c r="AUT113" s="2"/>
      <c r="AUU113" s="2"/>
      <c r="AUV113" s="2"/>
      <c r="AUW113" s="2"/>
      <c r="AUX113" s="2"/>
      <c r="AUY113" s="2"/>
      <c r="AUZ113" s="2"/>
      <c r="AVA113" s="2"/>
      <c r="AVB113" s="2"/>
      <c r="AVC113" s="2"/>
      <c r="AVD113" s="2"/>
      <c r="AVE113" s="2"/>
      <c r="AVF113" s="2"/>
      <c r="AVG113" s="2"/>
      <c r="AVH113" s="2"/>
      <c r="AVI113" s="2"/>
      <c r="AVJ113" s="2"/>
      <c r="AVK113" s="2"/>
      <c r="AVL113" s="2"/>
      <c r="AVM113" s="2"/>
      <c r="AVN113" s="2"/>
      <c r="AVO113" s="2"/>
      <c r="AVP113" s="2"/>
      <c r="AVQ113" s="2"/>
      <c r="AVR113" s="2"/>
      <c r="AVS113" s="2"/>
      <c r="AVT113" s="2"/>
      <c r="AVU113" s="2"/>
      <c r="AVV113" s="2"/>
      <c r="AVW113" s="2"/>
      <c r="AVX113" s="2"/>
      <c r="AVY113" s="2"/>
      <c r="AVZ113" s="2"/>
      <c r="AWA113" s="2"/>
      <c r="AWB113" s="2"/>
      <c r="AWC113" s="2"/>
      <c r="AWD113" s="2"/>
      <c r="AWE113" s="2"/>
      <c r="AWF113" s="2"/>
      <c r="AWG113" s="2"/>
      <c r="AWH113" s="2"/>
      <c r="AWI113" s="2"/>
      <c r="AWJ113" s="2"/>
      <c r="AWK113" s="2"/>
      <c r="AWL113" s="2"/>
      <c r="AWM113" s="2"/>
      <c r="AWN113" s="2"/>
      <c r="AWO113" s="2"/>
      <c r="AWP113" s="2"/>
      <c r="AWQ113" s="2"/>
      <c r="AWR113" s="2"/>
      <c r="AWS113" s="2"/>
      <c r="AWT113" s="2"/>
      <c r="AWU113" s="2"/>
      <c r="AWV113" s="2"/>
      <c r="AWW113" s="2"/>
      <c r="AWX113" s="2"/>
      <c r="AWY113" s="2"/>
      <c r="AWZ113" s="2"/>
      <c r="AXA113" s="2"/>
      <c r="AXB113" s="2"/>
      <c r="AXC113" s="2"/>
      <c r="AXD113" s="2"/>
      <c r="AXE113" s="2"/>
      <c r="AXF113" s="2"/>
      <c r="AXG113" s="2"/>
      <c r="AXH113" s="2"/>
      <c r="AXI113" s="2"/>
      <c r="AXJ113" s="2"/>
      <c r="AXK113" s="2"/>
      <c r="AXL113" s="2"/>
      <c r="AXM113" s="2"/>
      <c r="AXN113" s="2"/>
      <c r="AXO113" s="2"/>
      <c r="AXP113" s="2"/>
      <c r="AXQ113" s="2"/>
      <c r="AXR113" s="2"/>
      <c r="AXS113" s="2"/>
      <c r="AXT113" s="2"/>
      <c r="AXU113" s="2"/>
      <c r="AXV113" s="2"/>
      <c r="AXW113" s="2"/>
      <c r="AXX113" s="2"/>
      <c r="AXY113" s="2"/>
      <c r="AXZ113" s="2"/>
      <c r="AYA113" s="2"/>
      <c r="AYB113" s="2"/>
      <c r="AYC113" s="2"/>
      <c r="AYD113" s="2"/>
      <c r="AYE113" s="2"/>
      <c r="AYF113" s="2"/>
      <c r="AYG113" s="2"/>
      <c r="AYH113" s="2"/>
      <c r="AYI113" s="2"/>
      <c r="AYJ113" s="2"/>
      <c r="AYK113" s="2"/>
      <c r="AYL113" s="2"/>
      <c r="AYM113" s="2"/>
      <c r="AYN113" s="2"/>
      <c r="AYO113" s="2"/>
      <c r="AYP113" s="2"/>
      <c r="AYQ113" s="2"/>
      <c r="AYR113" s="2"/>
      <c r="AYS113" s="2"/>
      <c r="AYT113" s="2"/>
      <c r="AYU113" s="2"/>
      <c r="AYV113" s="2"/>
      <c r="AYW113" s="2"/>
      <c r="AYX113" s="2"/>
      <c r="AYY113" s="2"/>
      <c r="AYZ113" s="2"/>
      <c r="AZA113" s="2"/>
      <c r="AZB113" s="2"/>
      <c r="AZC113" s="2"/>
      <c r="AZD113" s="2"/>
      <c r="AZE113" s="2"/>
      <c r="AZF113" s="2"/>
      <c r="AZG113" s="2"/>
      <c r="AZH113" s="2"/>
      <c r="AZI113" s="2"/>
      <c r="AZJ113" s="2"/>
      <c r="AZK113" s="2"/>
      <c r="AZL113" s="2"/>
      <c r="AZM113" s="2"/>
      <c r="AZN113" s="2"/>
      <c r="AZO113" s="2"/>
      <c r="AZP113" s="2"/>
      <c r="AZQ113" s="2"/>
      <c r="AZR113" s="2"/>
      <c r="AZS113" s="2"/>
      <c r="AZT113" s="2"/>
      <c r="AZU113" s="2"/>
      <c r="AZV113" s="2"/>
      <c r="AZW113" s="2"/>
      <c r="AZX113" s="2"/>
      <c r="AZY113" s="2"/>
      <c r="AZZ113" s="2"/>
      <c r="BAA113" s="2"/>
      <c r="BAB113" s="2"/>
      <c r="BAC113" s="2"/>
      <c r="BAD113" s="2"/>
      <c r="BAE113" s="2"/>
      <c r="BAF113" s="2"/>
      <c r="BAG113" s="2"/>
      <c r="BAH113" s="2"/>
      <c r="BAI113" s="2"/>
      <c r="BAJ113" s="2"/>
      <c r="BAK113" s="2"/>
      <c r="BAL113" s="2"/>
      <c r="BAM113" s="2"/>
      <c r="BAN113" s="2"/>
      <c r="BAO113" s="2"/>
      <c r="BAP113" s="2"/>
      <c r="BAQ113" s="2"/>
      <c r="BAR113" s="2"/>
      <c r="BAS113" s="2"/>
      <c r="BAT113" s="2"/>
      <c r="BAU113" s="2"/>
      <c r="BAV113" s="2"/>
      <c r="BAW113" s="2"/>
      <c r="BAX113" s="2"/>
      <c r="BAY113" s="2"/>
      <c r="BAZ113" s="2"/>
      <c r="BBA113" s="2"/>
      <c r="BBB113" s="2"/>
      <c r="BBC113" s="2"/>
      <c r="BBD113" s="2"/>
      <c r="BBE113" s="2"/>
      <c r="BBF113" s="2"/>
      <c r="BBG113" s="2"/>
      <c r="BBH113" s="2"/>
      <c r="BBI113" s="2"/>
      <c r="BBJ113" s="2"/>
      <c r="BBK113" s="2"/>
      <c r="BBL113" s="2"/>
      <c r="BBM113" s="2"/>
      <c r="BBN113" s="2"/>
      <c r="BBO113" s="2"/>
      <c r="BBP113" s="2"/>
      <c r="BBQ113" s="2"/>
      <c r="BBR113" s="2"/>
      <c r="BBS113" s="2"/>
      <c r="BBT113" s="2"/>
      <c r="BBU113" s="2"/>
      <c r="BBV113" s="2"/>
      <c r="BBW113" s="2"/>
      <c r="BBX113" s="2"/>
      <c r="BBY113" s="2"/>
      <c r="BBZ113" s="2"/>
      <c r="BCA113" s="2"/>
      <c r="BCB113" s="2"/>
      <c r="BCC113" s="2"/>
      <c r="BCD113" s="2"/>
      <c r="BCE113" s="2"/>
      <c r="BCF113" s="2"/>
      <c r="BCG113" s="2"/>
      <c r="BCH113" s="2"/>
      <c r="BCI113" s="2"/>
      <c r="BCJ113" s="2"/>
      <c r="BCK113" s="2"/>
      <c r="BCL113" s="2"/>
      <c r="BCM113" s="2"/>
      <c r="BCN113" s="2"/>
      <c r="BCO113" s="2"/>
      <c r="BCP113" s="2"/>
      <c r="BCQ113" s="2"/>
      <c r="BCR113" s="2"/>
      <c r="BCS113" s="2"/>
      <c r="BCT113" s="2"/>
      <c r="BCU113" s="2"/>
      <c r="BCV113" s="2"/>
      <c r="BCW113" s="2"/>
      <c r="BCX113" s="2"/>
      <c r="BCY113" s="2"/>
      <c r="BCZ113" s="2"/>
      <c r="BDA113" s="2"/>
      <c r="BDB113" s="2"/>
      <c r="BDC113" s="2"/>
      <c r="BDD113" s="2"/>
      <c r="BDE113" s="2"/>
      <c r="BDF113" s="2"/>
      <c r="BDG113" s="2"/>
      <c r="BDH113" s="2"/>
      <c r="BDI113" s="2"/>
      <c r="BDJ113" s="2"/>
      <c r="BDK113" s="2"/>
      <c r="BDL113" s="2"/>
      <c r="BDM113" s="2"/>
      <c r="BDN113" s="2"/>
      <c r="BDO113" s="2"/>
      <c r="BDP113" s="2"/>
      <c r="BDQ113" s="2"/>
      <c r="BDR113" s="2"/>
      <c r="BDS113" s="2"/>
      <c r="BDT113" s="2"/>
      <c r="BDU113" s="2"/>
      <c r="BDV113" s="2"/>
      <c r="BDW113" s="2"/>
      <c r="BDX113" s="2"/>
      <c r="BDY113" s="2"/>
      <c r="BDZ113" s="2"/>
      <c r="BEA113" s="2"/>
      <c r="BEB113" s="2"/>
      <c r="BEC113" s="2"/>
      <c r="BED113" s="2"/>
      <c r="BEE113" s="2"/>
      <c r="BEF113" s="2"/>
      <c r="BEG113" s="2"/>
      <c r="BEH113" s="2"/>
      <c r="BEI113" s="2"/>
      <c r="BEJ113" s="2"/>
      <c r="BEK113" s="2"/>
      <c r="BEL113" s="2"/>
      <c r="BEM113" s="2"/>
      <c r="BEN113" s="2"/>
      <c r="BEO113" s="2"/>
      <c r="BEP113" s="2"/>
      <c r="BEQ113" s="2"/>
      <c r="BER113" s="2"/>
      <c r="BES113" s="2"/>
      <c r="BET113" s="2"/>
      <c r="BEU113" s="2"/>
      <c r="BEV113" s="2"/>
      <c r="BEW113" s="2"/>
      <c r="BEX113" s="2"/>
      <c r="BEY113" s="2"/>
      <c r="BEZ113" s="2"/>
      <c r="BFA113" s="2"/>
      <c r="BFB113" s="2"/>
      <c r="BFC113" s="2"/>
      <c r="BFD113" s="2"/>
      <c r="BFE113" s="2"/>
      <c r="BFF113" s="2"/>
      <c r="BFG113" s="2"/>
      <c r="BFH113" s="2"/>
      <c r="BFI113" s="2"/>
      <c r="BFJ113" s="2"/>
      <c r="BFK113" s="2"/>
      <c r="BFL113" s="2"/>
      <c r="BFM113" s="2"/>
      <c r="BFN113" s="2"/>
      <c r="BFO113" s="2"/>
      <c r="BFP113" s="2"/>
      <c r="BFQ113" s="2"/>
      <c r="BFR113" s="2"/>
      <c r="BFS113" s="2"/>
      <c r="BFT113" s="2"/>
      <c r="BFU113" s="2"/>
      <c r="BFV113" s="2"/>
      <c r="BFW113" s="2"/>
      <c r="BFX113" s="2"/>
      <c r="BFY113" s="2"/>
      <c r="BFZ113" s="2"/>
      <c r="BGA113" s="2"/>
      <c r="BGB113" s="2"/>
      <c r="BGC113" s="2"/>
      <c r="BGD113" s="2"/>
      <c r="BGE113" s="2"/>
      <c r="BGF113" s="2"/>
      <c r="BGG113" s="2"/>
      <c r="BGH113" s="2"/>
      <c r="BGI113" s="2"/>
      <c r="BGJ113" s="2"/>
      <c r="BGK113" s="2"/>
      <c r="BGL113" s="2"/>
      <c r="BGM113" s="2"/>
      <c r="BGN113" s="2"/>
      <c r="BGO113" s="2"/>
      <c r="BGP113" s="2"/>
      <c r="BGQ113" s="2"/>
      <c r="BGR113" s="2"/>
      <c r="BGS113" s="2"/>
      <c r="BGT113" s="2"/>
      <c r="BGU113" s="2"/>
      <c r="BGV113" s="2"/>
      <c r="BGW113" s="2"/>
      <c r="BGX113" s="2"/>
      <c r="BGY113" s="2"/>
      <c r="BGZ113" s="2"/>
      <c r="BHA113" s="2"/>
      <c r="BHB113" s="2"/>
      <c r="BHC113" s="2"/>
      <c r="BHD113" s="2"/>
      <c r="BHE113" s="2"/>
      <c r="BHF113" s="2"/>
      <c r="BHG113" s="2"/>
      <c r="BHH113" s="2"/>
      <c r="BHI113" s="2"/>
      <c r="BHJ113" s="2"/>
      <c r="BHK113" s="2"/>
      <c r="BHL113" s="2"/>
      <c r="BHM113" s="2"/>
      <c r="BHN113" s="2"/>
      <c r="BHO113" s="2"/>
      <c r="BHP113" s="2"/>
      <c r="BHQ113" s="2"/>
      <c r="BHR113" s="2"/>
      <c r="BHS113" s="2"/>
      <c r="BHT113" s="2"/>
      <c r="BHU113" s="2"/>
      <c r="BHV113" s="2"/>
      <c r="BHW113" s="2"/>
      <c r="BHX113" s="2"/>
      <c r="BHY113" s="2"/>
      <c r="BHZ113" s="2"/>
      <c r="BIA113" s="2"/>
      <c r="BIB113" s="2"/>
      <c r="BIC113" s="2"/>
      <c r="BID113" s="2"/>
      <c r="BIE113" s="2"/>
      <c r="BIF113" s="2"/>
      <c r="BIG113" s="2"/>
      <c r="BIH113" s="2"/>
      <c r="BII113" s="2"/>
      <c r="BIJ113" s="2"/>
      <c r="BIK113" s="2"/>
      <c r="BIL113" s="2"/>
      <c r="BIM113" s="2"/>
      <c r="BIN113" s="2"/>
      <c r="BIO113" s="2"/>
      <c r="BIP113" s="2"/>
      <c r="BIQ113" s="2"/>
      <c r="BIR113" s="2"/>
      <c r="BIS113" s="2"/>
      <c r="BIT113" s="2"/>
      <c r="BIU113" s="2"/>
      <c r="BIV113" s="2"/>
      <c r="BIW113" s="2"/>
      <c r="BIX113" s="2"/>
      <c r="BIY113" s="2"/>
      <c r="BIZ113" s="2"/>
      <c r="BJA113" s="2"/>
      <c r="BJB113" s="2"/>
      <c r="BJC113" s="2"/>
      <c r="BJD113" s="2"/>
      <c r="BJE113" s="2"/>
      <c r="BJF113" s="2"/>
      <c r="BJG113" s="2"/>
      <c r="BJH113" s="2"/>
      <c r="BJI113" s="2"/>
      <c r="BJJ113" s="2"/>
      <c r="BJK113" s="2"/>
      <c r="BJL113" s="2"/>
      <c r="BJM113" s="2"/>
      <c r="BJN113" s="2"/>
      <c r="BJO113" s="2"/>
      <c r="BJP113" s="2"/>
      <c r="BJQ113" s="2"/>
      <c r="BJR113" s="2"/>
      <c r="BJS113" s="2"/>
      <c r="BJT113" s="2"/>
      <c r="BJU113" s="2"/>
      <c r="BJV113" s="2"/>
      <c r="BJW113" s="2"/>
      <c r="BJX113" s="2"/>
      <c r="BJY113" s="2"/>
      <c r="BJZ113" s="2"/>
      <c r="BKA113" s="2"/>
      <c r="BKB113" s="2"/>
      <c r="BKC113" s="2"/>
      <c r="BKD113" s="2"/>
      <c r="BKE113" s="2"/>
      <c r="BKF113" s="2"/>
      <c r="BKG113" s="2"/>
      <c r="BKH113" s="2"/>
      <c r="BKI113" s="2"/>
      <c r="BKJ113" s="2"/>
      <c r="BKK113" s="2"/>
      <c r="BKL113" s="2"/>
      <c r="BKM113" s="2"/>
      <c r="BKN113" s="2"/>
      <c r="BKO113" s="2"/>
      <c r="BKP113" s="2"/>
      <c r="BKQ113" s="2"/>
      <c r="BKR113" s="2"/>
      <c r="BKS113" s="2"/>
      <c r="BKT113" s="2"/>
      <c r="BKU113" s="2"/>
      <c r="BKV113" s="2"/>
      <c r="BKW113" s="2"/>
      <c r="BKX113" s="2"/>
      <c r="BKY113" s="2"/>
      <c r="BKZ113" s="2"/>
      <c r="BLA113" s="2"/>
      <c r="BLB113" s="2"/>
      <c r="BLC113" s="2"/>
      <c r="BLD113" s="2"/>
      <c r="BLE113" s="2"/>
      <c r="BLF113" s="2"/>
      <c r="BLG113" s="2"/>
      <c r="BLH113" s="2"/>
      <c r="BLI113" s="2"/>
      <c r="BLJ113" s="2"/>
      <c r="BLK113" s="2"/>
      <c r="BLL113" s="2"/>
      <c r="BLM113" s="2"/>
      <c r="BLN113" s="2"/>
      <c r="BLO113" s="2"/>
      <c r="BLP113" s="2"/>
      <c r="BLQ113" s="2"/>
      <c r="BLR113" s="2"/>
      <c r="BLS113" s="2"/>
      <c r="BLT113" s="2"/>
      <c r="BLU113" s="2"/>
      <c r="BLV113" s="2"/>
      <c r="BLW113" s="2"/>
      <c r="BLX113" s="2"/>
      <c r="BLY113" s="2"/>
      <c r="BLZ113" s="2"/>
      <c r="BMA113" s="2"/>
      <c r="BMB113" s="2"/>
      <c r="BMC113" s="2"/>
      <c r="BMD113" s="2"/>
      <c r="BME113" s="2"/>
      <c r="BMF113" s="2"/>
      <c r="BMG113" s="2"/>
      <c r="BMH113" s="2"/>
      <c r="BMI113" s="2"/>
      <c r="BMJ113" s="2"/>
      <c r="BMK113" s="2"/>
      <c r="BML113" s="2"/>
      <c r="BMM113" s="2"/>
      <c r="BMN113" s="2"/>
      <c r="BMO113" s="2"/>
      <c r="BMP113" s="2"/>
      <c r="BMQ113" s="2"/>
      <c r="BMR113" s="2"/>
      <c r="BMS113" s="2"/>
      <c r="BMT113" s="2"/>
      <c r="BMU113" s="2"/>
      <c r="BMV113" s="2"/>
      <c r="BMW113" s="2"/>
      <c r="BMX113" s="2"/>
      <c r="BMY113" s="2"/>
      <c r="BMZ113" s="2"/>
      <c r="BNA113" s="2"/>
      <c r="BNB113" s="2"/>
      <c r="BNC113" s="2"/>
      <c r="BND113" s="2"/>
      <c r="BNE113" s="2"/>
      <c r="BNF113" s="2"/>
      <c r="BNG113" s="2"/>
      <c r="BNH113" s="2"/>
      <c r="BNI113" s="2"/>
      <c r="BNJ113" s="2"/>
      <c r="BNK113" s="2"/>
      <c r="BNL113" s="2"/>
      <c r="BNM113" s="2"/>
      <c r="BNN113" s="2"/>
      <c r="BNO113" s="2"/>
      <c r="BNP113" s="2"/>
      <c r="BNQ113" s="2"/>
      <c r="BNR113" s="2"/>
      <c r="BNS113" s="2"/>
      <c r="BNT113" s="2"/>
      <c r="BNU113" s="2"/>
      <c r="BNV113" s="2"/>
      <c r="BNW113" s="2"/>
      <c r="BNX113" s="2"/>
      <c r="BNY113" s="2"/>
      <c r="BNZ113" s="2"/>
      <c r="BOA113" s="2"/>
      <c r="BOB113" s="2"/>
      <c r="BOC113" s="2"/>
      <c r="BOD113" s="2"/>
      <c r="BOE113" s="2"/>
      <c r="BOF113" s="2"/>
      <c r="BOG113" s="2"/>
      <c r="BOH113" s="2"/>
      <c r="BOI113" s="2"/>
      <c r="BOJ113" s="2"/>
      <c r="BOK113" s="2"/>
      <c r="BOL113" s="2"/>
      <c r="BOM113" s="2"/>
      <c r="BON113" s="2"/>
      <c r="BOO113" s="2"/>
      <c r="BOP113" s="2"/>
      <c r="BOQ113" s="2"/>
      <c r="BOR113" s="2"/>
      <c r="BOS113" s="2"/>
      <c r="BOT113" s="2"/>
      <c r="BOU113" s="2"/>
      <c r="BOV113" s="2"/>
      <c r="BOW113" s="2"/>
      <c r="BOX113" s="2"/>
      <c r="BOY113" s="2"/>
      <c r="BOZ113" s="2"/>
      <c r="BPA113" s="2"/>
      <c r="BPB113" s="2"/>
      <c r="BPC113" s="2"/>
      <c r="BPD113" s="2"/>
      <c r="BPE113" s="2"/>
      <c r="BPF113" s="2"/>
      <c r="BPG113" s="2"/>
      <c r="BPH113" s="2"/>
      <c r="BPI113" s="2"/>
      <c r="BPJ113" s="2"/>
      <c r="BPK113" s="2"/>
      <c r="BPL113" s="2"/>
      <c r="BPM113" s="2"/>
      <c r="BPN113" s="2"/>
      <c r="BPO113" s="2"/>
      <c r="BPP113" s="2"/>
      <c r="BPQ113" s="2"/>
      <c r="BPR113" s="2"/>
      <c r="BPS113" s="2"/>
      <c r="BPT113" s="2"/>
      <c r="BPU113" s="2"/>
      <c r="BPV113" s="2"/>
      <c r="BPW113" s="2"/>
      <c r="BPX113" s="2"/>
      <c r="BPY113" s="2"/>
      <c r="BPZ113" s="2"/>
      <c r="BQA113" s="2"/>
      <c r="BQB113" s="2"/>
      <c r="BQC113" s="2"/>
      <c r="BQD113" s="2"/>
      <c r="BQE113" s="2"/>
      <c r="BQF113" s="2"/>
      <c r="BQG113" s="2"/>
      <c r="BQH113" s="2"/>
      <c r="BQI113" s="2"/>
      <c r="BQJ113" s="2"/>
      <c r="BQK113" s="2"/>
      <c r="BQL113" s="2"/>
      <c r="BQM113" s="2"/>
      <c r="BQN113" s="2"/>
      <c r="BQO113" s="2"/>
      <c r="BQP113" s="2"/>
      <c r="BQQ113" s="2"/>
      <c r="BQR113" s="2"/>
      <c r="BQS113" s="2"/>
      <c r="BQT113" s="2"/>
      <c r="BQU113" s="2"/>
      <c r="BQV113" s="2"/>
      <c r="BQW113" s="2"/>
      <c r="BQX113" s="2"/>
      <c r="BQY113" s="2"/>
      <c r="BQZ113" s="2"/>
      <c r="BRA113" s="2"/>
      <c r="BRB113" s="2"/>
      <c r="BRC113" s="2"/>
      <c r="BRD113" s="2"/>
      <c r="BRE113" s="2"/>
      <c r="BRF113" s="2"/>
      <c r="BRG113" s="2"/>
      <c r="BRH113" s="2"/>
      <c r="BRI113" s="2"/>
      <c r="BRJ113" s="2"/>
      <c r="BRK113" s="2"/>
      <c r="BRL113" s="2"/>
      <c r="BRM113" s="2"/>
      <c r="BRN113" s="2"/>
      <c r="BRO113" s="2"/>
      <c r="BRP113" s="2"/>
      <c r="BRQ113" s="2"/>
      <c r="BRR113" s="2"/>
      <c r="BRS113" s="2"/>
      <c r="BRT113" s="2"/>
      <c r="BRU113" s="2"/>
      <c r="BRV113" s="2"/>
      <c r="BRW113" s="2"/>
      <c r="BRX113" s="2"/>
      <c r="BRY113" s="2"/>
      <c r="BRZ113" s="2"/>
      <c r="BSA113" s="2"/>
      <c r="BSB113" s="2"/>
      <c r="BSC113" s="2"/>
      <c r="BSD113" s="2"/>
      <c r="BSE113" s="2"/>
      <c r="BSF113" s="2"/>
      <c r="BSG113" s="2"/>
      <c r="BSH113" s="2"/>
      <c r="BSI113" s="2"/>
      <c r="BSJ113" s="2"/>
      <c r="BSK113" s="2"/>
      <c r="BSL113" s="2"/>
      <c r="BSM113" s="2"/>
      <c r="BSN113" s="2"/>
      <c r="BSO113" s="2"/>
      <c r="BSP113" s="2"/>
      <c r="BSQ113" s="2"/>
      <c r="BSR113" s="2"/>
      <c r="BSS113" s="2"/>
      <c r="BST113" s="2"/>
      <c r="BSU113" s="2"/>
      <c r="BSV113" s="2"/>
      <c r="BSW113" s="2"/>
      <c r="BSX113" s="2"/>
      <c r="BSY113" s="2"/>
      <c r="BSZ113" s="2"/>
      <c r="BTA113" s="2"/>
      <c r="BTB113" s="2"/>
      <c r="BTC113" s="2"/>
      <c r="BTD113" s="2"/>
      <c r="BTE113" s="2"/>
      <c r="BTF113" s="2"/>
      <c r="BTG113" s="2"/>
      <c r="BTH113" s="2"/>
      <c r="BTI113" s="2"/>
      <c r="BTJ113" s="2"/>
      <c r="BTK113" s="2"/>
      <c r="BTL113" s="2"/>
      <c r="BTM113" s="2"/>
      <c r="BTN113" s="2"/>
      <c r="BTO113" s="2"/>
      <c r="BTP113" s="2"/>
      <c r="BTQ113" s="2"/>
      <c r="BTR113" s="2"/>
      <c r="BTS113" s="2"/>
      <c r="BTT113" s="2"/>
      <c r="BTU113" s="2"/>
      <c r="BTV113" s="2"/>
      <c r="BTW113" s="2"/>
      <c r="BTX113" s="2"/>
      <c r="BTY113" s="2"/>
      <c r="BTZ113" s="2"/>
      <c r="BUA113" s="2"/>
      <c r="BUB113" s="2"/>
      <c r="BUC113" s="2"/>
      <c r="BUD113" s="2"/>
      <c r="BUE113" s="2"/>
      <c r="BUF113" s="2"/>
      <c r="BUG113" s="2"/>
      <c r="BUH113" s="2"/>
      <c r="BUI113" s="2"/>
      <c r="BUJ113" s="2"/>
      <c r="BUK113" s="2"/>
      <c r="BUL113" s="2"/>
      <c r="BUM113" s="2"/>
      <c r="BUN113" s="2"/>
      <c r="BUO113" s="2"/>
      <c r="BUP113" s="2"/>
      <c r="BUQ113" s="2"/>
      <c r="BUR113" s="2"/>
      <c r="BUS113" s="2"/>
      <c r="BUT113" s="2"/>
      <c r="BUU113" s="2"/>
      <c r="BUV113" s="2"/>
      <c r="BUW113" s="2"/>
      <c r="BUX113" s="2"/>
      <c r="BUY113" s="2"/>
      <c r="BUZ113" s="2"/>
      <c r="BVA113" s="2"/>
      <c r="BVB113" s="2"/>
      <c r="BVC113" s="2"/>
      <c r="BVD113" s="2"/>
      <c r="BVE113" s="2"/>
      <c r="BVF113" s="2"/>
      <c r="BVG113" s="2"/>
      <c r="BVH113" s="2"/>
      <c r="BVI113" s="2"/>
      <c r="BVJ113" s="2"/>
      <c r="BVK113" s="2"/>
      <c r="BVL113" s="2"/>
      <c r="BVM113" s="2"/>
      <c r="BVN113" s="2"/>
      <c r="BVO113" s="2"/>
      <c r="BVP113" s="2"/>
      <c r="BVQ113" s="2"/>
      <c r="BVR113" s="2"/>
      <c r="BVS113" s="2"/>
      <c r="BVT113" s="2"/>
      <c r="BVU113" s="2"/>
      <c r="BVV113" s="2"/>
      <c r="BVW113" s="2"/>
      <c r="BVX113" s="2"/>
      <c r="BVY113" s="2"/>
      <c r="BVZ113" s="2"/>
      <c r="BWA113" s="2"/>
      <c r="BWB113" s="2"/>
      <c r="BWC113" s="2"/>
      <c r="BWD113" s="2"/>
      <c r="BWE113" s="2"/>
      <c r="BWF113" s="2"/>
      <c r="BWG113" s="2"/>
      <c r="BWH113" s="2"/>
      <c r="BWI113" s="2"/>
      <c r="BWJ113" s="2"/>
      <c r="BWK113" s="2"/>
      <c r="BWL113" s="2"/>
      <c r="BWM113" s="2"/>
      <c r="BWN113" s="2"/>
      <c r="BWO113" s="2"/>
      <c r="BWP113" s="2"/>
      <c r="BWQ113" s="2"/>
      <c r="BWR113" s="2"/>
      <c r="BWS113" s="2"/>
      <c r="BWT113" s="2"/>
      <c r="BWU113" s="2"/>
      <c r="BWV113" s="2"/>
      <c r="BWW113" s="2"/>
      <c r="BWX113" s="2"/>
      <c r="BWY113" s="2"/>
      <c r="BWZ113" s="2"/>
      <c r="BXA113" s="2"/>
      <c r="BXB113" s="2"/>
      <c r="BXC113" s="2"/>
      <c r="BXD113" s="2"/>
      <c r="BXE113" s="2"/>
      <c r="BXF113" s="2"/>
      <c r="BXG113" s="2"/>
      <c r="BXH113" s="2"/>
      <c r="BXI113" s="2"/>
      <c r="BXJ113" s="2"/>
      <c r="BXK113" s="2"/>
      <c r="BXL113" s="2"/>
      <c r="BXM113" s="2"/>
      <c r="BXN113" s="2"/>
      <c r="BXO113" s="2"/>
      <c r="BXP113" s="2"/>
      <c r="BXQ113" s="2"/>
      <c r="BXR113" s="2"/>
      <c r="BXS113" s="2"/>
      <c r="BXT113" s="2"/>
      <c r="BXU113" s="2"/>
      <c r="BXV113" s="2"/>
      <c r="BXW113" s="2"/>
      <c r="BXX113" s="2"/>
      <c r="BXY113" s="2"/>
      <c r="BXZ113" s="2"/>
      <c r="BYA113" s="2"/>
      <c r="BYB113" s="2"/>
      <c r="BYC113" s="2"/>
      <c r="BYD113" s="2"/>
      <c r="BYE113" s="2"/>
      <c r="BYF113" s="2"/>
      <c r="BYG113" s="2"/>
      <c r="BYH113" s="2"/>
      <c r="BYI113" s="2"/>
      <c r="BYJ113" s="2"/>
      <c r="BYK113" s="2"/>
      <c r="BYL113" s="2"/>
      <c r="BYM113" s="2"/>
      <c r="BYN113" s="2"/>
      <c r="BYO113" s="2"/>
      <c r="BYP113" s="2"/>
      <c r="BYQ113" s="2"/>
      <c r="BYR113" s="2"/>
      <c r="BYS113" s="2"/>
      <c r="BYT113" s="2"/>
      <c r="BYU113" s="2"/>
      <c r="BYV113" s="2"/>
      <c r="BYW113" s="2"/>
      <c r="BYX113" s="2"/>
      <c r="BYY113" s="2"/>
      <c r="BYZ113" s="2"/>
      <c r="BZA113" s="2"/>
      <c r="BZB113" s="2"/>
      <c r="BZC113" s="2"/>
      <c r="BZD113" s="2"/>
      <c r="BZE113" s="2"/>
      <c r="BZF113" s="2"/>
      <c r="BZG113" s="2"/>
      <c r="BZH113" s="2"/>
      <c r="BZI113" s="2"/>
      <c r="BZJ113" s="2"/>
      <c r="BZK113" s="2"/>
      <c r="BZL113" s="2"/>
      <c r="BZM113" s="2"/>
      <c r="BZN113" s="2"/>
      <c r="BZO113" s="2"/>
      <c r="BZP113" s="2"/>
      <c r="BZQ113" s="2"/>
      <c r="BZR113" s="2"/>
      <c r="BZS113" s="2"/>
      <c r="BZT113" s="2"/>
      <c r="BZU113" s="2"/>
      <c r="BZV113" s="2"/>
      <c r="BZW113" s="2"/>
      <c r="BZX113" s="2"/>
      <c r="BZY113" s="2"/>
      <c r="BZZ113" s="2"/>
      <c r="CAA113" s="2"/>
      <c r="CAB113" s="2"/>
      <c r="CAC113" s="2"/>
      <c r="CAD113" s="2"/>
      <c r="CAE113" s="2"/>
      <c r="CAF113" s="2"/>
      <c r="CAG113" s="2"/>
      <c r="CAH113" s="2"/>
      <c r="CAI113" s="2"/>
      <c r="CAJ113" s="2"/>
      <c r="CAK113" s="2"/>
      <c r="CAL113" s="2"/>
      <c r="CAM113" s="2"/>
      <c r="CAN113" s="2"/>
      <c r="CAO113" s="2"/>
      <c r="CAP113" s="2"/>
      <c r="CAQ113" s="2"/>
      <c r="CAR113" s="2"/>
      <c r="CAS113" s="2"/>
      <c r="CAT113" s="2"/>
      <c r="CAU113" s="2"/>
      <c r="CAV113" s="2"/>
      <c r="CAW113" s="2"/>
      <c r="CAX113" s="2"/>
      <c r="CAY113" s="2"/>
      <c r="CAZ113" s="2"/>
      <c r="CBA113" s="2"/>
      <c r="CBB113" s="2"/>
      <c r="CBC113" s="2"/>
      <c r="CBD113" s="2"/>
      <c r="CBE113" s="2"/>
      <c r="CBF113" s="2"/>
      <c r="CBG113" s="2"/>
      <c r="CBH113" s="2"/>
      <c r="CBI113" s="2"/>
      <c r="CBJ113" s="2"/>
      <c r="CBK113" s="2"/>
      <c r="CBL113" s="2"/>
      <c r="CBM113" s="2"/>
      <c r="CBN113" s="2"/>
      <c r="CBO113" s="2"/>
      <c r="CBP113" s="2"/>
      <c r="CBQ113" s="2"/>
      <c r="CBR113" s="2"/>
      <c r="CBS113" s="2"/>
      <c r="CBT113" s="2"/>
      <c r="CBU113" s="2"/>
      <c r="CBV113" s="2"/>
      <c r="CBW113" s="2"/>
      <c r="CBX113" s="2"/>
      <c r="CBY113" s="2"/>
      <c r="CBZ113" s="2"/>
      <c r="CCA113" s="2"/>
      <c r="CCB113" s="2"/>
      <c r="CCC113" s="2"/>
      <c r="CCD113" s="2"/>
      <c r="CCE113" s="2"/>
      <c r="CCF113" s="2"/>
      <c r="CCG113" s="2"/>
      <c r="CCH113" s="2"/>
      <c r="CCI113" s="2"/>
      <c r="CCJ113" s="2"/>
      <c r="CCK113" s="2"/>
      <c r="CCL113" s="2"/>
      <c r="CCM113" s="2"/>
      <c r="CCN113" s="2"/>
      <c r="CCO113" s="2"/>
      <c r="CCP113" s="2"/>
      <c r="CCQ113" s="2"/>
      <c r="CCR113" s="2"/>
      <c r="CCS113" s="2"/>
      <c r="CCT113" s="2"/>
      <c r="CCU113" s="2"/>
      <c r="CCV113" s="2"/>
      <c r="CCW113" s="2"/>
      <c r="CCX113" s="2"/>
      <c r="CCY113" s="2"/>
      <c r="CCZ113" s="2"/>
      <c r="CDA113" s="2"/>
      <c r="CDB113" s="2"/>
      <c r="CDC113" s="2"/>
      <c r="CDD113" s="2"/>
      <c r="CDE113" s="2"/>
      <c r="CDF113" s="2"/>
      <c r="CDG113" s="2"/>
      <c r="CDH113" s="2"/>
      <c r="CDI113" s="2"/>
      <c r="CDJ113" s="2"/>
      <c r="CDK113" s="2"/>
      <c r="CDL113" s="2"/>
      <c r="CDM113" s="2"/>
      <c r="CDN113" s="2"/>
      <c r="CDO113" s="2"/>
      <c r="CDP113" s="2"/>
      <c r="CDQ113" s="2"/>
      <c r="CDR113" s="2"/>
      <c r="CDS113" s="2"/>
      <c r="CDT113" s="2"/>
      <c r="CDU113" s="2"/>
      <c r="CDV113" s="2"/>
      <c r="CDW113" s="2"/>
      <c r="CDX113" s="2"/>
      <c r="CDY113" s="2"/>
      <c r="CDZ113" s="2"/>
      <c r="CEA113" s="2"/>
      <c r="CEB113" s="2"/>
      <c r="CEC113" s="2"/>
      <c r="CED113" s="2"/>
      <c r="CEE113" s="2"/>
      <c r="CEF113" s="2"/>
      <c r="CEG113" s="2"/>
      <c r="CEH113" s="2"/>
      <c r="CEI113" s="2"/>
      <c r="CEJ113" s="2"/>
      <c r="CEK113" s="2"/>
      <c r="CEL113" s="2"/>
      <c r="CEM113" s="2"/>
      <c r="CEN113" s="2"/>
      <c r="CEO113" s="2"/>
      <c r="CEP113" s="2"/>
      <c r="CEQ113" s="2"/>
      <c r="CER113" s="2"/>
      <c r="CES113" s="2"/>
      <c r="CET113" s="2"/>
      <c r="CEU113" s="2"/>
      <c r="CEV113" s="2"/>
      <c r="CEW113" s="2"/>
      <c r="CEX113" s="2"/>
      <c r="CEY113" s="2"/>
      <c r="CEZ113" s="2"/>
      <c r="CFA113" s="2"/>
      <c r="CFB113" s="2"/>
      <c r="CFC113" s="2"/>
      <c r="CFD113" s="2"/>
      <c r="CFE113" s="2"/>
      <c r="CFF113" s="2"/>
      <c r="CFG113" s="2"/>
      <c r="CFH113" s="2"/>
      <c r="CFI113" s="2"/>
      <c r="CFJ113" s="2"/>
      <c r="CFK113" s="2"/>
      <c r="CFL113" s="2"/>
      <c r="CFM113" s="2"/>
      <c r="CFN113" s="2"/>
      <c r="CFO113" s="2"/>
      <c r="CFP113" s="2"/>
      <c r="CFQ113" s="2"/>
      <c r="CFR113" s="2"/>
      <c r="CFS113" s="2"/>
      <c r="CFT113" s="2"/>
      <c r="CFU113" s="2"/>
      <c r="CFV113" s="2"/>
      <c r="CFW113" s="2"/>
      <c r="CFX113" s="2"/>
      <c r="CFY113" s="2"/>
      <c r="CFZ113" s="2"/>
      <c r="CGA113" s="2"/>
      <c r="CGB113" s="2"/>
      <c r="CGC113" s="2"/>
      <c r="CGD113" s="2"/>
      <c r="CGE113" s="2"/>
      <c r="CGF113" s="2"/>
      <c r="CGG113" s="2"/>
      <c r="CGH113" s="2"/>
      <c r="CGI113" s="2"/>
      <c r="CGJ113" s="2"/>
      <c r="CGK113" s="2"/>
      <c r="CGL113" s="2"/>
      <c r="CGM113" s="2"/>
      <c r="CGN113" s="2"/>
      <c r="CGO113" s="2"/>
      <c r="CGP113" s="2"/>
      <c r="CGQ113" s="2"/>
      <c r="CGR113" s="2"/>
      <c r="CGS113" s="2"/>
      <c r="CGT113" s="2"/>
      <c r="CGU113" s="2"/>
      <c r="CGV113" s="2"/>
      <c r="CGW113" s="2"/>
      <c r="CGX113" s="2"/>
      <c r="CGY113" s="2"/>
      <c r="CGZ113" s="2"/>
      <c r="CHA113" s="2"/>
      <c r="CHB113" s="2"/>
      <c r="CHC113" s="2"/>
      <c r="CHD113" s="2"/>
      <c r="CHE113" s="2"/>
      <c r="CHF113" s="2"/>
      <c r="CHG113" s="2"/>
      <c r="CHH113" s="2"/>
      <c r="CHI113" s="2"/>
      <c r="CHJ113" s="2"/>
      <c r="CHK113" s="2"/>
      <c r="CHL113" s="2"/>
      <c r="CHM113" s="2"/>
      <c r="CHN113" s="2"/>
      <c r="CHO113" s="2"/>
      <c r="CHP113" s="2"/>
      <c r="CHQ113" s="2"/>
      <c r="CHR113" s="2"/>
      <c r="CHS113" s="2"/>
      <c r="CHT113" s="2"/>
      <c r="CHU113" s="2"/>
      <c r="CHV113" s="2"/>
      <c r="CHW113" s="2"/>
      <c r="CHX113" s="2"/>
      <c r="CHY113" s="2"/>
      <c r="CHZ113" s="2"/>
      <c r="CIA113" s="2"/>
      <c r="CIB113" s="2"/>
      <c r="CIC113" s="2"/>
      <c r="CID113" s="2"/>
      <c r="CIE113" s="2"/>
      <c r="CIF113" s="2"/>
      <c r="CIG113" s="2"/>
      <c r="CIH113" s="2"/>
      <c r="CII113" s="2"/>
      <c r="CIJ113" s="2"/>
      <c r="CIK113" s="2"/>
      <c r="CIL113" s="2"/>
      <c r="CIM113" s="2"/>
      <c r="CIN113" s="2"/>
      <c r="CIO113" s="2"/>
      <c r="CIP113" s="2"/>
      <c r="CIQ113" s="2"/>
      <c r="CIR113" s="2"/>
      <c r="CIS113" s="2"/>
      <c r="CIT113" s="2"/>
      <c r="CIU113" s="2"/>
      <c r="CIV113" s="2"/>
      <c r="CIW113" s="2"/>
      <c r="CIX113" s="2"/>
      <c r="CIY113" s="2"/>
      <c r="CIZ113" s="2"/>
      <c r="CJA113" s="2"/>
      <c r="CJB113" s="2"/>
      <c r="CJC113" s="2"/>
      <c r="CJD113" s="2"/>
      <c r="CJE113" s="2"/>
      <c r="CJF113" s="2"/>
      <c r="CJG113" s="2"/>
      <c r="CJH113" s="2"/>
      <c r="CJI113" s="2"/>
      <c r="CJJ113" s="2"/>
      <c r="CJK113" s="2"/>
      <c r="CJL113" s="2"/>
      <c r="CJM113" s="2"/>
      <c r="CJN113" s="2"/>
      <c r="CJO113" s="2"/>
      <c r="CJP113" s="2"/>
      <c r="CJQ113" s="2"/>
      <c r="CJR113" s="2"/>
      <c r="CJS113" s="2"/>
      <c r="CJT113" s="2"/>
      <c r="CJU113" s="2"/>
      <c r="CJV113" s="2"/>
      <c r="CJW113" s="2"/>
      <c r="CJX113" s="2"/>
      <c r="CJY113" s="2"/>
      <c r="CJZ113" s="2"/>
      <c r="CKA113" s="2"/>
      <c r="CKB113" s="2"/>
      <c r="CKC113" s="2"/>
      <c r="CKD113" s="2"/>
      <c r="CKE113" s="2"/>
      <c r="CKF113" s="2"/>
      <c r="CKG113" s="2"/>
      <c r="CKH113" s="2"/>
      <c r="CKI113" s="2"/>
      <c r="CKJ113" s="2"/>
      <c r="CKK113" s="2"/>
      <c r="CKL113" s="2"/>
      <c r="CKM113" s="2"/>
      <c r="CKN113" s="2"/>
      <c r="CKO113" s="2"/>
      <c r="CKP113" s="2"/>
      <c r="CKQ113" s="2"/>
      <c r="CKR113" s="2"/>
      <c r="CKS113" s="2"/>
      <c r="CKT113" s="2"/>
      <c r="CKU113" s="2"/>
      <c r="CKV113" s="2"/>
      <c r="CKW113" s="2"/>
      <c r="CKX113" s="2"/>
      <c r="CKY113" s="2"/>
      <c r="CKZ113" s="2"/>
      <c r="CLA113" s="2"/>
      <c r="CLB113" s="2"/>
      <c r="CLC113" s="2"/>
      <c r="CLD113" s="2"/>
      <c r="CLE113" s="2"/>
      <c r="CLF113" s="2"/>
      <c r="CLG113" s="2"/>
      <c r="CLH113" s="2"/>
      <c r="CLI113" s="2"/>
      <c r="CLJ113" s="2"/>
      <c r="CLK113" s="2"/>
      <c r="CLL113" s="2"/>
      <c r="CLM113" s="2"/>
      <c r="CLN113" s="2"/>
      <c r="CLO113" s="2"/>
      <c r="CLP113" s="2"/>
      <c r="CLQ113" s="2"/>
      <c r="CLR113" s="2"/>
      <c r="CLS113" s="2"/>
      <c r="CLT113" s="2"/>
      <c r="CLU113" s="2"/>
      <c r="CLV113" s="2"/>
      <c r="CLW113" s="2"/>
      <c r="CLX113" s="2"/>
      <c r="CLY113" s="2"/>
      <c r="CLZ113" s="2"/>
      <c r="CMA113" s="2"/>
      <c r="CMB113" s="2"/>
      <c r="CMC113" s="2"/>
      <c r="CMD113" s="2"/>
      <c r="CME113" s="2"/>
      <c r="CMF113" s="2"/>
      <c r="CMG113" s="2"/>
      <c r="CMH113" s="2"/>
      <c r="CMI113" s="2"/>
      <c r="CMJ113" s="2"/>
      <c r="CMK113" s="2"/>
      <c r="CML113" s="2"/>
      <c r="CMM113" s="2"/>
      <c r="CMN113" s="2"/>
      <c r="CMO113" s="2"/>
      <c r="CMP113" s="2"/>
      <c r="CMQ113" s="2"/>
      <c r="CMR113" s="2"/>
      <c r="CMS113" s="2"/>
      <c r="CMT113" s="2"/>
      <c r="CMU113" s="2"/>
      <c r="CMV113" s="2"/>
      <c r="CMW113" s="2"/>
      <c r="CMX113" s="2"/>
      <c r="CMY113" s="2"/>
      <c r="CMZ113" s="2"/>
      <c r="CNA113" s="2"/>
      <c r="CNB113" s="2"/>
      <c r="CNC113" s="2"/>
      <c r="CND113" s="2"/>
      <c r="CNE113" s="2"/>
      <c r="CNF113" s="2"/>
      <c r="CNG113" s="2"/>
      <c r="CNH113" s="2"/>
      <c r="CNI113" s="2"/>
      <c r="CNJ113" s="2"/>
      <c r="CNK113" s="2"/>
      <c r="CNL113" s="2"/>
      <c r="CNM113" s="2"/>
      <c r="CNN113" s="2"/>
      <c r="CNO113" s="2"/>
      <c r="CNP113" s="2"/>
      <c r="CNQ113" s="2"/>
      <c r="CNR113" s="2"/>
      <c r="CNS113" s="2"/>
      <c r="CNT113" s="2"/>
      <c r="CNU113" s="2"/>
      <c r="CNV113" s="2"/>
      <c r="CNW113" s="2"/>
      <c r="CNX113" s="2"/>
      <c r="CNY113" s="2"/>
      <c r="CNZ113" s="2"/>
      <c r="COA113" s="2"/>
      <c r="COB113" s="2"/>
      <c r="COC113" s="2"/>
      <c r="COD113" s="2"/>
      <c r="COE113" s="2"/>
      <c r="COF113" s="2"/>
      <c r="COG113" s="2"/>
      <c r="COH113" s="2"/>
      <c r="COI113" s="2"/>
      <c r="COJ113" s="2"/>
      <c r="COK113" s="2"/>
      <c r="COL113" s="2"/>
      <c r="COM113" s="2"/>
      <c r="CON113" s="2"/>
      <c r="COO113" s="2"/>
      <c r="COP113" s="2"/>
      <c r="COQ113" s="2"/>
      <c r="COR113" s="2"/>
      <c r="COS113" s="2"/>
      <c r="COT113" s="2"/>
      <c r="COU113" s="2"/>
      <c r="COV113" s="2"/>
      <c r="COW113" s="2"/>
      <c r="COX113" s="2"/>
      <c r="COY113" s="2"/>
      <c r="COZ113" s="2"/>
      <c r="CPA113" s="2"/>
      <c r="CPB113" s="2"/>
      <c r="CPC113" s="2"/>
      <c r="CPD113" s="2"/>
      <c r="CPE113" s="2"/>
      <c r="CPF113" s="2"/>
      <c r="CPG113" s="2"/>
      <c r="CPH113" s="2"/>
      <c r="CPI113" s="2"/>
      <c r="CPJ113" s="2"/>
      <c r="CPK113" s="2"/>
      <c r="CPL113" s="2"/>
      <c r="CPM113" s="2"/>
      <c r="CPN113" s="2"/>
      <c r="CPO113" s="2"/>
      <c r="CPP113" s="2"/>
      <c r="CPQ113" s="2"/>
      <c r="CPR113" s="2"/>
      <c r="CPS113" s="2"/>
      <c r="CPT113" s="2"/>
      <c r="CPU113" s="2"/>
      <c r="CPV113" s="2"/>
      <c r="CPW113" s="2"/>
      <c r="CPX113" s="2"/>
      <c r="CPY113" s="2"/>
      <c r="CPZ113" s="2"/>
      <c r="CQA113" s="2"/>
      <c r="CQB113" s="2"/>
      <c r="CQC113" s="2"/>
      <c r="CQD113" s="2"/>
      <c r="CQE113" s="2"/>
      <c r="CQF113" s="2"/>
      <c r="CQG113" s="2"/>
      <c r="CQH113" s="2"/>
      <c r="CQI113" s="2"/>
      <c r="CQJ113" s="2"/>
      <c r="CQK113" s="2"/>
      <c r="CQL113" s="2"/>
      <c r="CQM113" s="2"/>
      <c r="CQN113" s="2"/>
      <c r="CQO113" s="2"/>
      <c r="CQP113" s="2"/>
      <c r="CQQ113" s="2"/>
      <c r="CQR113" s="2"/>
      <c r="CQS113" s="2"/>
      <c r="CQT113" s="2"/>
      <c r="CQU113" s="2"/>
      <c r="CQV113" s="2"/>
      <c r="CQW113" s="2"/>
      <c r="CQX113" s="2"/>
      <c r="CQY113" s="2"/>
      <c r="CQZ113" s="2"/>
      <c r="CRA113" s="2"/>
      <c r="CRB113" s="2"/>
      <c r="CRC113" s="2"/>
      <c r="CRD113" s="2"/>
      <c r="CRE113" s="2"/>
      <c r="CRF113" s="2"/>
      <c r="CRG113" s="2"/>
      <c r="CRH113" s="2"/>
      <c r="CRI113" s="2"/>
      <c r="CRJ113" s="2"/>
      <c r="CRK113" s="2"/>
      <c r="CRL113" s="2"/>
      <c r="CRM113" s="2"/>
      <c r="CRN113" s="2"/>
      <c r="CRO113" s="2"/>
      <c r="CRP113" s="2"/>
      <c r="CRQ113" s="2"/>
      <c r="CRR113" s="2"/>
      <c r="CRS113" s="2"/>
      <c r="CRT113" s="2"/>
      <c r="CRU113" s="2"/>
      <c r="CRV113" s="2"/>
      <c r="CRW113" s="2"/>
      <c r="CRX113" s="2"/>
      <c r="CRY113" s="2"/>
      <c r="CRZ113" s="2"/>
      <c r="CSA113" s="2"/>
      <c r="CSB113" s="2"/>
      <c r="CSC113" s="2"/>
      <c r="CSD113" s="2"/>
      <c r="CSE113" s="2"/>
      <c r="CSF113" s="2"/>
      <c r="CSG113" s="2"/>
      <c r="CSH113" s="2"/>
      <c r="CSI113" s="2"/>
      <c r="CSJ113" s="2"/>
      <c r="CSK113" s="2"/>
      <c r="CSL113" s="2"/>
      <c r="CSM113" s="2"/>
      <c r="CSN113" s="2"/>
      <c r="CSO113" s="2"/>
      <c r="CSP113" s="2"/>
      <c r="CSQ113" s="2"/>
      <c r="CSR113" s="2"/>
      <c r="CSS113" s="2"/>
      <c r="CST113" s="2"/>
      <c r="CSU113" s="2"/>
      <c r="CSV113" s="2"/>
      <c r="CSW113" s="2"/>
      <c r="CSX113" s="2"/>
      <c r="CSY113" s="2"/>
      <c r="CSZ113" s="2"/>
      <c r="CTA113" s="2"/>
      <c r="CTB113" s="2"/>
      <c r="CTC113" s="2"/>
      <c r="CTD113" s="2"/>
      <c r="CTE113" s="2"/>
      <c r="CTF113" s="2"/>
      <c r="CTG113" s="2"/>
      <c r="CTH113" s="2"/>
      <c r="CTI113" s="2"/>
      <c r="CTJ113" s="2"/>
      <c r="CTK113" s="2"/>
      <c r="CTL113" s="2"/>
      <c r="CTM113" s="2"/>
      <c r="CTN113" s="2"/>
      <c r="CTO113" s="2"/>
      <c r="CTP113" s="2"/>
      <c r="CTQ113" s="2"/>
      <c r="CTR113" s="2"/>
      <c r="CTS113" s="2"/>
      <c r="CTT113" s="2"/>
      <c r="CTU113" s="2"/>
      <c r="CTV113" s="2"/>
      <c r="CTW113" s="2"/>
      <c r="CTX113" s="2"/>
      <c r="CTY113" s="2"/>
      <c r="CTZ113" s="2"/>
      <c r="CUA113" s="2"/>
      <c r="CUB113" s="2"/>
      <c r="CUC113" s="2"/>
      <c r="CUD113" s="2"/>
      <c r="CUE113" s="2"/>
      <c r="CUF113" s="2"/>
      <c r="CUG113" s="2"/>
      <c r="CUH113" s="2"/>
      <c r="CUI113" s="2"/>
      <c r="CUJ113" s="2"/>
      <c r="CUK113" s="2"/>
      <c r="CUL113" s="2"/>
      <c r="CUM113" s="2"/>
      <c r="CUN113" s="2"/>
      <c r="CUO113" s="2"/>
      <c r="CUP113" s="2"/>
      <c r="CUQ113" s="2"/>
      <c r="CUR113" s="2"/>
      <c r="CUS113" s="2"/>
      <c r="CUT113" s="2"/>
      <c r="CUU113" s="2"/>
      <c r="CUV113" s="2"/>
      <c r="CUW113" s="2"/>
      <c r="CUX113" s="2"/>
      <c r="CUY113" s="2"/>
      <c r="CUZ113" s="2"/>
      <c r="CVA113" s="2"/>
      <c r="CVB113" s="2"/>
      <c r="CVC113" s="2"/>
      <c r="CVD113" s="2"/>
      <c r="CVE113" s="2"/>
      <c r="CVF113" s="2"/>
      <c r="CVG113" s="2"/>
      <c r="CVH113" s="2"/>
      <c r="CVI113" s="2"/>
      <c r="CVJ113" s="2"/>
      <c r="CVK113" s="2"/>
      <c r="CVL113" s="2"/>
      <c r="CVM113" s="2"/>
      <c r="CVN113" s="2"/>
      <c r="CVO113" s="2"/>
      <c r="CVP113" s="2"/>
      <c r="CVQ113" s="2"/>
      <c r="CVR113" s="2"/>
      <c r="CVS113" s="2"/>
      <c r="CVT113" s="2"/>
      <c r="CVU113" s="2"/>
      <c r="CVV113" s="2"/>
      <c r="CVW113" s="2"/>
      <c r="CVX113" s="2"/>
      <c r="CVY113" s="2"/>
      <c r="CVZ113" s="2"/>
      <c r="CWA113" s="2"/>
      <c r="CWB113" s="2"/>
      <c r="CWC113" s="2"/>
      <c r="CWD113" s="2"/>
      <c r="CWE113" s="2"/>
      <c r="CWF113" s="2"/>
      <c r="CWG113" s="2"/>
      <c r="CWH113" s="2"/>
      <c r="CWI113" s="2"/>
      <c r="CWJ113" s="2"/>
      <c r="CWK113" s="2"/>
      <c r="CWL113" s="2"/>
      <c r="CWM113" s="2"/>
      <c r="CWN113" s="2"/>
      <c r="CWO113" s="2"/>
      <c r="CWP113" s="2"/>
      <c r="CWQ113" s="2"/>
      <c r="CWR113" s="2"/>
      <c r="CWS113" s="2"/>
      <c r="CWT113" s="2"/>
      <c r="CWU113" s="2"/>
      <c r="CWV113" s="2"/>
      <c r="CWW113" s="2"/>
      <c r="CWX113" s="2"/>
      <c r="CWY113" s="2"/>
      <c r="CWZ113" s="2"/>
      <c r="CXA113" s="2"/>
      <c r="CXB113" s="2"/>
      <c r="CXC113" s="2"/>
      <c r="CXD113" s="2"/>
      <c r="CXE113" s="2"/>
      <c r="CXF113" s="2"/>
      <c r="CXG113" s="2"/>
      <c r="CXH113" s="2"/>
      <c r="CXI113" s="2"/>
      <c r="CXJ113" s="2"/>
      <c r="CXK113" s="2"/>
      <c r="CXL113" s="2"/>
      <c r="CXM113" s="2"/>
      <c r="CXN113" s="2"/>
      <c r="CXO113" s="2"/>
      <c r="CXP113" s="2"/>
      <c r="CXQ113" s="2"/>
      <c r="CXR113" s="2"/>
      <c r="CXS113" s="2"/>
      <c r="CXT113" s="2"/>
      <c r="CXU113" s="2"/>
      <c r="CXV113" s="2"/>
      <c r="CXW113" s="2"/>
      <c r="CXX113" s="2"/>
      <c r="CXY113" s="2"/>
      <c r="CXZ113" s="2"/>
      <c r="CYA113" s="2"/>
      <c r="CYB113" s="2"/>
      <c r="CYC113" s="2"/>
      <c r="CYD113" s="2"/>
      <c r="CYE113" s="2"/>
      <c r="CYF113" s="2"/>
      <c r="CYG113" s="2"/>
      <c r="CYH113" s="2"/>
      <c r="CYI113" s="2"/>
      <c r="CYJ113" s="2"/>
      <c r="CYK113" s="2"/>
      <c r="CYL113" s="2"/>
      <c r="CYM113" s="2"/>
      <c r="CYN113" s="2"/>
      <c r="CYO113" s="2"/>
      <c r="CYP113" s="2"/>
      <c r="CYQ113" s="2"/>
      <c r="CYR113" s="2"/>
      <c r="CYS113" s="2"/>
      <c r="CYT113" s="2"/>
      <c r="CYU113" s="2"/>
      <c r="CYV113" s="2"/>
      <c r="CYW113" s="2"/>
      <c r="CYX113" s="2"/>
      <c r="CYY113" s="2"/>
      <c r="CYZ113" s="2"/>
      <c r="CZA113" s="2"/>
      <c r="CZB113" s="2"/>
      <c r="CZC113" s="2"/>
      <c r="CZD113" s="2"/>
      <c r="CZE113" s="2"/>
      <c r="CZF113" s="2"/>
      <c r="CZG113" s="2"/>
      <c r="CZH113" s="2"/>
      <c r="CZI113" s="2"/>
      <c r="CZJ113" s="2"/>
      <c r="CZK113" s="2"/>
      <c r="CZL113" s="2"/>
      <c r="CZM113" s="2"/>
      <c r="CZN113" s="2"/>
      <c r="CZO113" s="2"/>
      <c r="CZP113" s="2"/>
      <c r="CZQ113" s="2"/>
      <c r="CZR113" s="2"/>
      <c r="CZS113" s="2"/>
      <c r="CZT113" s="2"/>
      <c r="CZU113" s="2"/>
      <c r="CZV113" s="2"/>
      <c r="CZW113" s="2"/>
      <c r="CZX113" s="2"/>
      <c r="CZY113" s="2"/>
      <c r="CZZ113" s="2"/>
      <c r="DAA113" s="2"/>
      <c r="DAB113" s="2"/>
      <c r="DAC113" s="2"/>
      <c r="DAD113" s="2"/>
      <c r="DAE113" s="2"/>
      <c r="DAF113" s="2"/>
      <c r="DAG113" s="2"/>
      <c r="DAH113" s="2"/>
      <c r="DAI113" s="2"/>
      <c r="DAJ113" s="2"/>
      <c r="DAK113" s="2"/>
      <c r="DAL113" s="2"/>
      <c r="DAM113" s="2"/>
      <c r="DAN113" s="2"/>
      <c r="DAO113" s="2"/>
      <c r="DAP113" s="2"/>
      <c r="DAQ113" s="2"/>
      <c r="DAR113" s="2"/>
      <c r="DAS113" s="2"/>
      <c r="DAT113" s="2"/>
      <c r="DAU113" s="2"/>
      <c r="DAV113" s="2"/>
      <c r="DAW113" s="2"/>
      <c r="DAX113" s="2"/>
      <c r="DAY113" s="2"/>
      <c r="DAZ113" s="2"/>
      <c r="DBA113" s="2"/>
      <c r="DBB113" s="2"/>
      <c r="DBC113" s="2"/>
      <c r="DBD113" s="2"/>
      <c r="DBE113" s="2"/>
      <c r="DBF113" s="2"/>
      <c r="DBG113" s="2"/>
      <c r="DBH113" s="2"/>
      <c r="DBI113" s="2"/>
      <c r="DBJ113" s="2"/>
      <c r="DBK113" s="2"/>
      <c r="DBL113" s="2"/>
      <c r="DBM113" s="2"/>
      <c r="DBN113" s="2"/>
      <c r="DBO113" s="2"/>
      <c r="DBP113" s="2"/>
      <c r="DBQ113" s="2"/>
      <c r="DBR113" s="2"/>
      <c r="DBS113" s="2"/>
      <c r="DBT113" s="2"/>
      <c r="DBU113" s="2"/>
      <c r="DBV113" s="2"/>
      <c r="DBW113" s="2"/>
      <c r="DBX113" s="2"/>
      <c r="DBY113" s="2"/>
      <c r="DBZ113" s="2"/>
      <c r="DCA113" s="2"/>
      <c r="DCB113" s="2"/>
      <c r="DCC113" s="2"/>
      <c r="DCD113" s="2"/>
      <c r="DCE113" s="2"/>
      <c r="DCF113" s="2"/>
      <c r="DCG113" s="2"/>
      <c r="DCH113" s="2"/>
      <c r="DCI113" s="2"/>
      <c r="DCJ113" s="2"/>
      <c r="DCK113" s="2"/>
      <c r="DCL113" s="2"/>
      <c r="DCM113" s="2"/>
      <c r="DCN113" s="2"/>
      <c r="DCO113" s="2"/>
      <c r="DCP113" s="2"/>
      <c r="DCQ113" s="2"/>
      <c r="DCR113" s="2"/>
      <c r="DCS113" s="2"/>
      <c r="DCT113" s="2"/>
      <c r="DCU113" s="2"/>
      <c r="DCV113" s="2"/>
      <c r="DCW113" s="2"/>
      <c r="DCX113" s="2"/>
      <c r="DCY113" s="2"/>
      <c r="DCZ113" s="2"/>
      <c r="DDA113" s="2"/>
      <c r="DDB113" s="2"/>
      <c r="DDC113" s="2"/>
      <c r="DDD113" s="2"/>
      <c r="DDE113" s="2"/>
      <c r="DDF113" s="2"/>
      <c r="DDG113" s="2"/>
      <c r="DDH113" s="2"/>
      <c r="DDI113" s="2"/>
      <c r="DDJ113" s="2"/>
      <c r="DDK113" s="2"/>
      <c r="DDL113" s="2"/>
      <c r="DDM113" s="2"/>
      <c r="DDN113" s="2"/>
      <c r="DDO113" s="2"/>
      <c r="DDP113" s="2"/>
      <c r="DDQ113" s="2"/>
      <c r="DDR113" s="2"/>
      <c r="DDS113" s="2"/>
      <c r="DDT113" s="2"/>
      <c r="DDU113" s="2"/>
      <c r="DDV113" s="2"/>
      <c r="DDW113" s="2"/>
      <c r="DDX113" s="2"/>
      <c r="DDY113" s="2"/>
      <c r="DDZ113" s="2"/>
      <c r="DEA113" s="2"/>
      <c r="DEB113" s="2"/>
      <c r="DEC113" s="2"/>
      <c r="DED113" s="2"/>
      <c r="DEE113" s="2"/>
      <c r="DEF113" s="2"/>
      <c r="DEG113" s="2"/>
      <c r="DEH113" s="2"/>
      <c r="DEI113" s="2"/>
      <c r="DEJ113" s="2"/>
      <c r="DEK113" s="2"/>
      <c r="DEL113" s="2"/>
      <c r="DEM113" s="2"/>
      <c r="DEN113" s="2"/>
      <c r="DEO113" s="2"/>
      <c r="DEP113" s="2"/>
      <c r="DEQ113" s="2"/>
      <c r="DER113" s="2"/>
      <c r="DES113" s="2"/>
      <c r="DET113" s="2"/>
      <c r="DEU113" s="2"/>
      <c r="DEV113" s="2"/>
      <c r="DEW113" s="2"/>
      <c r="DEX113" s="2"/>
      <c r="DEY113" s="2"/>
      <c r="DEZ113" s="2"/>
      <c r="DFA113" s="2"/>
      <c r="DFB113" s="2"/>
      <c r="DFC113" s="2"/>
      <c r="DFD113" s="2"/>
      <c r="DFE113" s="2"/>
      <c r="DFF113" s="2"/>
      <c r="DFG113" s="2"/>
      <c r="DFH113" s="2"/>
      <c r="DFI113" s="2"/>
      <c r="DFJ113" s="2"/>
      <c r="DFK113" s="2"/>
      <c r="DFL113" s="2"/>
      <c r="DFM113" s="2"/>
      <c r="DFN113" s="2"/>
      <c r="DFO113" s="2"/>
      <c r="DFP113" s="2"/>
      <c r="DFQ113" s="2"/>
      <c r="DFR113" s="2"/>
      <c r="DFS113" s="2"/>
      <c r="DFT113" s="2"/>
      <c r="DFU113" s="2"/>
      <c r="DFV113" s="2"/>
      <c r="DFW113" s="2"/>
      <c r="DFX113" s="2"/>
      <c r="DFY113" s="2"/>
      <c r="DFZ113" s="2"/>
      <c r="DGA113" s="2"/>
      <c r="DGB113" s="2"/>
      <c r="DGC113" s="2"/>
      <c r="DGD113" s="2"/>
      <c r="DGE113" s="2"/>
      <c r="DGF113" s="2"/>
      <c r="DGG113" s="2"/>
      <c r="DGH113" s="2"/>
      <c r="DGI113" s="2"/>
      <c r="DGJ113" s="2"/>
      <c r="DGK113" s="2"/>
      <c r="DGL113" s="2"/>
      <c r="DGM113" s="2"/>
      <c r="DGN113" s="2"/>
      <c r="DGO113" s="2"/>
      <c r="DGP113" s="2"/>
      <c r="DGQ113" s="2"/>
      <c r="DGR113" s="2"/>
      <c r="DGS113" s="2"/>
      <c r="DGT113" s="2"/>
      <c r="DGU113" s="2"/>
      <c r="DGV113" s="2"/>
      <c r="DGW113" s="2"/>
      <c r="DGX113" s="2"/>
      <c r="DGY113" s="2"/>
      <c r="DGZ113" s="2"/>
      <c r="DHA113" s="2"/>
      <c r="DHB113" s="2"/>
      <c r="DHC113" s="2"/>
      <c r="DHD113" s="2"/>
      <c r="DHE113" s="2"/>
      <c r="DHF113" s="2"/>
      <c r="DHG113" s="2"/>
      <c r="DHH113" s="2"/>
      <c r="DHI113" s="2"/>
      <c r="DHJ113" s="2"/>
      <c r="DHK113" s="2"/>
      <c r="DHL113" s="2"/>
      <c r="DHM113" s="2"/>
      <c r="DHN113" s="2"/>
      <c r="DHO113" s="2"/>
      <c r="DHP113" s="2"/>
      <c r="DHQ113" s="2"/>
      <c r="DHR113" s="2"/>
      <c r="DHS113" s="2"/>
      <c r="DHT113" s="2"/>
      <c r="DHU113" s="2"/>
      <c r="DHV113" s="2"/>
      <c r="DHW113" s="2"/>
      <c r="DHX113" s="2"/>
      <c r="DHY113" s="2"/>
      <c r="DHZ113" s="2"/>
      <c r="DIA113" s="2"/>
      <c r="DIB113" s="2"/>
      <c r="DIC113" s="2"/>
      <c r="DID113" s="2"/>
      <c r="DIE113" s="2"/>
      <c r="DIF113" s="2"/>
      <c r="DIG113" s="2"/>
      <c r="DIH113" s="2"/>
      <c r="DII113" s="2"/>
      <c r="DIJ113" s="2"/>
      <c r="DIK113" s="2"/>
      <c r="DIL113" s="2"/>
      <c r="DIM113" s="2"/>
      <c r="DIN113" s="2"/>
      <c r="DIO113" s="2"/>
      <c r="DIP113" s="2"/>
      <c r="DIQ113" s="2"/>
      <c r="DIR113" s="2"/>
      <c r="DIS113" s="2"/>
      <c r="DIT113" s="2"/>
      <c r="DIU113" s="2"/>
      <c r="DIV113" s="2"/>
      <c r="DIW113" s="2"/>
      <c r="DIX113" s="2"/>
      <c r="DIY113" s="2"/>
      <c r="DIZ113" s="2"/>
      <c r="DJA113" s="2"/>
      <c r="DJB113" s="2"/>
      <c r="DJC113" s="2"/>
      <c r="DJD113" s="2"/>
      <c r="DJE113" s="2"/>
      <c r="DJF113" s="2"/>
      <c r="DJG113" s="2"/>
      <c r="DJH113" s="2"/>
      <c r="DJI113" s="2"/>
      <c r="DJJ113" s="2"/>
      <c r="DJK113" s="2"/>
      <c r="DJL113" s="2"/>
      <c r="DJM113" s="2"/>
      <c r="DJN113" s="2"/>
      <c r="DJO113" s="2"/>
      <c r="DJP113" s="2"/>
      <c r="DJQ113" s="2"/>
      <c r="DJR113" s="2"/>
      <c r="DJS113" s="2"/>
      <c r="DJT113" s="2"/>
      <c r="DJU113" s="2"/>
      <c r="DJV113" s="2"/>
      <c r="DJW113" s="2"/>
      <c r="DJX113" s="2"/>
      <c r="DJY113" s="2"/>
      <c r="DJZ113" s="2"/>
      <c r="DKA113" s="2"/>
      <c r="DKB113" s="2"/>
      <c r="DKC113" s="2"/>
      <c r="DKD113" s="2"/>
      <c r="DKE113" s="2"/>
      <c r="DKF113" s="2"/>
      <c r="DKG113" s="2"/>
      <c r="DKH113" s="2"/>
      <c r="DKI113" s="2"/>
      <c r="DKJ113" s="2"/>
      <c r="DKK113" s="2"/>
      <c r="DKL113" s="2"/>
      <c r="DKM113" s="2"/>
      <c r="DKN113" s="2"/>
      <c r="DKO113" s="2"/>
      <c r="DKP113" s="2"/>
      <c r="DKQ113" s="2"/>
      <c r="DKR113" s="2"/>
      <c r="DKS113" s="2"/>
      <c r="DKT113" s="2"/>
      <c r="DKU113" s="2"/>
      <c r="DKV113" s="2"/>
      <c r="DKW113" s="2"/>
      <c r="DKX113" s="2"/>
      <c r="DKY113" s="2"/>
      <c r="DKZ113" s="2"/>
      <c r="DLA113" s="2"/>
      <c r="DLB113" s="2"/>
      <c r="DLC113" s="2"/>
      <c r="DLD113" s="2"/>
      <c r="DLE113" s="2"/>
      <c r="DLF113" s="2"/>
      <c r="DLG113" s="2"/>
      <c r="DLH113" s="2"/>
      <c r="DLI113" s="2"/>
      <c r="DLJ113" s="2"/>
      <c r="DLK113" s="2"/>
      <c r="DLL113" s="2"/>
      <c r="DLM113" s="2"/>
      <c r="DLN113" s="2"/>
      <c r="DLO113" s="2"/>
      <c r="DLP113" s="2"/>
      <c r="DLQ113" s="2"/>
      <c r="DLR113" s="2"/>
      <c r="DLS113" s="2"/>
      <c r="DLT113" s="2"/>
      <c r="DLU113" s="2"/>
      <c r="DLV113" s="2"/>
      <c r="DLW113" s="2"/>
      <c r="DLX113" s="2"/>
      <c r="DLY113" s="2"/>
      <c r="DLZ113" s="2"/>
      <c r="DMA113" s="2"/>
      <c r="DMB113" s="2"/>
      <c r="DMC113" s="2"/>
      <c r="DMD113" s="2"/>
      <c r="DME113" s="2"/>
      <c r="DMF113" s="2"/>
      <c r="DMG113" s="2"/>
      <c r="DMH113" s="2"/>
      <c r="DMI113" s="2"/>
      <c r="DMJ113" s="2"/>
      <c r="DMK113" s="2"/>
      <c r="DML113" s="2"/>
      <c r="DMM113" s="2"/>
      <c r="DMN113" s="2"/>
      <c r="DMO113" s="2"/>
      <c r="DMP113" s="2"/>
      <c r="DMQ113" s="2"/>
      <c r="DMR113" s="2"/>
      <c r="DMS113" s="2"/>
      <c r="DMT113" s="2"/>
      <c r="DMU113" s="2"/>
      <c r="DMV113" s="2"/>
      <c r="DMW113" s="2"/>
      <c r="DMX113" s="2"/>
      <c r="DMY113" s="2"/>
      <c r="DMZ113" s="2"/>
      <c r="DNA113" s="2"/>
      <c r="DNB113" s="2"/>
      <c r="DNC113" s="2"/>
      <c r="DND113" s="2"/>
      <c r="DNE113" s="2"/>
      <c r="DNF113" s="2"/>
      <c r="DNG113" s="2"/>
      <c r="DNH113" s="2"/>
      <c r="DNI113" s="2"/>
      <c r="DNJ113" s="2"/>
      <c r="DNK113" s="2"/>
      <c r="DNL113" s="2"/>
      <c r="DNM113" s="2"/>
      <c r="DNN113" s="2"/>
      <c r="DNO113" s="2"/>
      <c r="DNP113" s="2"/>
      <c r="DNQ113" s="2"/>
      <c r="DNR113" s="2"/>
      <c r="DNS113" s="2"/>
      <c r="DNT113" s="2"/>
      <c r="DNU113" s="2"/>
      <c r="DNV113" s="2"/>
      <c r="DNW113" s="2"/>
      <c r="DNX113" s="2"/>
      <c r="DNY113" s="2"/>
      <c r="DNZ113" s="2"/>
      <c r="DOA113" s="2"/>
      <c r="DOB113" s="2"/>
      <c r="DOC113" s="2"/>
      <c r="DOD113" s="2"/>
      <c r="DOE113" s="2"/>
      <c r="DOF113" s="2"/>
      <c r="DOG113" s="2"/>
      <c r="DOH113" s="2"/>
      <c r="DOI113" s="2"/>
      <c r="DOJ113" s="2"/>
      <c r="DOK113" s="2"/>
      <c r="DOL113" s="2"/>
      <c r="DOM113" s="2"/>
      <c r="DON113" s="2"/>
      <c r="DOO113" s="2"/>
      <c r="DOP113" s="2"/>
      <c r="DOQ113" s="2"/>
      <c r="DOR113" s="2"/>
      <c r="DOS113" s="2"/>
      <c r="DOT113" s="2"/>
      <c r="DOU113" s="2"/>
      <c r="DOV113" s="2"/>
      <c r="DOW113" s="2"/>
      <c r="DOX113" s="2"/>
      <c r="DOY113" s="2"/>
      <c r="DOZ113" s="2"/>
      <c r="DPA113" s="2"/>
      <c r="DPB113" s="2"/>
      <c r="DPC113" s="2"/>
      <c r="DPD113" s="2"/>
      <c r="DPE113" s="2"/>
      <c r="DPF113" s="2"/>
      <c r="DPG113" s="2"/>
      <c r="DPH113" s="2"/>
      <c r="DPI113" s="2"/>
      <c r="DPJ113" s="2"/>
      <c r="DPK113" s="2"/>
      <c r="DPL113" s="2"/>
      <c r="DPM113" s="2"/>
      <c r="DPN113" s="2"/>
      <c r="DPO113" s="2"/>
      <c r="DPP113" s="2"/>
      <c r="DPQ113" s="2"/>
      <c r="DPR113" s="2"/>
      <c r="DPS113" s="2"/>
      <c r="DPT113" s="2"/>
      <c r="DPU113" s="2"/>
      <c r="DPV113" s="2"/>
      <c r="DPW113" s="2"/>
      <c r="DPX113" s="2"/>
      <c r="DPY113" s="2"/>
      <c r="DPZ113" s="2"/>
      <c r="DQA113" s="2"/>
      <c r="DQB113" s="2"/>
      <c r="DQC113" s="2"/>
      <c r="DQD113" s="2"/>
      <c r="DQE113" s="2"/>
      <c r="DQF113" s="2"/>
      <c r="DQG113" s="2"/>
      <c r="DQH113" s="2"/>
      <c r="DQI113" s="2"/>
      <c r="DQJ113" s="2"/>
      <c r="DQK113" s="2"/>
      <c r="DQL113" s="2"/>
      <c r="DQM113" s="2"/>
      <c r="DQN113" s="2"/>
      <c r="DQO113" s="2"/>
      <c r="DQP113" s="2"/>
      <c r="DQQ113" s="2"/>
      <c r="DQR113" s="2"/>
      <c r="DQS113" s="2"/>
      <c r="DQT113" s="2"/>
      <c r="DQU113" s="2"/>
      <c r="DQV113" s="2"/>
      <c r="DQW113" s="2"/>
      <c r="DQX113" s="2"/>
      <c r="DQY113" s="2"/>
      <c r="DQZ113" s="2"/>
      <c r="DRA113" s="2"/>
      <c r="DRB113" s="2"/>
      <c r="DRC113" s="2"/>
      <c r="DRD113" s="2"/>
      <c r="DRE113" s="2"/>
      <c r="DRF113" s="2"/>
      <c r="DRG113" s="2"/>
      <c r="DRH113" s="2"/>
      <c r="DRI113" s="2"/>
      <c r="DRJ113" s="2"/>
      <c r="DRK113" s="2"/>
      <c r="DRL113" s="2"/>
      <c r="DRM113" s="2"/>
      <c r="DRN113" s="2"/>
      <c r="DRO113" s="2"/>
      <c r="DRP113" s="2"/>
      <c r="DRQ113" s="2"/>
      <c r="DRR113" s="2"/>
      <c r="DRS113" s="2"/>
      <c r="DRT113" s="2"/>
      <c r="DRU113" s="2"/>
      <c r="DRV113" s="2"/>
      <c r="DRW113" s="2"/>
      <c r="DRX113" s="2"/>
      <c r="DRY113" s="2"/>
      <c r="DRZ113" s="2"/>
      <c r="DSA113" s="2"/>
      <c r="DSB113" s="2"/>
      <c r="DSC113" s="2"/>
      <c r="DSD113" s="2"/>
      <c r="DSE113" s="2"/>
      <c r="DSF113" s="2"/>
      <c r="DSG113" s="2"/>
      <c r="DSH113" s="2"/>
      <c r="DSI113" s="2"/>
      <c r="DSJ113" s="2"/>
      <c r="DSK113" s="2"/>
      <c r="DSL113" s="2"/>
      <c r="DSM113" s="2"/>
      <c r="DSN113" s="2"/>
      <c r="DSO113" s="2"/>
      <c r="DSP113" s="2"/>
      <c r="DSQ113" s="2"/>
      <c r="DSR113" s="2"/>
      <c r="DSS113" s="2"/>
      <c r="DST113" s="2"/>
      <c r="DSU113" s="2"/>
      <c r="DSV113" s="2"/>
      <c r="DSW113" s="2"/>
      <c r="DSX113" s="2"/>
      <c r="DSY113" s="2"/>
      <c r="DSZ113" s="2"/>
      <c r="DTA113" s="2"/>
      <c r="DTB113" s="2"/>
      <c r="DTC113" s="2"/>
      <c r="DTD113" s="2"/>
      <c r="DTE113" s="2"/>
      <c r="DTF113" s="2"/>
      <c r="DTG113" s="2"/>
      <c r="DTH113" s="2"/>
      <c r="DTI113" s="2"/>
      <c r="DTJ113" s="2"/>
      <c r="DTK113" s="2"/>
      <c r="DTL113" s="2"/>
      <c r="DTM113" s="2"/>
      <c r="DTN113" s="2"/>
      <c r="DTO113" s="2"/>
      <c r="DTP113" s="2"/>
      <c r="DTQ113" s="2"/>
      <c r="DTR113" s="2"/>
      <c r="DTS113" s="2"/>
      <c r="DTT113" s="2"/>
      <c r="DTU113" s="2"/>
      <c r="DTV113" s="2"/>
      <c r="DTW113" s="2"/>
      <c r="DTX113" s="2"/>
      <c r="DTY113" s="2"/>
      <c r="DTZ113" s="2"/>
      <c r="DUA113" s="2"/>
      <c r="DUB113" s="2"/>
      <c r="DUC113" s="2"/>
      <c r="DUD113" s="2"/>
      <c r="DUE113" s="2"/>
      <c r="DUF113" s="2"/>
      <c r="DUG113" s="2"/>
      <c r="DUH113" s="2"/>
      <c r="DUI113" s="2"/>
      <c r="DUJ113" s="2"/>
      <c r="DUK113" s="2"/>
      <c r="DUL113" s="2"/>
      <c r="DUM113" s="2"/>
      <c r="DUN113" s="2"/>
      <c r="DUO113" s="2"/>
      <c r="DUP113" s="2"/>
      <c r="DUQ113" s="2"/>
      <c r="DUR113" s="2"/>
      <c r="DUS113" s="2"/>
      <c r="DUT113" s="2"/>
      <c r="DUU113" s="2"/>
      <c r="DUV113" s="2"/>
      <c r="DUW113" s="2"/>
      <c r="DUX113" s="2"/>
      <c r="DUY113" s="2"/>
      <c r="DUZ113" s="2"/>
      <c r="DVA113" s="2"/>
      <c r="DVB113" s="2"/>
      <c r="DVC113" s="2"/>
      <c r="DVD113" s="2"/>
      <c r="DVE113" s="2"/>
      <c r="DVF113" s="2"/>
      <c r="DVG113" s="2"/>
      <c r="DVH113" s="2"/>
      <c r="DVI113" s="2"/>
      <c r="DVJ113" s="2"/>
      <c r="DVK113" s="2"/>
      <c r="DVL113" s="2"/>
      <c r="DVM113" s="2"/>
      <c r="DVN113" s="2"/>
      <c r="DVO113" s="2"/>
      <c r="DVP113" s="2"/>
      <c r="DVQ113" s="2"/>
      <c r="DVR113" s="2"/>
      <c r="DVS113" s="2"/>
      <c r="DVT113" s="2"/>
      <c r="DVU113" s="2"/>
      <c r="DVV113" s="2"/>
      <c r="DVW113" s="2"/>
      <c r="DVX113" s="2"/>
      <c r="DVY113" s="2"/>
      <c r="DVZ113" s="2"/>
      <c r="DWA113" s="2"/>
      <c r="DWB113" s="2"/>
      <c r="DWC113" s="2"/>
      <c r="DWD113" s="2"/>
      <c r="DWE113" s="2"/>
      <c r="DWF113" s="2"/>
      <c r="DWG113" s="2"/>
      <c r="DWH113" s="2"/>
      <c r="DWI113" s="2"/>
      <c r="DWJ113" s="2"/>
      <c r="DWK113" s="2"/>
      <c r="DWL113" s="2"/>
      <c r="DWM113" s="2"/>
      <c r="DWN113" s="2"/>
      <c r="DWO113" s="2"/>
      <c r="DWP113" s="2"/>
      <c r="DWQ113" s="2"/>
      <c r="DWR113" s="2"/>
      <c r="DWS113" s="2"/>
      <c r="DWT113" s="2"/>
      <c r="DWU113" s="2"/>
      <c r="DWV113" s="2"/>
      <c r="DWW113" s="2"/>
      <c r="DWX113" s="2"/>
      <c r="DWY113" s="2"/>
      <c r="DWZ113" s="2"/>
      <c r="DXA113" s="2"/>
      <c r="DXB113" s="2"/>
      <c r="DXC113" s="2"/>
      <c r="DXD113" s="2"/>
      <c r="DXE113" s="2"/>
      <c r="DXF113" s="2"/>
      <c r="DXG113" s="2"/>
      <c r="DXH113" s="2"/>
      <c r="DXI113" s="2"/>
      <c r="DXJ113" s="2"/>
      <c r="DXK113" s="2"/>
      <c r="DXL113" s="2"/>
      <c r="DXM113" s="2"/>
      <c r="DXN113" s="2"/>
      <c r="DXO113" s="2"/>
      <c r="DXP113" s="2"/>
      <c r="DXQ113" s="2"/>
      <c r="DXR113" s="2"/>
      <c r="DXS113" s="2"/>
      <c r="DXT113" s="2"/>
      <c r="DXU113" s="2"/>
      <c r="DXV113" s="2"/>
      <c r="DXW113" s="2"/>
      <c r="DXX113" s="2"/>
      <c r="DXY113" s="2"/>
      <c r="DXZ113" s="2"/>
      <c r="DYA113" s="2"/>
      <c r="DYB113" s="2"/>
      <c r="DYC113" s="2"/>
      <c r="DYD113" s="2"/>
      <c r="DYE113" s="2"/>
      <c r="DYF113" s="2"/>
      <c r="DYG113" s="2"/>
      <c r="DYH113" s="2"/>
      <c r="DYI113" s="2"/>
      <c r="DYJ113" s="2"/>
      <c r="DYK113" s="2"/>
      <c r="DYL113" s="2"/>
      <c r="DYM113" s="2"/>
      <c r="DYN113" s="2"/>
      <c r="DYO113" s="2"/>
      <c r="DYP113" s="2"/>
      <c r="DYQ113" s="2"/>
      <c r="DYR113" s="2"/>
      <c r="DYS113" s="2"/>
      <c r="DYT113" s="2"/>
      <c r="DYU113" s="2"/>
      <c r="DYV113" s="2"/>
      <c r="DYW113" s="2"/>
      <c r="DYX113" s="2"/>
      <c r="DYY113" s="2"/>
      <c r="DYZ113" s="2"/>
      <c r="DZA113" s="2"/>
      <c r="DZB113" s="2"/>
      <c r="DZC113" s="2"/>
      <c r="DZD113" s="2"/>
      <c r="DZE113" s="2"/>
      <c r="DZF113" s="2"/>
      <c r="DZG113" s="2"/>
      <c r="DZH113" s="2"/>
      <c r="DZI113" s="2"/>
      <c r="DZJ113" s="2"/>
      <c r="DZK113" s="2"/>
      <c r="DZL113" s="2"/>
      <c r="DZM113" s="2"/>
      <c r="DZN113" s="2"/>
      <c r="DZO113" s="2"/>
      <c r="DZP113" s="2"/>
      <c r="DZQ113" s="2"/>
      <c r="DZR113" s="2"/>
      <c r="DZS113" s="2"/>
      <c r="DZT113" s="2"/>
      <c r="DZU113" s="2"/>
      <c r="DZV113" s="2"/>
      <c r="DZW113" s="2"/>
      <c r="DZX113" s="2"/>
      <c r="DZY113" s="2"/>
      <c r="DZZ113" s="2"/>
      <c r="EAA113" s="2"/>
      <c r="EAB113" s="2"/>
      <c r="EAC113" s="2"/>
      <c r="EAD113" s="2"/>
      <c r="EAE113" s="2"/>
      <c r="EAF113" s="2"/>
      <c r="EAG113" s="2"/>
      <c r="EAH113" s="2"/>
      <c r="EAI113" s="2"/>
      <c r="EAJ113" s="2"/>
      <c r="EAK113" s="2"/>
      <c r="EAL113" s="2"/>
      <c r="EAM113" s="2"/>
      <c r="EAN113" s="2"/>
      <c r="EAO113" s="2"/>
      <c r="EAP113" s="2"/>
      <c r="EAQ113" s="2"/>
      <c r="EAR113" s="2"/>
      <c r="EAS113" s="2"/>
      <c r="EAT113" s="2"/>
      <c r="EAU113" s="2"/>
      <c r="EAV113" s="2"/>
      <c r="EAW113" s="2"/>
      <c r="EAX113" s="2"/>
      <c r="EAY113" s="2"/>
      <c r="EAZ113" s="2"/>
      <c r="EBA113" s="2"/>
      <c r="EBB113" s="2"/>
      <c r="EBC113" s="2"/>
      <c r="EBD113" s="2"/>
      <c r="EBE113" s="2"/>
      <c r="EBF113" s="2"/>
      <c r="EBG113" s="2"/>
      <c r="EBH113" s="2"/>
      <c r="EBI113" s="2"/>
      <c r="EBJ113" s="2"/>
      <c r="EBK113" s="2"/>
      <c r="EBL113" s="2"/>
      <c r="EBM113" s="2"/>
      <c r="EBN113" s="2"/>
      <c r="EBO113" s="2"/>
      <c r="EBP113" s="2"/>
      <c r="EBQ113" s="2"/>
      <c r="EBR113" s="2"/>
      <c r="EBS113" s="2"/>
      <c r="EBT113" s="2"/>
      <c r="EBU113" s="2"/>
      <c r="EBV113" s="2"/>
      <c r="EBW113" s="2"/>
      <c r="EBX113" s="2"/>
      <c r="EBY113" s="2"/>
      <c r="EBZ113" s="2"/>
      <c r="ECA113" s="2"/>
      <c r="ECB113" s="2"/>
      <c r="ECC113" s="2"/>
      <c r="ECD113" s="2"/>
      <c r="ECE113" s="2"/>
      <c r="ECF113" s="2"/>
      <c r="ECG113" s="2"/>
      <c r="ECH113" s="2"/>
      <c r="ECI113" s="2"/>
      <c r="ECJ113" s="2"/>
      <c r="ECK113" s="2"/>
      <c r="ECL113" s="2"/>
      <c r="ECM113" s="2"/>
      <c r="ECN113" s="2"/>
      <c r="ECO113" s="2"/>
      <c r="ECP113" s="2"/>
      <c r="ECQ113" s="2"/>
      <c r="ECR113" s="2"/>
      <c r="ECS113" s="2"/>
      <c r="ECT113" s="2"/>
      <c r="ECU113" s="2"/>
      <c r="ECV113" s="2"/>
      <c r="ECW113" s="2"/>
      <c r="ECX113" s="2"/>
      <c r="ECY113" s="2"/>
      <c r="ECZ113" s="2"/>
      <c r="EDA113" s="2"/>
      <c r="EDB113" s="2"/>
      <c r="EDC113" s="2"/>
      <c r="EDD113" s="2"/>
      <c r="EDE113" s="2"/>
      <c r="EDF113" s="2"/>
      <c r="EDG113" s="2"/>
      <c r="EDH113" s="2"/>
      <c r="EDI113" s="2"/>
      <c r="EDJ113" s="2"/>
      <c r="EDK113" s="2"/>
      <c r="EDL113" s="2"/>
      <c r="EDM113" s="2"/>
      <c r="EDN113" s="2"/>
      <c r="EDO113" s="2"/>
      <c r="EDP113" s="2"/>
      <c r="EDQ113" s="2"/>
      <c r="EDR113" s="2"/>
      <c r="EDS113" s="2"/>
      <c r="EDT113" s="2"/>
      <c r="EDU113" s="2"/>
      <c r="EDV113" s="2"/>
      <c r="EDW113" s="2"/>
      <c r="EDX113" s="2"/>
      <c r="EDY113" s="2"/>
      <c r="EDZ113" s="2"/>
      <c r="EEA113" s="2"/>
      <c r="EEB113" s="2"/>
      <c r="EEC113" s="2"/>
      <c r="EED113" s="2"/>
      <c r="EEE113" s="2"/>
      <c r="EEF113" s="2"/>
      <c r="EEG113" s="2"/>
      <c r="EEH113" s="2"/>
      <c r="EEI113" s="2"/>
      <c r="EEJ113" s="2"/>
      <c r="EEK113" s="2"/>
      <c r="EEL113" s="2"/>
      <c r="EEM113" s="2"/>
      <c r="EEN113" s="2"/>
      <c r="EEO113" s="2"/>
      <c r="EEP113" s="2"/>
      <c r="EEQ113" s="2"/>
      <c r="EER113" s="2"/>
      <c r="EES113" s="2"/>
      <c r="EET113" s="2"/>
      <c r="EEU113" s="2"/>
      <c r="EEV113" s="2"/>
      <c r="EEW113" s="2"/>
      <c r="EEX113" s="2"/>
      <c r="EEY113" s="2"/>
      <c r="EEZ113" s="2"/>
      <c r="EFA113" s="2"/>
      <c r="EFB113" s="2"/>
      <c r="EFC113" s="2"/>
      <c r="EFD113" s="2"/>
      <c r="EFE113" s="2"/>
      <c r="EFF113" s="2"/>
      <c r="EFG113" s="2"/>
      <c r="EFH113" s="2"/>
      <c r="EFI113" s="2"/>
      <c r="EFJ113" s="2"/>
      <c r="EFK113" s="2"/>
      <c r="EFL113" s="2"/>
      <c r="EFM113" s="2"/>
      <c r="EFN113" s="2"/>
      <c r="EFO113" s="2"/>
      <c r="EFP113" s="2"/>
      <c r="EFQ113" s="2"/>
      <c r="EFR113" s="2"/>
      <c r="EFS113" s="2"/>
      <c r="EFT113" s="2"/>
      <c r="EFU113" s="2"/>
      <c r="EFV113" s="2"/>
      <c r="EFW113" s="2"/>
      <c r="EFX113" s="2"/>
      <c r="EFY113" s="2"/>
      <c r="EFZ113" s="2"/>
      <c r="EGA113" s="2"/>
      <c r="EGB113" s="2"/>
      <c r="EGC113" s="2"/>
      <c r="EGD113" s="2"/>
      <c r="EGE113" s="2"/>
      <c r="EGF113" s="2"/>
      <c r="EGG113" s="2"/>
      <c r="EGH113" s="2"/>
      <c r="EGI113" s="2"/>
      <c r="EGJ113" s="2"/>
      <c r="EGK113" s="2"/>
      <c r="EGL113" s="2"/>
      <c r="EGM113" s="2"/>
      <c r="EGN113" s="2"/>
      <c r="EGO113" s="2"/>
      <c r="EGP113" s="2"/>
      <c r="EGQ113" s="2"/>
      <c r="EGR113" s="2"/>
      <c r="EGS113" s="2"/>
      <c r="EGT113" s="2"/>
      <c r="EGU113" s="2"/>
      <c r="EGV113" s="2"/>
      <c r="EGW113" s="2"/>
      <c r="EGX113" s="2"/>
      <c r="EGY113" s="2"/>
      <c r="EGZ113" s="2"/>
      <c r="EHA113" s="2"/>
      <c r="EHB113" s="2"/>
      <c r="EHC113" s="2"/>
      <c r="EHD113" s="2"/>
      <c r="EHE113" s="2"/>
      <c r="EHF113" s="2"/>
      <c r="EHG113" s="2"/>
      <c r="EHH113" s="2"/>
      <c r="EHI113" s="2"/>
      <c r="EHJ113" s="2"/>
      <c r="EHK113" s="2"/>
      <c r="EHL113" s="2"/>
      <c r="EHM113" s="2"/>
      <c r="EHN113" s="2"/>
      <c r="EHO113" s="2"/>
      <c r="EHP113" s="2"/>
      <c r="EHQ113" s="2"/>
      <c r="EHR113" s="2"/>
      <c r="EHS113" s="2"/>
      <c r="EHT113" s="2"/>
      <c r="EHU113" s="2"/>
      <c r="EHV113" s="2"/>
      <c r="EHW113" s="2"/>
      <c r="EHX113" s="2"/>
      <c r="EHY113" s="2"/>
      <c r="EHZ113" s="2"/>
      <c r="EIA113" s="2"/>
      <c r="EIB113" s="2"/>
      <c r="EIC113" s="2"/>
      <c r="EID113" s="2"/>
      <c r="EIE113" s="2"/>
      <c r="EIF113" s="2"/>
      <c r="EIG113" s="2"/>
      <c r="EIH113" s="2"/>
      <c r="EII113" s="2"/>
      <c r="EIJ113" s="2"/>
      <c r="EIK113" s="2"/>
      <c r="EIL113" s="2"/>
      <c r="EIM113" s="2"/>
      <c r="EIN113" s="2"/>
      <c r="EIO113" s="2"/>
      <c r="EIP113" s="2"/>
      <c r="EIQ113" s="2"/>
      <c r="EIR113" s="2"/>
      <c r="EIS113" s="2"/>
      <c r="EIT113" s="2"/>
      <c r="EIU113" s="2"/>
      <c r="EIV113" s="2"/>
      <c r="EIW113" s="2"/>
      <c r="EIX113" s="2"/>
      <c r="EIY113" s="2"/>
      <c r="EIZ113" s="2"/>
      <c r="EJA113" s="2"/>
      <c r="EJB113" s="2"/>
      <c r="EJC113" s="2"/>
      <c r="EJD113" s="2"/>
      <c r="EJE113" s="2"/>
      <c r="EJF113" s="2"/>
      <c r="EJG113" s="2"/>
      <c r="EJH113" s="2"/>
      <c r="EJI113" s="2"/>
      <c r="EJJ113" s="2"/>
      <c r="EJK113" s="2"/>
      <c r="EJL113" s="2"/>
      <c r="EJM113" s="2"/>
      <c r="EJN113" s="2"/>
      <c r="EJO113" s="2"/>
      <c r="EJP113" s="2"/>
      <c r="EJQ113" s="2"/>
      <c r="EJR113" s="2"/>
      <c r="EJS113" s="2"/>
      <c r="EJT113" s="2"/>
      <c r="EJU113" s="2"/>
      <c r="EJV113" s="2"/>
      <c r="EJW113" s="2"/>
      <c r="EJX113" s="2"/>
      <c r="EJY113" s="2"/>
      <c r="EJZ113" s="2"/>
      <c r="EKA113" s="2"/>
      <c r="EKB113" s="2"/>
      <c r="EKC113" s="2"/>
      <c r="EKD113" s="2"/>
      <c r="EKE113" s="2"/>
      <c r="EKF113" s="2"/>
      <c r="EKG113" s="2"/>
      <c r="EKH113" s="2"/>
      <c r="EKI113" s="2"/>
      <c r="EKJ113" s="2"/>
      <c r="EKK113" s="2"/>
      <c r="EKL113" s="2"/>
      <c r="EKM113" s="2"/>
      <c r="EKN113" s="2"/>
      <c r="EKO113" s="2"/>
      <c r="EKP113" s="2"/>
      <c r="EKQ113" s="2"/>
      <c r="EKR113" s="2"/>
      <c r="EKS113" s="2"/>
      <c r="EKT113" s="2"/>
      <c r="EKU113" s="2"/>
      <c r="EKV113" s="2"/>
      <c r="EKW113" s="2"/>
      <c r="EKX113" s="2"/>
      <c r="EKY113" s="2"/>
      <c r="EKZ113" s="2"/>
      <c r="ELA113" s="2"/>
      <c r="ELB113" s="2"/>
      <c r="ELC113" s="2"/>
      <c r="ELD113" s="2"/>
      <c r="ELE113" s="2"/>
      <c r="ELF113" s="2"/>
      <c r="ELG113" s="2"/>
      <c r="ELH113" s="2"/>
      <c r="ELI113" s="2"/>
      <c r="ELJ113" s="2"/>
      <c r="ELK113" s="2"/>
      <c r="ELL113" s="2"/>
      <c r="ELM113" s="2"/>
      <c r="ELN113" s="2"/>
      <c r="ELO113" s="2"/>
      <c r="ELP113" s="2"/>
      <c r="ELQ113" s="2"/>
      <c r="ELR113" s="2"/>
      <c r="ELS113" s="2"/>
      <c r="ELT113" s="2"/>
      <c r="ELU113" s="2"/>
      <c r="ELV113" s="2"/>
      <c r="ELW113" s="2"/>
      <c r="ELX113" s="2"/>
      <c r="ELY113" s="2"/>
      <c r="ELZ113" s="2"/>
      <c r="EMA113" s="2"/>
      <c r="EMB113" s="2"/>
      <c r="EMC113" s="2"/>
      <c r="EMD113" s="2"/>
      <c r="EME113" s="2"/>
      <c r="EMF113" s="2"/>
      <c r="EMG113" s="2"/>
      <c r="EMH113" s="2"/>
      <c r="EMI113" s="2"/>
      <c r="EMJ113" s="2"/>
      <c r="EMK113" s="2"/>
      <c r="EML113" s="2"/>
      <c r="EMM113" s="2"/>
      <c r="EMN113" s="2"/>
      <c r="EMO113" s="2"/>
      <c r="EMP113" s="2"/>
      <c r="EMQ113" s="2"/>
      <c r="EMR113" s="2"/>
      <c r="EMS113" s="2"/>
      <c r="EMT113" s="2"/>
      <c r="EMU113" s="2"/>
      <c r="EMV113" s="2"/>
      <c r="EMW113" s="2"/>
      <c r="EMX113" s="2"/>
      <c r="EMY113" s="2"/>
      <c r="EMZ113" s="2"/>
      <c r="ENA113" s="2"/>
      <c r="ENB113" s="2"/>
      <c r="ENC113" s="2"/>
      <c r="END113" s="2"/>
      <c r="ENE113" s="2"/>
      <c r="ENF113" s="2"/>
      <c r="ENG113" s="2"/>
      <c r="ENH113" s="2"/>
      <c r="ENI113" s="2"/>
      <c r="ENJ113" s="2"/>
      <c r="ENK113" s="2"/>
      <c r="ENL113" s="2"/>
      <c r="ENM113" s="2"/>
      <c r="ENN113" s="2"/>
      <c r="ENO113" s="2"/>
      <c r="ENP113" s="2"/>
      <c r="ENQ113" s="2"/>
      <c r="ENR113" s="2"/>
      <c r="ENS113" s="2"/>
      <c r="ENT113" s="2"/>
      <c r="ENU113" s="2"/>
      <c r="ENV113" s="2"/>
      <c r="ENW113" s="2"/>
      <c r="ENX113" s="2"/>
      <c r="ENY113" s="2"/>
      <c r="ENZ113" s="2"/>
      <c r="EOA113" s="2"/>
      <c r="EOB113" s="2"/>
      <c r="EOC113" s="2"/>
      <c r="EOD113" s="2"/>
      <c r="EOE113" s="2"/>
      <c r="EOF113" s="2"/>
      <c r="EOG113" s="2"/>
      <c r="EOH113" s="2"/>
      <c r="EOI113" s="2"/>
      <c r="EOJ113" s="2"/>
      <c r="EOK113" s="2"/>
      <c r="EOL113" s="2"/>
      <c r="EOM113" s="2"/>
      <c r="EON113" s="2"/>
      <c r="EOO113" s="2"/>
      <c r="EOP113" s="2"/>
      <c r="EOQ113" s="2"/>
      <c r="EOR113" s="2"/>
      <c r="EOS113" s="2"/>
      <c r="EOT113" s="2"/>
      <c r="EOU113" s="2"/>
      <c r="EOV113" s="2"/>
      <c r="EOW113" s="2"/>
      <c r="EOX113" s="2"/>
      <c r="EOY113" s="2"/>
      <c r="EOZ113" s="2"/>
      <c r="EPA113" s="2"/>
      <c r="EPB113" s="2"/>
      <c r="EPC113" s="2"/>
      <c r="EPD113" s="2"/>
      <c r="EPE113" s="2"/>
      <c r="EPF113" s="2"/>
      <c r="EPG113" s="2"/>
      <c r="EPH113" s="2"/>
      <c r="EPI113" s="2"/>
      <c r="EPJ113" s="2"/>
      <c r="EPK113" s="2"/>
      <c r="EPL113" s="2"/>
      <c r="EPM113" s="2"/>
      <c r="EPN113" s="2"/>
      <c r="EPO113" s="2"/>
      <c r="EPP113" s="2"/>
      <c r="EPQ113" s="2"/>
      <c r="EPR113" s="2"/>
      <c r="EPS113" s="2"/>
      <c r="EPT113" s="2"/>
      <c r="EPU113" s="2"/>
      <c r="EPV113" s="2"/>
      <c r="EPW113" s="2"/>
      <c r="EPX113" s="2"/>
      <c r="EPY113" s="2"/>
      <c r="EPZ113" s="2"/>
      <c r="EQA113" s="2"/>
      <c r="EQB113" s="2"/>
      <c r="EQC113" s="2"/>
      <c r="EQD113" s="2"/>
      <c r="EQE113" s="2"/>
      <c r="EQF113" s="2"/>
      <c r="EQG113" s="2"/>
      <c r="EQH113" s="2"/>
      <c r="EQI113" s="2"/>
      <c r="EQJ113" s="2"/>
      <c r="EQK113" s="2"/>
      <c r="EQL113" s="2"/>
      <c r="EQM113" s="2"/>
      <c r="EQN113" s="2"/>
      <c r="EQO113" s="2"/>
      <c r="EQP113" s="2"/>
      <c r="EQQ113" s="2"/>
      <c r="EQR113" s="2"/>
      <c r="EQS113" s="2"/>
      <c r="EQT113" s="2"/>
      <c r="EQU113" s="2"/>
      <c r="EQV113" s="2"/>
      <c r="EQW113" s="2"/>
      <c r="EQX113" s="2"/>
      <c r="EQY113" s="2"/>
      <c r="EQZ113" s="2"/>
      <c r="ERA113" s="2"/>
      <c r="ERB113" s="2"/>
      <c r="ERC113" s="2"/>
      <c r="ERD113" s="2"/>
      <c r="ERE113" s="2"/>
      <c r="ERF113" s="2"/>
      <c r="ERG113" s="2"/>
      <c r="ERH113" s="2"/>
      <c r="ERI113" s="2"/>
      <c r="ERJ113" s="2"/>
      <c r="ERK113" s="2"/>
      <c r="ERL113" s="2"/>
      <c r="ERM113" s="2"/>
      <c r="ERN113" s="2"/>
      <c r="ERO113" s="2"/>
      <c r="ERP113" s="2"/>
      <c r="ERQ113" s="2"/>
      <c r="ERR113" s="2"/>
      <c r="ERS113" s="2"/>
      <c r="ERT113" s="2"/>
      <c r="ERU113" s="2"/>
      <c r="ERV113" s="2"/>
      <c r="ERW113" s="2"/>
      <c r="ERX113" s="2"/>
      <c r="ERY113" s="2"/>
      <c r="ERZ113" s="2"/>
      <c r="ESA113" s="2"/>
      <c r="ESB113" s="2"/>
      <c r="ESC113" s="2"/>
      <c r="ESD113" s="2"/>
      <c r="ESE113" s="2"/>
      <c r="ESF113" s="2"/>
      <c r="ESG113" s="2"/>
      <c r="ESH113" s="2"/>
      <c r="ESI113" s="2"/>
      <c r="ESJ113" s="2"/>
      <c r="ESK113" s="2"/>
      <c r="ESL113" s="2"/>
      <c r="ESM113" s="2"/>
      <c r="ESN113" s="2"/>
      <c r="ESO113" s="2"/>
      <c r="ESP113" s="2"/>
      <c r="ESQ113" s="2"/>
      <c r="ESR113" s="2"/>
      <c r="ESS113" s="2"/>
      <c r="EST113" s="2"/>
      <c r="ESU113" s="2"/>
      <c r="ESV113" s="2"/>
      <c r="ESW113" s="2"/>
      <c r="ESX113" s="2"/>
      <c r="ESY113" s="2"/>
      <c r="ESZ113" s="2"/>
      <c r="ETA113" s="2"/>
      <c r="ETB113" s="2"/>
      <c r="ETC113" s="2"/>
      <c r="ETD113" s="2"/>
      <c r="ETE113" s="2"/>
      <c r="ETF113" s="2"/>
      <c r="ETG113" s="2"/>
      <c r="ETH113" s="2"/>
      <c r="ETI113" s="2"/>
      <c r="ETJ113" s="2"/>
      <c r="ETK113" s="2"/>
      <c r="ETL113" s="2"/>
      <c r="ETM113" s="2"/>
      <c r="ETN113" s="2"/>
      <c r="ETO113" s="2"/>
      <c r="ETP113" s="2"/>
      <c r="ETQ113" s="2"/>
      <c r="ETR113" s="2"/>
      <c r="ETS113" s="2"/>
      <c r="ETT113" s="2"/>
      <c r="ETU113" s="2"/>
      <c r="ETV113" s="2"/>
      <c r="ETW113" s="2"/>
      <c r="ETX113" s="2"/>
      <c r="ETY113" s="2"/>
      <c r="ETZ113" s="2"/>
      <c r="EUA113" s="2"/>
      <c r="EUB113" s="2"/>
      <c r="EUC113" s="2"/>
      <c r="EUD113" s="2"/>
      <c r="EUE113" s="2"/>
      <c r="EUF113" s="2"/>
      <c r="EUG113" s="2"/>
      <c r="EUH113" s="2"/>
      <c r="EUI113" s="2"/>
      <c r="EUJ113" s="2"/>
      <c r="EUK113" s="2"/>
      <c r="EUL113" s="2"/>
      <c r="EUM113" s="2"/>
      <c r="EUN113" s="2"/>
      <c r="EUO113" s="2"/>
      <c r="EUP113" s="2"/>
      <c r="EUQ113" s="2"/>
      <c r="EUR113" s="2"/>
      <c r="EUS113" s="2"/>
      <c r="EUT113" s="2"/>
      <c r="EUU113" s="2"/>
      <c r="EUV113" s="2"/>
      <c r="EUW113" s="2"/>
      <c r="EUX113" s="2"/>
      <c r="EUY113" s="2"/>
      <c r="EUZ113" s="2"/>
      <c r="EVA113" s="2"/>
      <c r="EVB113" s="2"/>
      <c r="EVC113" s="2"/>
      <c r="EVD113" s="2"/>
      <c r="EVE113" s="2"/>
      <c r="EVF113" s="2"/>
      <c r="EVG113" s="2"/>
      <c r="EVH113" s="2"/>
      <c r="EVI113" s="2"/>
      <c r="EVJ113" s="2"/>
      <c r="EVK113" s="2"/>
      <c r="EVL113" s="2"/>
      <c r="EVM113" s="2"/>
      <c r="EVN113" s="2"/>
      <c r="EVO113" s="2"/>
      <c r="EVP113" s="2"/>
      <c r="EVQ113" s="2"/>
      <c r="EVR113" s="2"/>
      <c r="EVS113" s="2"/>
      <c r="EVT113" s="2"/>
      <c r="EVU113" s="2"/>
      <c r="EVV113" s="2"/>
      <c r="EVW113" s="2"/>
      <c r="EVX113" s="2"/>
      <c r="EVY113" s="2"/>
      <c r="EVZ113" s="2"/>
      <c r="EWA113" s="2"/>
      <c r="EWB113" s="2"/>
      <c r="EWC113" s="2"/>
      <c r="EWD113" s="2"/>
      <c r="EWE113" s="2"/>
      <c r="EWF113" s="2"/>
      <c r="EWG113" s="2"/>
      <c r="EWH113" s="2"/>
      <c r="EWI113" s="2"/>
      <c r="EWJ113" s="2"/>
      <c r="EWK113" s="2"/>
      <c r="EWL113" s="2"/>
      <c r="EWM113" s="2"/>
      <c r="EWN113" s="2"/>
      <c r="EWO113" s="2"/>
      <c r="EWP113" s="2"/>
      <c r="EWQ113" s="2"/>
      <c r="EWR113" s="2"/>
      <c r="EWS113" s="2"/>
      <c r="EWT113" s="2"/>
      <c r="EWU113" s="2"/>
      <c r="EWV113" s="2"/>
      <c r="EWW113" s="2"/>
      <c r="EWX113" s="2"/>
      <c r="EWY113" s="2"/>
      <c r="EWZ113" s="2"/>
      <c r="EXA113" s="2"/>
      <c r="EXB113" s="2"/>
      <c r="EXC113" s="2"/>
      <c r="EXD113" s="2"/>
      <c r="EXE113" s="2"/>
      <c r="EXF113" s="2"/>
      <c r="EXG113" s="2"/>
      <c r="EXH113" s="2"/>
      <c r="EXI113" s="2"/>
      <c r="EXJ113" s="2"/>
      <c r="EXK113" s="2"/>
      <c r="EXL113" s="2"/>
      <c r="EXM113" s="2"/>
      <c r="EXN113" s="2"/>
      <c r="EXO113" s="2"/>
      <c r="EXP113" s="2"/>
      <c r="EXQ113" s="2"/>
      <c r="EXR113" s="2"/>
      <c r="EXS113" s="2"/>
      <c r="EXT113" s="2"/>
      <c r="EXU113" s="2"/>
      <c r="EXV113" s="2"/>
      <c r="EXW113" s="2"/>
      <c r="EXX113" s="2"/>
      <c r="EXY113" s="2"/>
      <c r="EXZ113" s="2"/>
      <c r="EYA113" s="2"/>
      <c r="EYB113" s="2"/>
      <c r="EYC113" s="2"/>
      <c r="EYD113" s="2"/>
      <c r="EYE113" s="2"/>
      <c r="EYF113" s="2"/>
      <c r="EYG113" s="2"/>
      <c r="EYH113" s="2"/>
      <c r="EYI113" s="2"/>
      <c r="EYJ113" s="2"/>
      <c r="EYK113" s="2"/>
      <c r="EYL113" s="2"/>
      <c r="EYM113" s="2"/>
      <c r="EYN113" s="2"/>
      <c r="EYO113" s="2"/>
      <c r="EYP113" s="2"/>
      <c r="EYQ113" s="2"/>
      <c r="EYR113" s="2"/>
      <c r="EYS113" s="2"/>
      <c r="EYT113" s="2"/>
      <c r="EYU113" s="2"/>
      <c r="EYV113" s="2"/>
      <c r="EYW113" s="2"/>
      <c r="EYX113" s="2"/>
      <c r="EYY113" s="2"/>
      <c r="EYZ113" s="2"/>
      <c r="EZA113" s="2"/>
      <c r="EZB113" s="2"/>
      <c r="EZC113" s="2"/>
      <c r="EZD113" s="2"/>
      <c r="EZE113" s="2"/>
      <c r="EZF113" s="2"/>
      <c r="EZG113" s="2"/>
      <c r="EZH113" s="2"/>
      <c r="EZI113" s="2"/>
      <c r="EZJ113" s="2"/>
      <c r="EZK113" s="2"/>
      <c r="EZL113" s="2"/>
      <c r="EZM113" s="2"/>
      <c r="EZN113" s="2"/>
      <c r="EZO113" s="2"/>
      <c r="EZP113" s="2"/>
      <c r="EZQ113" s="2"/>
      <c r="EZR113" s="2"/>
      <c r="EZS113" s="2"/>
      <c r="EZT113" s="2"/>
      <c r="EZU113" s="2"/>
      <c r="EZV113" s="2"/>
      <c r="EZW113" s="2"/>
      <c r="EZX113" s="2"/>
      <c r="EZY113" s="2"/>
      <c r="EZZ113" s="2"/>
      <c r="FAA113" s="2"/>
      <c r="FAB113" s="2"/>
      <c r="FAC113" s="2"/>
      <c r="FAD113" s="2"/>
      <c r="FAE113" s="2"/>
      <c r="FAF113" s="2"/>
      <c r="FAG113" s="2"/>
      <c r="FAH113" s="2"/>
      <c r="FAI113" s="2"/>
      <c r="FAJ113" s="2"/>
      <c r="FAK113" s="2"/>
      <c r="FAL113" s="2"/>
      <c r="FAM113" s="2"/>
      <c r="FAN113" s="2"/>
      <c r="FAO113" s="2"/>
      <c r="FAP113" s="2"/>
      <c r="FAQ113" s="2"/>
      <c r="FAR113" s="2"/>
      <c r="FAS113" s="2"/>
      <c r="FAT113" s="2"/>
      <c r="FAU113" s="2"/>
      <c r="FAV113" s="2"/>
      <c r="FAW113" s="2"/>
      <c r="FAX113" s="2"/>
      <c r="FAY113" s="2"/>
      <c r="FAZ113" s="2"/>
      <c r="FBA113" s="2"/>
      <c r="FBB113" s="2"/>
      <c r="FBC113" s="2"/>
      <c r="FBD113" s="2"/>
      <c r="FBE113" s="2"/>
      <c r="FBF113" s="2"/>
      <c r="FBG113" s="2"/>
      <c r="FBH113" s="2"/>
      <c r="FBI113" s="2"/>
      <c r="FBJ113" s="2"/>
      <c r="FBK113" s="2"/>
      <c r="FBL113" s="2"/>
      <c r="FBM113" s="2"/>
      <c r="FBN113" s="2"/>
      <c r="FBO113" s="2"/>
      <c r="FBP113" s="2"/>
      <c r="FBQ113" s="2"/>
      <c r="FBR113" s="2"/>
      <c r="FBS113" s="2"/>
      <c r="FBT113" s="2"/>
      <c r="FBU113" s="2"/>
      <c r="FBV113" s="2"/>
      <c r="FBW113" s="2"/>
      <c r="FBX113" s="2"/>
      <c r="FBY113" s="2"/>
      <c r="FBZ113" s="2"/>
      <c r="FCA113" s="2"/>
      <c r="FCB113" s="2"/>
      <c r="FCC113" s="2"/>
      <c r="FCD113" s="2"/>
      <c r="FCE113" s="2"/>
      <c r="FCF113" s="2"/>
      <c r="FCG113" s="2"/>
      <c r="FCH113" s="2"/>
      <c r="FCI113" s="2"/>
      <c r="FCJ113" s="2"/>
      <c r="FCK113" s="2"/>
      <c r="FCL113" s="2"/>
      <c r="FCM113" s="2"/>
      <c r="FCN113" s="2"/>
      <c r="FCO113" s="2"/>
      <c r="FCP113" s="2"/>
      <c r="FCQ113" s="2"/>
      <c r="FCR113" s="2"/>
      <c r="FCS113" s="2"/>
      <c r="FCT113" s="2"/>
      <c r="FCU113" s="2"/>
      <c r="FCV113" s="2"/>
      <c r="FCW113" s="2"/>
      <c r="FCX113" s="2"/>
      <c r="FCY113" s="2"/>
      <c r="FCZ113" s="2"/>
      <c r="FDA113" s="2"/>
      <c r="FDB113" s="2"/>
      <c r="FDC113" s="2"/>
      <c r="FDD113" s="2"/>
      <c r="FDE113" s="2"/>
      <c r="FDF113" s="2"/>
      <c r="FDG113" s="2"/>
      <c r="FDH113" s="2"/>
      <c r="FDI113" s="2"/>
      <c r="FDJ113" s="2"/>
      <c r="FDK113" s="2"/>
      <c r="FDL113" s="2"/>
      <c r="FDM113" s="2"/>
      <c r="FDN113" s="2"/>
      <c r="FDO113" s="2"/>
      <c r="FDP113" s="2"/>
      <c r="FDQ113" s="2"/>
      <c r="FDR113" s="2"/>
      <c r="FDS113" s="2"/>
      <c r="FDT113" s="2"/>
      <c r="FDU113" s="2"/>
      <c r="FDV113" s="2"/>
      <c r="FDW113" s="2"/>
      <c r="FDX113" s="2"/>
      <c r="FDY113" s="2"/>
      <c r="FDZ113" s="2"/>
      <c r="FEA113" s="2"/>
      <c r="FEB113" s="2"/>
      <c r="FEC113" s="2"/>
      <c r="FED113" s="2"/>
      <c r="FEE113" s="2"/>
      <c r="FEF113" s="2"/>
      <c r="FEG113" s="2"/>
      <c r="FEH113" s="2"/>
      <c r="FEI113" s="2"/>
      <c r="FEJ113" s="2"/>
      <c r="FEK113" s="2"/>
      <c r="FEL113" s="2"/>
      <c r="FEM113" s="2"/>
      <c r="FEN113" s="2"/>
      <c r="FEO113" s="2"/>
      <c r="FEP113" s="2"/>
      <c r="FEQ113" s="2"/>
      <c r="FER113" s="2"/>
      <c r="FES113" s="2"/>
      <c r="FET113" s="2"/>
      <c r="FEU113" s="2"/>
      <c r="FEV113" s="2"/>
      <c r="FEW113" s="2"/>
      <c r="FEX113" s="2"/>
      <c r="FEY113" s="2"/>
      <c r="FEZ113" s="2"/>
      <c r="FFA113" s="2"/>
      <c r="FFB113" s="2"/>
      <c r="FFC113" s="2"/>
      <c r="FFD113" s="2"/>
      <c r="FFE113" s="2"/>
      <c r="FFF113" s="2"/>
      <c r="FFG113" s="2"/>
      <c r="FFH113" s="2"/>
      <c r="FFI113" s="2"/>
      <c r="FFJ113" s="2"/>
      <c r="FFK113" s="2"/>
      <c r="FFL113" s="2"/>
      <c r="FFM113" s="2"/>
      <c r="FFN113" s="2"/>
      <c r="FFO113" s="2"/>
      <c r="FFP113" s="2"/>
      <c r="FFQ113" s="2"/>
      <c r="FFR113" s="2"/>
      <c r="FFS113" s="2"/>
      <c r="FFT113" s="2"/>
      <c r="FFU113" s="2"/>
      <c r="FFV113" s="2"/>
      <c r="FFW113" s="2"/>
      <c r="FFX113" s="2"/>
      <c r="FFY113" s="2"/>
      <c r="FFZ113" s="2"/>
      <c r="FGA113" s="2"/>
      <c r="FGB113" s="2"/>
      <c r="FGC113" s="2"/>
      <c r="FGD113" s="2"/>
      <c r="FGE113" s="2"/>
      <c r="FGF113" s="2"/>
      <c r="FGG113" s="2"/>
      <c r="FGH113" s="2"/>
      <c r="FGI113" s="2"/>
      <c r="FGJ113" s="2"/>
      <c r="FGK113" s="2"/>
      <c r="FGL113" s="2"/>
      <c r="FGM113" s="2"/>
      <c r="FGN113" s="2"/>
      <c r="FGO113" s="2"/>
      <c r="FGP113" s="2"/>
      <c r="FGQ113" s="2"/>
      <c r="FGR113" s="2"/>
      <c r="FGS113" s="2"/>
      <c r="FGT113" s="2"/>
      <c r="FGU113" s="2"/>
      <c r="FGV113" s="2"/>
      <c r="FGW113" s="2"/>
      <c r="FGX113" s="2"/>
      <c r="FGY113" s="2"/>
      <c r="FGZ113" s="2"/>
      <c r="FHA113" s="2"/>
      <c r="FHB113" s="2"/>
      <c r="FHC113" s="2"/>
      <c r="FHD113" s="2"/>
      <c r="FHE113" s="2"/>
      <c r="FHF113" s="2"/>
      <c r="FHG113" s="2"/>
      <c r="FHH113" s="2"/>
      <c r="FHI113" s="2"/>
      <c r="FHJ113" s="2"/>
      <c r="FHK113" s="2"/>
      <c r="FHL113" s="2"/>
      <c r="FHM113" s="2"/>
      <c r="FHN113" s="2"/>
      <c r="FHO113" s="2"/>
      <c r="FHP113" s="2"/>
      <c r="FHQ113" s="2"/>
      <c r="FHR113" s="2"/>
      <c r="FHS113" s="2"/>
      <c r="FHT113" s="2"/>
      <c r="FHU113" s="2"/>
      <c r="FHV113" s="2"/>
      <c r="FHW113" s="2"/>
      <c r="FHX113" s="2"/>
      <c r="FHY113" s="2"/>
      <c r="FHZ113" s="2"/>
      <c r="FIA113" s="2"/>
      <c r="FIB113" s="2"/>
      <c r="FIC113" s="2"/>
      <c r="FID113" s="2"/>
      <c r="FIE113" s="2"/>
      <c r="FIF113" s="2"/>
      <c r="FIG113" s="2"/>
      <c r="FIH113" s="2"/>
      <c r="FII113" s="2"/>
      <c r="FIJ113" s="2"/>
      <c r="FIK113" s="2"/>
      <c r="FIL113" s="2"/>
      <c r="FIM113" s="2"/>
      <c r="FIN113" s="2"/>
      <c r="FIO113" s="2"/>
      <c r="FIP113" s="2"/>
      <c r="FIQ113" s="2"/>
      <c r="FIR113" s="2"/>
      <c r="FIS113" s="2"/>
      <c r="FIT113" s="2"/>
      <c r="FIU113" s="2"/>
      <c r="FIV113" s="2"/>
      <c r="FIW113" s="2"/>
      <c r="FIX113" s="2"/>
      <c r="FIY113" s="2"/>
      <c r="FIZ113" s="2"/>
      <c r="FJA113" s="2"/>
      <c r="FJB113" s="2"/>
      <c r="FJC113" s="2"/>
      <c r="FJD113" s="2"/>
      <c r="FJE113" s="2"/>
      <c r="FJF113" s="2"/>
      <c r="FJG113" s="2"/>
      <c r="FJH113" s="2"/>
      <c r="FJI113" s="2"/>
      <c r="FJJ113" s="2"/>
      <c r="FJK113" s="2"/>
      <c r="FJL113" s="2"/>
      <c r="FJM113" s="2"/>
      <c r="FJN113" s="2"/>
      <c r="FJO113" s="2"/>
      <c r="FJP113" s="2"/>
      <c r="FJQ113" s="2"/>
      <c r="FJR113" s="2"/>
      <c r="FJS113" s="2"/>
      <c r="FJT113" s="2"/>
      <c r="FJU113" s="2"/>
      <c r="FJV113" s="2"/>
      <c r="FJW113" s="2"/>
      <c r="FJX113" s="2"/>
      <c r="FJY113" s="2"/>
      <c r="FJZ113" s="2"/>
      <c r="FKA113" s="2"/>
      <c r="FKB113" s="2"/>
      <c r="FKC113" s="2"/>
      <c r="FKD113" s="2"/>
      <c r="FKE113" s="2"/>
      <c r="FKF113" s="2"/>
      <c r="FKG113" s="2"/>
      <c r="FKH113" s="2"/>
      <c r="FKI113" s="2"/>
      <c r="FKJ113" s="2"/>
      <c r="FKK113" s="2"/>
      <c r="FKL113" s="2"/>
      <c r="FKM113" s="2"/>
      <c r="FKN113" s="2"/>
      <c r="FKO113" s="2"/>
      <c r="FKP113" s="2"/>
      <c r="FKQ113" s="2"/>
      <c r="FKR113" s="2"/>
      <c r="FKS113" s="2"/>
      <c r="FKT113" s="2"/>
      <c r="FKU113" s="2"/>
      <c r="FKV113" s="2"/>
      <c r="FKW113" s="2"/>
      <c r="FKX113" s="2"/>
      <c r="FKY113" s="2"/>
      <c r="FKZ113" s="2"/>
      <c r="FLA113" s="2"/>
      <c r="FLB113" s="2"/>
      <c r="FLC113" s="2"/>
      <c r="FLD113" s="2"/>
      <c r="FLE113" s="2"/>
      <c r="FLF113" s="2"/>
      <c r="FLG113" s="2"/>
      <c r="FLH113" s="2"/>
      <c r="FLI113" s="2"/>
      <c r="FLJ113" s="2"/>
      <c r="FLK113" s="2"/>
      <c r="FLL113" s="2"/>
      <c r="FLM113" s="2"/>
      <c r="FLN113" s="2"/>
      <c r="FLO113" s="2"/>
      <c r="FLP113" s="2"/>
      <c r="FLQ113" s="2"/>
      <c r="FLR113" s="2"/>
      <c r="FLS113" s="2"/>
      <c r="FLT113" s="2"/>
      <c r="FLU113" s="2"/>
      <c r="FLV113" s="2"/>
      <c r="FLW113" s="2"/>
      <c r="FLX113" s="2"/>
      <c r="FLY113" s="2"/>
      <c r="FLZ113" s="2"/>
      <c r="FMA113" s="2"/>
      <c r="FMB113" s="2"/>
      <c r="FMC113" s="2"/>
      <c r="FMD113" s="2"/>
      <c r="FME113" s="2"/>
      <c r="FMF113" s="2"/>
      <c r="FMG113" s="2"/>
      <c r="FMH113" s="2"/>
      <c r="FMI113" s="2"/>
      <c r="FMJ113" s="2"/>
      <c r="FMK113" s="2"/>
      <c r="FML113" s="2"/>
      <c r="FMM113" s="2"/>
      <c r="FMN113" s="2"/>
      <c r="FMO113" s="2"/>
      <c r="FMP113" s="2"/>
      <c r="FMQ113" s="2"/>
      <c r="FMR113" s="2"/>
      <c r="FMS113" s="2"/>
      <c r="FMT113" s="2"/>
      <c r="FMU113" s="2"/>
      <c r="FMV113" s="2"/>
      <c r="FMW113" s="2"/>
      <c r="FMX113" s="2"/>
      <c r="FMY113" s="2"/>
      <c r="FMZ113" s="2"/>
      <c r="FNA113" s="2"/>
      <c r="FNB113" s="2"/>
      <c r="FNC113" s="2"/>
      <c r="FND113" s="2"/>
      <c r="FNE113" s="2"/>
      <c r="FNF113" s="2"/>
      <c r="FNG113" s="2"/>
      <c r="FNH113" s="2"/>
      <c r="FNI113" s="2"/>
      <c r="FNJ113" s="2"/>
      <c r="FNK113" s="2"/>
      <c r="FNL113" s="2"/>
      <c r="FNM113" s="2"/>
      <c r="FNN113" s="2"/>
      <c r="FNO113" s="2"/>
      <c r="FNP113" s="2"/>
      <c r="FNQ113" s="2"/>
      <c r="FNR113" s="2"/>
      <c r="FNS113" s="2"/>
      <c r="FNT113" s="2"/>
      <c r="FNU113" s="2"/>
      <c r="FNV113" s="2"/>
      <c r="FNW113" s="2"/>
      <c r="FNX113" s="2"/>
      <c r="FNY113" s="2"/>
      <c r="FNZ113" s="2"/>
      <c r="FOA113" s="2"/>
      <c r="FOB113" s="2"/>
      <c r="FOC113" s="2"/>
      <c r="FOD113" s="2"/>
      <c r="FOE113" s="2"/>
      <c r="FOF113" s="2"/>
      <c r="FOG113" s="2"/>
      <c r="FOH113" s="2"/>
      <c r="FOI113" s="2"/>
      <c r="FOJ113" s="2"/>
      <c r="FOK113" s="2"/>
      <c r="FOL113" s="2"/>
      <c r="FOM113" s="2"/>
      <c r="FON113" s="2"/>
      <c r="FOO113" s="2"/>
      <c r="FOP113" s="2"/>
      <c r="FOQ113" s="2"/>
      <c r="FOR113" s="2"/>
      <c r="FOS113" s="2"/>
      <c r="FOT113" s="2"/>
      <c r="FOU113" s="2"/>
      <c r="FOV113" s="2"/>
      <c r="FOW113" s="2"/>
      <c r="FOX113" s="2"/>
      <c r="FOY113" s="2"/>
      <c r="FOZ113" s="2"/>
      <c r="FPA113" s="2"/>
      <c r="FPB113" s="2"/>
      <c r="FPC113" s="2"/>
      <c r="FPD113" s="2"/>
      <c r="FPE113" s="2"/>
      <c r="FPF113" s="2"/>
      <c r="FPG113" s="2"/>
      <c r="FPH113" s="2"/>
      <c r="FPI113" s="2"/>
      <c r="FPJ113" s="2"/>
      <c r="FPK113" s="2"/>
      <c r="FPL113" s="2"/>
      <c r="FPM113" s="2"/>
      <c r="FPN113" s="2"/>
      <c r="FPO113" s="2"/>
      <c r="FPP113" s="2"/>
      <c r="FPQ113" s="2"/>
      <c r="FPR113" s="2"/>
      <c r="FPS113" s="2"/>
      <c r="FPT113" s="2"/>
      <c r="FPU113" s="2"/>
      <c r="FPV113" s="2"/>
      <c r="FPW113" s="2"/>
      <c r="FPX113" s="2"/>
      <c r="FPY113" s="2"/>
      <c r="FPZ113" s="2"/>
      <c r="FQA113" s="2"/>
      <c r="FQB113" s="2"/>
      <c r="FQC113" s="2"/>
      <c r="FQD113" s="2"/>
      <c r="FQE113" s="2"/>
      <c r="FQF113" s="2"/>
      <c r="FQG113" s="2"/>
      <c r="FQH113" s="2"/>
      <c r="FQI113" s="2"/>
      <c r="FQJ113" s="2"/>
      <c r="FQK113" s="2"/>
      <c r="FQL113" s="2"/>
      <c r="FQM113" s="2"/>
      <c r="FQN113" s="2"/>
      <c r="FQO113" s="2"/>
      <c r="FQP113" s="2"/>
      <c r="FQQ113" s="2"/>
      <c r="FQR113" s="2"/>
      <c r="FQS113" s="2"/>
      <c r="FQT113" s="2"/>
      <c r="FQU113" s="2"/>
      <c r="FQV113" s="2"/>
      <c r="FQW113" s="2"/>
      <c r="FQX113" s="2"/>
      <c r="FQY113" s="2"/>
      <c r="FQZ113" s="2"/>
      <c r="FRA113" s="2"/>
      <c r="FRB113" s="2"/>
      <c r="FRC113" s="2"/>
      <c r="FRD113" s="2"/>
      <c r="FRE113" s="2"/>
      <c r="FRF113" s="2"/>
      <c r="FRG113" s="2"/>
      <c r="FRH113" s="2"/>
      <c r="FRI113" s="2"/>
      <c r="FRJ113" s="2"/>
      <c r="FRK113" s="2"/>
      <c r="FRL113" s="2"/>
      <c r="FRM113" s="2"/>
      <c r="FRN113" s="2"/>
      <c r="FRO113" s="2"/>
      <c r="FRP113" s="2"/>
      <c r="FRQ113" s="2"/>
      <c r="FRR113" s="2"/>
      <c r="FRS113" s="2"/>
      <c r="FRT113" s="2"/>
      <c r="FRU113" s="2"/>
      <c r="FRV113" s="2"/>
      <c r="FRW113" s="2"/>
      <c r="FRX113" s="2"/>
      <c r="FRY113" s="2"/>
      <c r="FRZ113" s="2"/>
      <c r="FSA113" s="2"/>
      <c r="FSB113" s="2"/>
      <c r="FSC113" s="2"/>
      <c r="FSD113" s="2"/>
      <c r="FSE113" s="2"/>
      <c r="FSF113" s="2"/>
      <c r="FSG113" s="2"/>
      <c r="FSH113" s="2"/>
      <c r="FSI113" s="2"/>
      <c r="FSJ113" s="2"/>
      <c r="FSK113" s="2"/>
      <c r="FSL113" s="2"/>
      <c r="FSM113" s="2"/>
      <c r="FSN113" s="2"/>
      <c r="FSO113" s="2"/>
      <c r="FSP113" s="2"/>
      <c r="FSQ113" s="2"/>
      <c r="FSR113" s="2"/>
      <c r="FSS113" s="2"/>
      <c r="FST113" s="2"/>
      <c r="FSU113" s="2"/>
      <c r="FSV113" s="2"/>
      <c r="FSW113" s="2"/>
      <c r="FSX113" s="2"/>
      <c r="FSY113" s="2"/>
      <c r="FSZ113" s="2"/>
      <c r="FTA113" s="2"/>
      <c r="FTB113" s="2"/>
      <c r="FTC113" s="2"/>
      <c r="FTD113" s="2"/>
      <c r="FTE113" s="2"/>
      <c r="FTF113" s="2"/>
      <c r="FTG113" s="2"/>
      <c r="FTH113" s="2"/>
      <c r="FTI113" s="2"/>
      <c r="FTJ113" s="2"/>
      <c r="FTK113" s="2"/>
      <c r="FTL113" s="2"/>
      <c r="FTM113" s="2"/>
      <c r="FTN113" s="2"/>
      <c r="FTO113" s="2"/>
      <c r="FTP113" s="2"/>
      <c r="FTQ113" s="2"/>
      <c r="FTR113" s="2"/>
      <c r="FTS113" s="2"/>
      <c r="FTT113" s="2"/>
      <c r="FTU113" s="2"/>
      <c r="FTV113" s="2"/>
      <c r="FTW113" s="2"/>
      <c r="FTX113" s="2"/>
      <c r="FTY113" s="2"/>
      <c r="FTZ113" s="2"/>
      <c r="FUA113" s="2"/>
      <c r="FUB113" s="2"/>
      <c r="FUC113" s="2"/>
      <c r="FUD113" s="2"/>
      <c r="FUE113" s="2"/>
      <c r="FUF113" s="2"/>
      <c r="FUG113" s="2"/>
      <c r="FUH113" s="2"/>
      <c r="FUI113" s="2"/>
      <c r="FUJ113" s="2"/>
      <c r="FUK113" s="2"/>
      <c r="FUL113" s="2"/>
      <c r="FUM113" s="2"/>
      <c r="FUN113" s="2"/>
      <c r="FUO113" s="2"/>
      <c r="FUP113" s="2"/>
      <c r="FUQ113" s="2"/>
      <c r="FUR113" s="2"/>
      <c r="FUS113" s="2"/>
      <c r="FUT113" s="2"/>
      <c r="FUU113" s="2"/>
      <c r="FUV113" s="2"/>
      <c r="FUW113" s="2"/>
      <c r="FUX113" s="2"/>
      <c r="FUY113" s="2"/>
      <c r="FUZ113" s="2"/>
      <c r="FVA113" s="2"/>
      <c r="FVB113" s="2"/>
      <c r="FVC113" s="2"/>
      <c r="FVD113" s="2"/>
      <c r="FVE113" s="2"/>
      <c r="FVF113" s="2"/>
      <c r="FVG113" s="2"/>
      <c r="FVH113" s="2"/>
      <c r="FVI113" s="2"/>
      <c r="FVJ113" s="2"/>
      <c r="FVK113" s="2"/>
      <c r="FVL113" s="2"/>
      <c r="FVM113" s="2"/>
      <c r="FVN113" s="2"/>
      <c r="FVO113" s="2"/>
      <c r="FVP113" s="2"/>
      <c r="FVQ113" s="2"/>
      <c r="FVR113" s="2"/>
      <c r="FVS113" s="2"/>
      <c r="FVT113" s="2"/>
      <c r="FVU113" s="2"/>
      <c r="FVV113" s="2"/>
      <c r="FVW113" s="2"/>
      <c r="FVX113" s="2"/>
      <c r="FVY113" s="2"/>
      <c r="FVZ113" s="2"/>
      <c r="FWA113" s="2"/>
      <c r="FWB113" s="2"/>
      <c r="FWC113" s="2"/>
      <c r="FWD113" s="2"/>
      <c r="FWE113" s="2"/>
      <c r="FWF113" s="2"/>
      <c r="FWG113" s="2"/>
      <c r="FWH113" s="2"/>
      <c r="FWI113" s="2"/>
      <c r="FWJ113" s="2"/>
      <c r="FWK113" s="2"/>
      <c r="FWL113" s="2"/>
      <c r="FWM113" s="2"/>
      <c r="FWN113" s="2"/>
      <c r="FWO113" s="2"/>
      <c r="FWP113" s="2"/>
      <c r="FWQ113" s="2"/>
      <c r="FWR113" s="2"/>
      <c r="FWS113" s="2"/>
      <c r="FWT113" s="2"/>
      <c r="FWU113" s="2"/>
      <c r="FWV113" s="2"/>
      <c r="FWW113" s="2"/>
      <c r="FWX113" s="2"/>
      <c r="FWY113" s="2"/>
      <c r="FWZ113" s="2"/>
      <c r="FXA113" s="2"/>
      <c r="FXB113" s="2"/>
      <c r="FXC113" s="2"/>
      <c r="FXD113" s="2"/>
      <c r="FXE113" s="2"/>
      <c r="FXF113" s="2"/>
      <c r="FXG113" s="2"/>
      <c r="FXH113" s="2"/>
      <c r="FXI113" s="2"/>
      <c r="FXJ113" s="2"/>
      <c r="FXK113" s="2"/>
      <c r="FXL113" s="2"/>
      <c r="FXM113" s="2"/>
      <c r="FXN113" s="2"/>
      <c r="FXO113" s="2"/>
      <c r="FXP113" s="2"/>
      <c r="FXQ113" s="2"/>
      <c r="FXR113" s="2"/>
      <c r="FXS113" s="2"/>
      <c r="FXT113" s="2"/>
      <c r="FXU113" s="2"/>
      <c r="FXV113" s="2"/>
      <c r="FXW113" s="2"/>
      <c r="FXX113" s="2"/>
      <c r="FXY113" s="2"/>
      <c r="FXZ113" s="2"/>
      <c r="FYA113" s="2"/>
      <c r="FYB113" s="2"/>
      <c r="FYC113" s="2"/>
      <c r="FYD113" s="2"/>
      <c r="FYE113" s="2"/>
      <c r="FYF113" s="2"/>
      <c r="FYG113" s="2"/>
      <c r="FYH113" s="2"/>
      <c r="FYI113" s="2"/>
      <c r="FYJ113" s="2"/>
      <c r="FYK113" s="2"/>
      <c r="FYL113" s="2"/>
      <c r="FYM113" s="2"/>
      <c r="FYN113" s="2"/>
      <c r="FYO113" s="2"/>
      <c r="FYP113" s="2"/>
      <c r="FYQ113" s="2"/>
      <c r="FYR113" s="2"/>
      <c r="FYS113" s="2"/>
      <c r="FYT113" s="2"/>
      <c r="FYU113" s="2"/>
      <c r="FYV113" s="2"/>
      <c r="FYW113" s="2"/>
      <c r="FYX113" s="2"/>
      <c r="FYY113" s="2"/>
      <c r="FYZ113" s="2"/>
      <c r="FZA113" s="2"/>
      <c r="FZB113" s="2"/>
      <c r="FZC113" s="2"/>
      <c r="FZD113" s="2"/>
      <c r="FZE113" s="2"/>
      <c r="FZF113" s="2"/>
      <c r="FZG113" s="2"/>
      <c r="FZH113" s="2"/>
      <c r="FZI113" s="2"/>
      <c r="FZJ113" s="2"/>
      <c r="FZK113" s="2"/>
      <c r="FZL113" s="2"/>
      <c r="FZM113" s="2"/>
      <c r="FZN113" s="2"/>
      <c r="FZO113" s="2"/>
      <c r="FZP113" s="2"/>
      <c r="FZQ113" s="2"/>
      <c r="FZR113" s="2"/>
      <c r="FZS113" s="2"/>
      <c r="FZT113" s="2"/>
      <c r="FZU113" s="2"/>
      <c r="FZV113" s="2"/>
      <c r="FZW113" s="2"/>
      <c r="FZX113" s="2"/>
      <c r="FZY113" s="2"/>
      <c r="FZZ113" s="2"/>
      <c r="GAA113" s="2"/>
      <c r="GAB113" s="2"/>
      <c r="GAC113" s="2"/>
      <c r="GAD113" s="2"/>
      <c r="GAE113" s="2"/>
      <c r="GAF113" s="2"/>
      <c r="GAG113" s="2"/>
      <c r="GAH113" s="2"/>
      <c r="GAI113" s="2"/>
      <c r="GAJ113" s="2"/>
      <c r="GAK113" s="2"/>
      <c r="GAL113" s="2"/>
      <c r="GAM113" s="2"/>
      <c r="GAN113" s="2"/>
      <c r="GAO113" s="2"/>
      <c r="GAP113" s="2"/>
      <c r="GAQ113" s="2"/>
      <c r="GAR113" s="2"/>
      <c r="GAS113" s="2"/>
      <c r="GAT113" s="2"/>
      <c r="GAU113" s="2"/>
      <c r="GAV113" s="2"/>
      <c r="GAW113" s="2"/>
      <c r="GAX113" s="2"/>
      <c r="GAY113" s="2"/>
      <c r="GAZ113" s="2"/>
      <c r="GBA113" s="2"/>
      <c r="GBB113" s="2"/>
      <c r="GBC113" s="2"/>
      <c r="GBD113" s="2"/>
      <c r="GBE113" s="2"/>
      <c r="GBF113" s="2"/>
      <c r="GBG113" s="2"/>
      <c r="GBH113" s="2"/>
      <c r="GBI113" s="2"/>
      <c r="GBJ113" s="2"/>
      <c r="GBK113" s="2"/>
      <c r="GBL113" s="2"/>
      <c r="GBM113" s="2"/>
      <c r="GBN113" s="2"/>
      <c r="GBO113" s="2"/>
      <c r="GBP113" s="2"/>
      <c r="GBQ113" s="2"/>
      <c r="GBR113" s="2"/>
      <c r="GBS113" s="2"/>
      <c r="GBT113" s="2"/>
      <c r="GBU113" s="2"/>
      <c r="GBV113" s="2"/>
      <c r="GBW113" s="2"/>
      <c r="GBX113" s="2"/>
      <c r="GBY113" s="2"/>
      <c r="GBZ113" s="2"/>
      <c r="GCA113" s="2"/>
      <c r="GCB113" s="2"/>
      <c r="GCC113" s="2"/>
      <c r="GCD113" s="2"/>
      <c r="GCE113" s="2"/>
      <c r="GCF113" s="2"/>
      <c r="GCG113" s="2"/>
      <c r="GCH113" s="2"/>
      <c r="GCI113" s="2"/>
      <c r="GCJ113" s="2"/>
      <c r="GCK113" s="2"/>
      <c r="GCL113" s="2"/>
      <c r="GCM113" s="2"/>
      <c r="GCN113" s="2"/>
      <c r="GCO113" s="2"/>
      <c r="GCP113" s="2"/>
      <c r="GCQ113" s="2"/>
      <c r="GCR113" s="2"/>
      <c r="GCS113" s="2"/>
      <c r="GCT113" s="2"/>
      <c r="GCU113" s="2"/>
      <c r="GCV113" s="2"/>
      <c r="GCW113" s="2"/>
      <c r="GCX113" s="2"/>
      <c r="GCY113" s="2"/>
      <c r="GCZ113" s="2"/>
      <c r="GDA113" s="2"/>
      <c r="GDB113" s="2"/>
      <c r="GDC113" s="2"/>
      <c r="GDD113" s="2"/>
      <c r="GDE113" s="2"/>
      <c r="GDF113" s="2"/>
      <c r="GDG113" s="2"/>
      <c r="GDH113" s="2"/>
      <c r="GDI113" s="2"/>
      <c r="GDJ113" s="2"/>
      <c r="GDK113" s="2"/>
      <c r="GDL113" s="2"/>
      <c r="GDM113" s="2"/>
      <c r="GDN113" s="2"/>
      <c r="GDO113" s="2"/>
      <c r="GDP113" s="2"/>
      <c r="GDQ113" s="2"/>
      <c r="GDR113" s="2"/>
      <c r="GDS113" s="2"/>
      <c r="GDT113" s="2"/>
      <c r="GDU113" s="2"/>
      <c r="GDV113" s="2"/>
      <c r="GDW113" s="2"/>
      <c r="GDX113" s="2"/>
      <c r="GDY113" s="2"/>
      <c r="GDZ113" s="2"/>
      <c r="GEA113" s="2"/>
      <c r="GEB113" s="2"/>
      <c r="GEC113" s="2"/>
      <c r="GED113" s="2"/>
      <c r="GEE113" s="2"/>
      <c r="GEF113" s="2"/>
      <c r="GEG113" s="2"/>
      <c r="GEH113" s="2"/>
      <c r="GEI113" s="2"/>
      <c r="GEJ113" s="2"/>
      <c r="GEK113" s="2"/>
      <c r="GEL113" s="2"/>
      <c r="GEM113" s="2"/>
      <c r="GEN113" s="2"/>
      <c r="GEO113" s="2"/>
      <c r="GEP113" s="2"/>
      <c r="GEQ113" s="2"/>
      <c r="GER113" s="2"/>
      <c r="GES113" s="2"/>
      <c r="GET113" s="2"/>
      <c r="GEU113" s="2"/>
      <c r="GEV113" s="2"/>
      <c r="GEW113" s="2"/>
      <c r="GEX113" s="2"/>
      <c r="GEY113" s="2"/>
      <c r="GEZ113" s="2"/>
      <c r="GFA113" s="2"/>
      <c r="GFB113" s="2"/>
      <c r="GFC113" s="2"/>
      <c r="GFD113" s="2"/>
      <c r="GFE113" s="2"/>
      <c r="GFF113" s="2"/>
      <c r="GFG113" s="2"/>
      <c r="GFH113" s="2"/>
      <c r="GFI113" s="2"/>
      <c r="GFJ113" s="2"/>
      <c r="GFK113" s="2"/>
      <c r="GFL113" s="2"/>
      <c r="GFM113" s="2"/>
      <c r="GFN113" s="2"/>
      <c r="GFO113" s="2"/>
      <c r="GFP113" s="2"/>
      <c r="GFQ113" s="2"/>
      <c r="GFR113" s="2"/>
      <c r="GFS113" s="2"/>
      <c r="GFT113" s="2"/>
      <c r="GFU113" s="2"/>
      <c r="GFV113" s="2"/>
      <c r="GFW113" s="2"/>
      <c r="GFX113" s="2"/>
      <c r="GFY113" s="2"/>
      <c r="GFZ113" s="2"/>
      <c r="GGA113" s="2"/>
      <c r="GGB113" s="2"/>
      <c r="GGC113" s="2"/>
      <c r="GGD113" s="2"/>
      <c r="GGE113" s="2"/>
      <c r="GGF113" s="2"/>
      <c r="GGG113" s="2"/>
      <c r="GGH113" s="2"/>
      <c r="GGI113" s="2"/>
      <c r="GGJ113" s="2"/>
      <c r="GGK113" s="2"/>
      <c r="GGL113" s="2"/>
      <c r="GGM113" s="2"/>
      <c r="GGN113" s="2"/>
      <c r="GGO113" s="2"/>
      <c r="GGP113" s="2"/>
      <c r="GGQ113" s="2"/>
      <c r="GGR113" s="2"/>
      <c r="GGS113" s="2"/>
      <c r="GGT113" s="2"/>
      <c r="GGU113" s="2"/>
      <c r="GGV113" s="2"/>
      <c r="GGW113" s="2"/>
      <c r="GGX113" s="2"/>
      <c r="GGY113" s="2"/>
      <c r="GGZ113" s="2"/>
      <c r="GHA113" s="2"/>
      <c r="GHB113" s="2"/>
      <c r="GHC113" s="2"/>
      <c r="GHD113" s="2"/>
      <c r="GHE113" s="2"/>
      <c r="GHF113" s="2"/>
      <c r="GHG113" s="2"/>
      <c r="GHH113" s="2"/>
      <c r="GHI113" s="2"/>
      <c r="GHJ113" s="2"/>
      <c r="GHK113" s="2"/>
      <c r="GHL113" s="2"/>
      <c r="GHM113" s="2"/>
      <c r="GHN113" s="2"/>
      <c r="GHO113" s="2"/>
      <c r="GHP113" s="2"/>
      <c r="GHQ113" s="2"/>
      <c r="GHR113" s="2"/>
      <c r="GHS113" s="2"/>
      <c r="GHT113" s="2"/>
      <c r="GHU113" s="2"/>
      <c r="GHV113" s="2"/>
      <c r="GHW113" s="2"/>
      <c r="GHX113" s="2"/>
      <c r="GHY113" s="2"/>
      <c r="GHZ113" s="2"/>
      <c r="GIA113" s="2"/>
      <c r="GIB113" s="2"/>
      <c r="GIC113" s="2"/>
      <c r="GID113" s="2"/>
      <c r="GIE113" s="2"/>
      <c r="GIF113" s="2"/>
      <c r="GIG113" s="2"/>
      <c r="GIH113" s="2"/>
      <c r="GII113" s="2"/>
      <c r="GIJ113" s="2"/>
      <c r="GIK113" s="2"/>
      <c r="GIL113" s="2"/>
      <c r="GIM113" s="2"/>
      <c r="GIN113" s="2"/>
      <c r="GIO113" s="2"/>
      <c r="GIP113" s="2"/>
      <c r="GIQ113" s="2"/>
      <c r="GIR113" s="2"/>
      <c r="GIS113" s="2"/>
      <c r="GIT113" s="2"/>
      <c r="GIU113" s="2"/>
      <c r="GIV113" s="2"/>
      <c r="GIW113" s="2"/>
      <c r="GIX113" s="2"/>
      <c r="GIY113" s="2"/>
      <c r="GIZ113" s="2"/>
      <c r="GJA113" s="2"/>
      <c r="GJB113" s="2"/>
      <c r="GJC113" s="2"/>
      <c r="GJD113" s="2"/>
      <c r="GJE113" s="2"/>
      <c r="GJF113" s="2"/>
      <c r="GJG113" s="2"/>
      <c r="GJH113" s="2"/>
      <c r="GJI113" s="2"/>
      <c r="GJJ113" s="2"/>
      <c r="GJK113" s="2"/>
      <c r="GJL113" s="2"/>
      <c r="GJM113" s="2"/>
      <c r="GJN113" s="2"/>
      <c r="GJO113" s="2"/>
      <c r="GJP113" s="2"/>
      <c r="GJQ113" s="2"/>
      <c r="GJR113" s="2"/>
      <c r="GJS113" s="2"/>
      <c r="GJT113" s="2"/>
      <c r="GJU113" s="2"/>
      <c r="GJV113" s="2"/>
      <c r="GJW113" s="2"/>
      <c r="GJX113" s="2"/>
      <c r="GJY113" s="2"/>
      <c r="GJZ113" s="2"/>
      <c r="GKA113" s="2"/>
      <c r="GKB113" s="2"/>
      <c r="GKC113" s="2"/>
      <c r="GKD113" s="2"/>
      <c r="GKE113" s="2"/>
      <c r="GKF113" s="2"/>
      <c r="GKG113" s="2"/>
      <c r="GKH113" s="2"/>
      <c r="GKI113" s="2"/>
      <c r="GKJ113" s="2"/>
      <c r="GKK113" s="2"/>
      <c r="GKL113" s="2"/>
      <c r="GKM113" s="2"/>
      <c r="GKN113" s="2"/>
      <c r="GKO113" s="2"/>
      <c r="GKP113" s="2"/>
      <c r="GKQ113" s="2"/>
      <c r="GKR113" s="2"/>
      <c r="GKS113" s="2"/>
      <c r="GKT113" s="2"/>
      <c r="GKU113" s="2"/>
      <c r="GKV113" s="2"/>
      <c r="GKW113" s="2"/>
      <c r="GKX113" s="2"/>
      <c r="GKY113" s="2"/>
      <c r="GKZ113" s="2"/>
      <c r="GLA113" s="2"/>
      <c r="GLB113" s="2"/>
      <c r="GLC113" s="2"/>
      <c r="GLD113" s="2"/>
      <c r="GLE113" s="2"/>
      <c r="GLF113" s="2"/>
      <c r="GLG113" s="2"/>
      <c r="GLH113" s="2"/>
      <c r="GLI113" s="2"/>
      <c r="GLJ113" s="2"/>
      <c r="GLK113" s="2"/>
      <c r="GLL113" s="2"/>
      <c r="GLM113" s="2"/>
      <c r="GLN113" s="2"/>
      <c r="GLO113" s="2"/>
      <c r="GLP113" s="2"/>
      <c r="GLQ113" s="2"/>
      <c r="GLR113" s="2"/>
      <c r="GLS113" s="2"/>
      <c r="GLT113" s="2"/>
      <c r="GLU113" s="2"/>
      <c r="GLV113" s="2"/>
      <c r="GLW113" s="2"/>
      <c r="GLX113" s="2"/>
      <c r="GLY113" s="2"/>
      <c r="GLZ113" s="2"/>
      <c r="GMA113" s="2"/>
      <c r="GMB113" s="2"/>
      <c r="GMC113" s="2"/>
      <c r="GMD113" s="2"/>
      <c r="GME113" s="2"/>
      <c r="GMF113" s="2"/>
      <c r="GMG113" s="2"/>
      <c r="GMH113" s="2"/>
      <c r="GMI113" s="2"/>
      <c r="GMJ113" s="2"/>
      <c r="GMK113" s="2"/>
      <c r="GML113" s="2"/>
      <c r="GMM113" s="2"/>
      <c r="GMN113" s="2"/>
      <c r="GMO113" s="2"/>
      <c r="GMP113" s="2"/>
      <c r="GMQ113" s="2"/>
      <c r="GMR113" s="2"/>
      <c r="GMS113" s="2"/>
      <c r="GMT113" s="2"/>
      <c r="GMU113" s="2"/>
      <c r="GMV113" s="2"/>
      <c r="GMW113" s="2"/>
      <c r="GMX113" s="2"/>
      <c r="GMY113" s="2"/>
      <c r="GMZ113" s="2"/>
      <c r="GNA113" s="2"/>
      <c r="GNB113" s="2"/>
      <c r="GNC113" s="2"/>
      <c r="GND113" s="2"/>
      <c r="GNE113" s="2"/>
      <c r="GNF113" s="2"/>
      <c r="GNG113" s="2"/>
      <c r="GNH113" s="2"/>
      <c r="GNI113" s="2"/>
      <c r="GNJ113" s="2"/>
      <c r="GNK113" s="2"/>
      <c r="GNL113" s="2"/>
      <c r="GNM113" s="2"/>
      <c r="GNN113" s="2"/>
      <c r="GNO113" s="2"/>
      <c r="GNP113" s="2"/>
      <c r="GNQ113" s="2"/>
      <c r="GNR113" s="2"/>
      <c r="GNS113" s="2"/>
      <c r="GNT113" s="2"/>
      <c r="GNU113" s="2"/>
      <c r="GNV113" s="2"/>
      <c r="GNW113" s="2"/>
      <c r="GNX113" s="2"/>
      <c r="GNY113" s="2"/>
      <c r="GNZ113" s="2"/>
      <c r="GOA113" s="2"/>
      <c r="GOB113" s="2"/>
      <c r="GOC113" s="2"/>
      <c r="GOD113" s="2"/>
      <c r="GOE113" s="2"/>
      <c r="GOF113" s="2"/>
      <c r="GOG113" s="2"/>
      <c r="GOH113" s="2"/>
      <c r="GOI113" s="2"/>
      <c r="GOJ113" s="2"/>
      <c r="GOK113" s="2"/>
      <c r="GOL113" s="2"/>
      <c r="GOM113" s="2"/>
      <c r="GON113" s="2"/>
      <c r="GOO113" s="2"/>
      <c r="GOP113" s="2"/>
      <c r="GOQ113" s="2"/>
      <c r="GOR113" s="2"/>
      <c r="GOS113" s="2"/>
      <c r="GOT113" s="2"/>
      <c r="GOU113" s="2"/>
      <c r="GOV113" s="2"/>
      <c r="GOW113" s="2"/>
      <c r="GOX113" s="2"/>
      <c r="GOY113" s="2"/>
      <c r="GOZ113" s="2"/>
      <c r="GPA113" s="2"/>
      <c r="GPB113" s="2"/>
      <c r="GPC113" s="2"/>
      <c r="GPD113" s="2"/>
      <c r="GPE113" s="2"/>
      <c r="GPF113" s="2"/>
      <c r="GPG113" s="2"/>
      <c r="GPH113" s="2"/>
      <c r="GPI113" s="2"/>
      <c r="GPJ113" s="2"/>
      <c r="GPK113" s="2"/>
      <c r="GPL113" s="2"/>
      <c r="GPM113" s="2"/>
      <c r="GPN113" s="2"/>
      <c r="GPO113" s="2"/>
      <c r="GPP113" s="2"/>
      <c r="GPQ113" s="2"/>
      <c r="GPR113" s="2"/>
      <c r="GPS113" s="2"/>
      <c r="GPT113" s="2"/>
      <c r="GPU113" s="2"/>
      <c r="GPV113" s="2"/>
      <c r="GPW113" s="2"/>
      <c r="GPX113" s="2"/>
      <c r="GPY113" s="2"/>
      <c r="GPZ113" s="2"/>
      <c r="GQA113" s="2"/>
      <c r="GQB113" s="2"/>
      <c r="GQC113" s="2"/>
      <c r="GQD113" s="2"/>
      <c r="GQE113" s="2"/>
      <c r="GQF113" s="2"/>
      <c r="GQG113" s="2"/>
      <c r="GQH113" s="2"/>
      <c r="GQI113" s="2"/>
      <c r="GQJ113" s="2"/>
      <c r="GQK113" s="2"/>
      <c r="GQL113" s="2"/>
      <c r="GQM113" s="2"/>
      <c r="GQN113" s="2"/>
      <c r="GQO113" s="2"/>
      <c r="GQP113" s="2"/>
      <c r="GQQ113" s="2"/>
      <c r="GQR113" s="2"/>
      <c r="GQS113" s="2"/>
      <c r="GQT113" s="2"/>
      <c r="GQU113" s="2"/>
      <c r="GQV113" s="2"/>
      <c r="GQW113" s="2"/>
      <c r="GQX113" s="2"/>
      <c r="GQY113" s="2"/>
      <c r="GQZ113" s="2"/>
      <c r="GRA113" s="2"/>
      <c r="GRB113" s="2"/>
      <c r="GRC113" s="2"/>
      <c r="GRD113" s="2"/>
      <c r="GRE113" s="2"/>
      <c r="GRF113" s="2"/>
      <c r="GRG113" s="2"/>
      <c r="GRH113" s="2"/>
      <c r="GRI113" s="2"/>
      <c r="GRJ113" s="2"/>
      <c r="GRK113" s="2"/>
      <c r="GRL113" s="2"/>
      <c r="GRM113" s="2"/>
      <c r="GRN113" s="2"/>
      <c r="GRO113" s="2"/>
      <c r="GRP113" s="2"/>
      <c r="GRQ113" s="2"/>
      <c r="GRR113" s="2"/>
      <c r="GRS113" s="2"/>
      <c r="GRT113" s="2"/>
      <c r="GRU113" s="2"/>
      <c r="GRV113" s="2"/>
      <c r="GRW113" s="2"/>
      <c r="GRX113" s="2"/>
      <c r="GRY113" s="2"/>
      <c r="GRZ113" s="2"/>
      <c r="GSA113" s="2"/>
      <c r="GSB113" s="2"/>
      <c r="GSC113" s="2"/>
      <c r="GSD113" s="2"/>
      <c r="GSE113" s="2"/>
      <c r="GSF113" s="2"/>
      <c r="GSG113" s="2"/>
      <c r="GSH113" s="2"/>
      <c r="GSI113" s="2"/>
      <c r="GSJ113" s="2"/>
      <c r="GSK113" s="2"/>
      <c r="GSL113" s="2"/>
      <c r="GSM113" s="2"/>
      <c r="GSN113" s="2"/>
      <c r="GSO113" s="2"/>
      <c r="GSP113" s="2"/>
      <c r="GSQ113" s="2"/>
      <c r="GSR113" s="2"/>
      <c r="GSS113" s="2"/>
      <c r="GST113" s="2"/>
      <c r="GSU113" s="2"/>
      <c r="GSV113" s="2"/>
      <c r="GSW113" s="2"/>
      <c r="GSX113" s="2"/>
      <c r="GSY113" s="2"/>
      <c r="GSZ113" s="2"/>
      <c r="GTA113" s="2"/>
      <c r="GTB113" s="2"/>
      <c r="GTC113" s="2"/>
      <c r="GTD113" s="2"/>
      <c r="GTE113" s="2"/>
      <c r="GTF113" s="2"/>
      <c r="GTG113" s="2"/>
      <c r="GTH113" s="2"/>
      <c r="GTI113" s="2"/>
      <c r="GTJ113" s="2"/>
      <c r="GTK113" s="2"/>
      <c r="GTL113" s="2"/>
      <c r="GTM113" s="2"/>
      <c r="GTN113" s="2"/>
      <c r="GTO113" s="2"/>
      <c r="GTP113" s="2"/>
      <c r="GTQ113" s="2"/>
      <c r="GTR113" s="2"/>
      <c r="GTS113" s="2"/>
      <c r="GTT113" s="2"/>
      <c r="GTU113" s="2"/>
      <c r="GTV113" s="2"/>
      <c r="GTW113" s="2"/>
      <c r="GTX113" s="2"/>
      <c r="GTY113" s="2"/>
      <c r="GTZ113" s="2"/>
      <c r="GUA113" s="2"/>
      <c r="GUB113" s="2"/>
      <c r="GUC113" s="2"/>
      <c r="GUD113" s="2"/>
      <c r="GUE113" s="2"/>
      <c r="GUF113" s="2"/>
      <c r="GUG113" s="2"/>
      <c r="GUH113" s="2"/>
      <c r="GUI113" s="2"/>
      <c r="GUJ113" s="2"/>
      <c r="GUK113" s="2"/>
      <c r="GUL113" s="2"/>
      <c r="GUM113" s="2"/>
      <c r="GUN113" s="2"/>
      <c r="GUO113" s="2"/>
      <c r="GUP113" s="2"/>
      <c r="GUQ113" s="2"/>
      <c r="GUR113" s="2"/>
      <c r="GUS113" s="2"/>
      <c r="GUT113" s="2"/>
      <c r="GUU113" s="2"/>
      <c r="GUV113" s="2"/>
      <c r="GUW113" s="2"/>
      <c r="GUX113" s="2"/>
      <c r="GUY113" s="2"/>
      <c r="GUZ113" s="2"/>
      <c r="GVA113" s="2"/>
      <c r="GVB113" s="2"/>
      <c r="GVC113" s="2"/>
      <c r="GVD113" s="2"/>
      <c r="GVE113" s="2"/>
      <c r="GVF113" s="2"/>
      <c r="GVG113" s="2"/>
      <c r="GVH113" s="2"/>
      <c r="GVI113" s="2"/>
      <c r="GVJ113" s="2"/>
      <c r="GVK113" s="2"/>
      <c r="GVL113" s="2"/>
      <c r="GVM113" s="2"/>
      <c r="GVN113" s="2"/>
      <c r="GVO113" s="2"/>
      <c r="GVP113" s="2"/>
      <c r="GVQ113" s="2"/>
      <c r="GVR113" s="2"/>
      <c r="GVS113" s="2"/>
      <c r="GVT113" s="2"/>
      <c r="GVU113" s="2"/>
      <c r="GVV113" s="2"/>
      <c r="GVW113" s="2"/>
      <c r="GVX113" s="2"/>
      <c r="GVY113" s="2"/>
      <c r="GVZ113" s="2"/>
      <c r="GWA113" s="2"/>
      <c r="GWB113" s="2"/>
      <c r="GWC113" s="2"/>
      <c r="GWD113" s="2"/>
      <c r="GWE113" s="2"/>
      <c r="GWF113" s="2"/>
      <c r="GWG113" s="2"/>
      <c r="GWH113" s="2"/>
      <c r="GWI113" s="2"/>
      <c r="GWJ113" s="2"/>
      <c r="GWK113" s="2"/>
      <c r="GWL113" s="2"/>
      <c r="GWM113" s="2"/>
      <c r="GWN113" s="2"/>
      <c r="GWO113" s="2"/>
      <c r="GWP113" s="2"/>
      <c r="GWQ113" s="2"/>
      <c r="GWR113" s="2"/>
      <c r="GWS113" s="2"/>
      <c r="GWT113" s="2"/>
      <c r="GWU113" s="2"/>
      <c r="GWV113" s="2"/>
      <c r="GWW113" s="2"/>
      <c r="GWX113" s="2"/>
      <c r="GWY113" s="2"/>
      <c r="GWZ113" s="2"/>
      <c r="GXA113" s="2"/>
      <c r="GXB113" s="2"/>
      <c r="GXC113" s="2"/>
      <c r="GXD113" s="2"/>
      <c r="GXE113" s="2"/>
      <c r="GXF113" s="2"/>
      <c r="GXG113" s="2"/>
      <c r="GXH113" s="2"/>
      <c r="GXI113" s="2"/>
      <c r="GXJ113" s="2"/>
      <c r="GXK113" s="2"/>
      <c r="GXL113" s="2"/>
      <c r="GXM113" s="2"/>
      <c r="GXN113" s="2"/>
      <c r="GXO113" s="2"/>
      <c r="GXP113" s="2"/>
      <c r="GXQ113" s="2"/>
      <c r="GXR113" s="2"/>
      <c r="GXS113" s="2"/>
      <c r="GXT113" s="2"/>
      <c r="GXU113" s="2"/>
      <c r="GXV113" s="2"/>
      <c r="GXW113" s="2"/>
      <c r="GXX113" s="2"/>
      <c r="GXY113" s="2"/>
      <c r="GXZ113" s="2"/>
      <c r="GYA113" s="2"/>
      <c r="GYB113" s="2"/>
      <c r="GYC113" s="2"/>
      <c r="GYD113" s="2"/>
      <c r="GYE113" s="2"/>
      <c r="GYF113" s="2"/>
      <c r="GYG113" s="2"/>
      <c r="GYH113" s="2"/>
      <c r="GYI113" s="2"/>
      <c r="GYJ113" s="2"/>
      <c r="GYK113" s="2"/>
      <c r="GYL113" s="2"/>
      <c r="GYM113" s="2"/>
      <c r="GYN113" s="2"/>
      <c r="GYO113" s="2"/>
      <c r="GYP113" s="2"/>
      <c r="GYQ113" s="2"/>
      <c r="GYR113" s="2"/>
      <c r="GYS113" s="2"/>
      <c r="GYT113" s="2"/>
      <c r="GYU113" s="2"/>
      <c r="GYV113" s="2"/>
      <c r="GYW113" s="2"/>
      <c r="GYX113" s="2"/>
      <c r="GYY113" s="2"/>
      <c r="GYZ113" s="2"/>
      <c r="GZA113" s="2"/>
      <c r="GZB113" s="2"/>
      <c r="GZC113" s="2"/>
      <c r="GZD113" s="2"/>
      <c r="GZE113" s="2"/>
      <c r="GZF113" s="2"/>
      <c r="GZG113" s="2"/>
      <c r="GZH113" s="2"/>
      <c r="GZI113" s="2"/>
      <c r="GZJ113" s="2"/>
      <c r="GZK113" s="2"/>
      <c r="GZL113" s="2"/>
      <c r="GZM113" s="2"/>
      <c r="GZN113" s="2"/>
      <c r="GZO113" s="2"/>
      <c r="GZP113" s="2"/>
      <c r="GZQ113" s="2"/>
      <c r="GZR113" s="2"/>
      <c r="GZS113" s="2"/>
      <c r="GZT113" s="2"/>
      <c r="GZU113" s="2"/>
      <c r="GZV113" s="2"/>
      <c r="GZW113" s="2"/>
      <c r="GZX113" s="2"/>
      <c r="GZY113" s="2"/>
      <c r="GZZ113" s="2"/>
      <c r="HAA113" s="2"/>
      <c r="HAB113" s="2"/>
      <c r="HAC113" s="2"/>
      <c r="HAD113" s="2"/>
      <c r="HAE113" s="2"/>
      <c r="HAF113" s="2"/>
      <c r="HAG113" s="2"/>
      <c r="HAH113" s="2"/>
      <c r="HAI113" s="2"/>
      <c r="HAJ113" s="2"/>
      <c r="HAK113" s="2"/>
      <c r="HAL113" s="2"/>
      <c r="HAM113" s="2"/>
      <c r="HAN113" s="2"/>
      <c r="HAO113" s="2"/>
      <c r="HAP113" s="2"/>
      <c r="HAQ113" s="2"/>
      <c r="HAR113" s="2"/>
      <c r="HAS113" s="2"/>
      <c r="HAT113" s="2"/>
      <c r="HAU113" s="2"/>
      <c r="HAV113" s="2"/>
      <c r="HAW113" s="2"/>
      <c r="HAX113" s="2"/>
      <c r="HAY113" s="2"/>
      <c r="HAZ113" s="2"/>
      <c r="HBA113" s="2"/>
      <c r="HBB113" s="2"/>
      <c r="HBC113" s="2"/>
      <c r="HBD113" s="2"/>
      <c r="HBE113" s="2"/>
      <c r="HBF113" s="2"/>
      <c r="HBG113" s="2"/>
      <c r="HBH113" s="2"/>
      <c r="HBI113" s="2"/>
      <c r="HBJ113" s="2"/>
      <c r="HBK113" s="2"/>
      <c r="HBL113" s="2"/>
      <c r="HBM113" s="2"/>
      <c r="HBN113" s="2"/>
      <c r="HBO113" s="2"/>
      <c r="HBP113" s="2"/>
      <c r="HBQ113" s="2"/>
      <c r="HBR113" s="2"/>
      <c r="HBS113" s="2"/>
      <c r="HBT113" s="2"/>
      <c r="HBU113" s="2"/>
      <c r="HBV113" s="2"/>
      <c r="HBW113" s="2"/>
      <c r="HBX113" s="2"/>
      <c r="HBY113" s="2"/>
      <c r="HBZ113" s="2"/>
      <c r="HCA113" s="2"/>
      <c r="HCB113" s="2"/>
      <c r="HCC113" s="2"/>
      <c r="HCD113" s="2"/>
      <c r="HCE113" s="2"/>
      <c r="HCF113" s="2"/>
      <c r="HCG113" s="2"/>
      <c r="HCH113" s="2"/>
      <c r="HCI113" s="2"/>
      <c r="HCJ113" s="2"/>
      <c r="HCK113" s="2"/>
      <c r="HCL113" s="2"/>
      <c r="HCM113" s="2"/>
      <c r="HCN113" s="2"/>
      <c r="HCO113" s="2"/>
      <c r="HCP113" s="2"/>
      <c r="HCQ113" s="2"/>
      <c r="HCR113" s="2"/>
      <c r="HCS113" s="2"/>
      <c r="HCT113" s="2"/>
      <c r="HCU113" s="2"/>
      <c r="HCV113" s="2"/>
      <c r="HCW113" s="2"/>
      <c r="HCX113" s="2"/>
      <c r="HCY113" s="2"/>
      <c r="HCZ113" s="2"/>
      <c r="HDA113" s="2"/>
      <c r="HDB113" s="2"/>
      <c r="HDC113" s="2"/>
      <c r="HDD113" s="2"/>
      <c r="HDE113" s="2"/>
      <c r="HDF113" s="2"/>
      <c r="HDG113" s="2"/>
      <c r="HDH113" s="2"/>
      <c r="HDI113" s="2"/>
      <c r="HDJ113" s="2"/>
      <c r="HDK113" s="2"/>
      <c r="HDL113" s="2"/>
      <c r="HDM113" s="2"/>
      <c r="HDN113" s="2"/>
      <c r="HDO113" s="2"/>
      <c r="HDP113" s="2"/>
      <c r="HDQ113" s="2"/>
      <c r="HDR113" s="2"/>
      <c r="HDS113" s="2"/>
      <c r="HDT113" s="2"/>
      <c r="HDU113" s="2"/>
      <c r="HDV113" s="2"/>
      <c r="HDW113" s="2"/>
      <c r="HDX113" s="2"/>
      <c r="HDY113" s="2"/>
      <c r="HDZ113" s="2"/>
      <c r="HEA113" s="2"/>
      <c r="HEB113" s="2"/>
      <c r="HEC113" s="2"/>
      <c r="HED113" s="2"/>
      <c r="HEE113" s="2"/>
      <c r="HEF113" s="2"/>
      <c r="HEG113" s="2"/>
      <c r="HEH113" s="2"/>
      <c r="HEI113" s="2"/>
      <c r="HEJ113" s="2"/>
      <c r="HEK113" s="2"/>
      <c r="HEL113" s="2"/>
      <c r="HEM113" s="2"/>
      <c r="HEN113" s="2"/>
      <c r="HEO113" s="2"/>
      <c r="HEP113" s="2"/>
      <c r="HEQ113" s="2"/>
      <c r="HER113" s="2"/>
      <c r="HES113" s="2"/>
      <c r="HET113" s="2"/>
      <c r="HEU113" s="2"/>
      <c r="HEV113" s="2"/>
      <c r="HEW113" s="2"/>
      <c r="HEX113" s="2"/>
      <c r="HEY113" s="2"/>
      <c r="HEZ113" s="2"/>
      <c r="HFA113" s="2"/>
      <c r="HFB113" s="2"/>
      <c r="HFC113" s="2"/>
      <c r="HFD113" s="2"/>
      <c r="HFE113" s="2"/>
      <c r="HFF113" s="2"/>
      <c r="HFG113" s="2"/>
      <c r="HFH113" s="2"/>
      <c r="HFI113" s="2"/>
      <c r="HFJ113" s="2"/>
      <c r="HFK113" s="2"/>
      <c r="HFL113" s="2"/>
      <c r="HFM113" s="2"/>
      <c r="HFN113" s="2"/>
      <c r="HFO113" s="2"/>
      <c r="HFP113" s="2"/>
      <c r="HFQ113" s="2"/>
      <c r="HFR113" s="2"/>
      <c r="HFS113" s="2"/>
      <c r="HFT113" s="2"/>
      <c r="HFU113" s="2"/>
      <c r="HFV113" s="2"/>
      <c r="HFW113" s="2"/>
      <c r="HFX113" s="2"/>
      <c r="HFY113" s="2"/>
      <c r="HFZ113" s="2"/>
      <c r="HGA113" s="2"/>
      <c r="HGB113" s="2"/>
      <c r="HGC113" s="2"/>
      <c r="HGD113" s="2"/>
      <c r="HGE113" s="2"/>
      <c r="HGF113" s="2"/>
      <c r="HGG113" s="2"/>
      <c r="HGH113" s="2"/>
      <c r="HGI113" s="2"/>
      <c r="HGJ113" s="2"/>
      <c r="HGK113" s="2"/>
      <c r="HGL113" s="2"/>
      <c r="HGM113" s="2"/>
      <c r="HGN113" s="2"/>
      <c r="HGO113" s="2"/>
      <c r="HGP113" s="2"/>
      <c r="HGQ113" s="2"/>
      <c r="HGR113" s="2"/>
      <c r="HGS113" s="2"/>
      <c r="HGT113" s="2"/>
      <c r="HGU113" s="2"/>
      <c r="HGV113" s="2"/>
      <c r="HGW113" s="2"/>
      <c r="HGX113" s="2"/>
      <c r="HGY113" s="2"/>
      <c r="HGZ113" s="2"/>
      <c r="HHA113" s="2"/>
      <c r="HHB113" s="2"/>
      <c r="HHC113" s="2"/>
      <c r="HHD113" s="2"/>
      <c r="HHE113" s="2"/>
      <c r="HHF113" s="2"/>
      <c r="HHG113" s="2"/>
      <c r="HHH113" s="2"/>
      <c r="HHI113" s="2"/>
      <c r="HHJ113" s="2"/>
      <c r="HHK113" s="2"/>
      <c r="HHL113" s="2"/>
      <c r="HHM113" s="2"/>
      <c r="HHN113" s="2"/>
      <c r="HHO113" s="2"/>
      <c r="HHP113" s="2"/>
      <c r="HHQ113" s="2"/>
      <c r="HHR113" s="2"/>
      <c r="HHS113" s="2"/>
      <c r="HHT113" s="2"/>
      <c r="HHU113" s="2"/>
      <c r="HHV113" s="2"/>
      <c r="HHW113" s="2"/>
      <c r="HHX113" s="2"/>
      <c r="HHY113" s="2"/>
      <c r="HHZ113" s="2"/>
      <c r="HIA113" s="2"/>
      <c r="HIB113" s="2"/>
      <c r="HIC113" s="2"/>
      <c r="HID113" s="2"/>
      <c r="HIE113" s="2"/>
      <c r="HIF113" s="2"/>
      <c r="HIG113" s="2"/>
      <c r="HIH113" s="2"/>
      <c r="HII113" s="2"/>
      <c r="HIJ113" s="2"/>
      <c r="HIK113" s="2"/>
      <c r="HIL113" s="2"/>
      <c r="HIM113" s="2"/>
      <c r="HIN113" s="2"/>
      <c r="HIO113" s="2"/>
      <c r="HIP113" s="2"/>
      <c r="HIQ113" s="2"/>
      <c r="HIR113" s="2"/>
      <c r="HIS113" s="2"/>
      <c r="HIT113" s="2"/>
      <c r="HIU113" s="2"/>
      <c r="HIV113" s="2"/>
      <c r="HIW113" s="2"/>
      <c r="HIX113" s="2"/>
      <c r="HIY113" s="2"/>
      <c r="HIZ113" s="2"/>
      <c r="HJA113" s="2"/>
      <c r="HJB113" s="2"/>
      <c r="HJC113" s="2"/>
      <c r="HJD113" s="2"/>
      <c r="HJE113" s="2"/>
      <c r="HJF113" s="2"/>
      <c r="HJG113" s="2"/>
      <c r="HJH113" s="2"/>
      <c r="HJI113" s="2"/>
      <c r="HJJ113" s="2"/>
      <c r="HJK113" s="2"/>
      <c r="HJL113" s="2"/>
      <c r="HJM113" s="2"/>
      <c r="HJN113" s="2"/>
      <c r="HJO113" s="2"/>
      <c r="HJP113" s="2"/>
      <c r="HJQ113" s="2"/>
      <c r="HJR113" s="2"/>
      <c r="HJS113" s="2"/>
      <c r="HJT113" s="2"/>
      <c r="HJU113" s="2"/>
      <c r="HJV113" s="2"/>
      <c r="HJW113" s="2"/>
      <c r="HJX113" s="2"/>
      <c r="HJY113" s="2"/>
      <c r="HJZ113" s="2"/>
      <c r="HKA113" s="2"/>
      <c r="HKB113" s="2"/>
      <c r="HKC113" s="2"/>
      <c r="HKD113" s="2"/>
      <c r="HKE113" s="2"/>
      <c r="HKF113" s="2"/>
      <c r="HKG113" s="2"/>
      <c r="HKH113" s="2"/>
      <c r="HKI113" s="2"/>
      <c r="HKJ113" s="2"/>
      <c r="HKK113" s="2"/>
      <c r="HKL113" s="2"/>
      <c r="HKM113" s="2"/>
      <c r="HKN113" s="2"/>
      <c r="HKO113" s="2"/>
      <c r="HKP113" s="2"/>
      <c r="HKQ113" s="2"/>
      <c r="HKR113" s="2"/>
      <c r="HKS113" s="2"/>
      <c r="HKT113" s="2"/>
      <c r="HKU113" s="2"/>
      <c r="HKV113" s="2"/>
      <c r="HKW113" s="2"/>
      <c r="HKX113" s="2"/>
      <c r="HKY113" s="2"/>
      <c r="HKZ113" s="2"/>
      <c r="HLA113" s="2"/>
      <c r="HLB113" s="2"/>
      <c r="HLC113" s="2"/>
      <c r="HLD113" s="2"/>
      <c r="HLE113" s="2"/>
      <c r="HLF113" s="2"/>
      <c r="HLG113" s="2"/>
      <c r="HLH113" s="2"/>
      <c r="HLI113" s="2"/>
      <c r="HLJ113" s="2"/>
      <c r="HLK113" s="2"/>
      <c r="HLL113" s="2"/>
      <c r="HLM113" s="2"/>
      <c r="HLN113" s="2"/>
      <c r="HLO113" s="2"/>
      <c r="HLP113" s="2"/>
      <c r="HLQ113" s="2"/>
      <c r="HLR113" s="2"/>
      <c r="HLS113" s="2"/>
      <c r="HLT113" s="2"/>
      <c r="HLU113" s="2"/>
      <c r="HLV113" s="2"/>
      <c r="HLW113" s="2"/>
      <c r="HLX113" s="2"/>
      <c r="HLY113" s="2"/>
      <c r="HLZ113" s="2"/>
      <c r="HMA113" s="2"/>
      <c r="HMB113" s="2"/>
      <c r="HMC113" s="2"/>
      <c r="HMD113" s="2"/>
      <c r="HME113" s="2"/>
      <c r="HMF113" s="2"/>
      <c r="HMG113" s="2"/>
      <c r="HMH113" s="2"/>
      <c r="HMI113" s="2"/>
      <c r="HMJ113" s="2"/>
      <c r="HMK113" s="2"/>
      <c r="HML113" s="2"/>
      <c r="HMM113" s="2"/>
      <c r="HMN113" s="2"/>
      <c r="HMO113" s="2"/>
      <c r="HMP113" s="2"/>
      <c r="HMQ113" s="2"/>
      <c r="HMR113" s="2"/>
      <c r="HMS113" s="2"/>
      <c r="HMT113" s="2"/>
      <c r="HMU113" s="2"/>
      <c r="HMV113" s="2"/>
      <c r="HMW113" s="2"/>
      <c r="HMX113" s="2"/>
      <c r="HMY113" s="2"/>
      <c r="HMZ113" s="2"/>
      <c r="HNA113" s="2"/>
      <c r="HNB113" s="2"/>
      <c r="HNC113" s="2"/>
      <c r="HND113" s="2"/>
      <c r="HNE113" s="2"/>
      <c r="HNF113" s="2"/>
      <c r="HNG113" s="2"/>
      <c r="HNH113" s="2"/>
      <c r="HNI113" s="2"/>
      <c r="HNJ113" s="2"/>
      <c r="HNK113" s="2"/>
      <c r="HNL113" s="2"/>
      <c r="HNM113" s="2"/>
      <c r="HNN113" s="2"/>
      <c r="HNO113" s="2"/>
      <c r="HNP113" s="2"/>
      <c r="HNQ113" s="2"/>
      <c r="HNR113" s="2"/>
      <c r="HNS113" s="2"/>
      <c r="HNT113" s="2"/>
      <c r="HNU113" s="2"/>
      <c r="HNV113" s="2"/>
      <c r="HNW113" s="2"/>
      <c r="HNX113" s="2"/>
      <c r="HNY113" s="2"/>
      <c r="HNZ113" s="2"/>
      <c r="HOA113" s="2"/>
      <c r="HOB113" s="2"/>
      <c r="HOC113" s="2"/>
      <c r="HOD113" s="2"/>
      <c r="HOE113" s="2"/>
      <c r="HOF113" s="2"/>
      <c r="HOG113" s="2"/>
      <c r="HOH113" s="2"/>
      <c r="HOI113" s="2"/>
      <c r="HOJ113" s="2"/>
      <c r="HOK113" s="2"/>
      <c r="HOL113" s="2"/>
      <c r="HOM113" s="2"/>
      <c r="HON113" s="2"/>
      <c r="HOO113" s="2"/>
      <c r="HOP113" s="2"/>
      <c r="HOQ113" s="2"/>
      <c r="HOR113" s="2"/>
      <c r="HOS113" s="2"/>
      <c r="HOT113" s="2"/>
      <c r="HOU113" s="2"/>
      <c r="HOV113" s="2"/>
      <c r="HOW113" s="2"/>
      <c r="HOX113" s="2"/>
      <c r="HOY113" s="2"/>
      <c r="HOZ113" s="2"/>
      <c r="HPA113" s="2"/>
      <c r="HPB113" s="2"/>
      <c r="HPC113" s="2"/>
      <c r="HPD113" s="2"/>
      <c r="HPE113" s="2"/>
      <c r="HPF113" s="2"/>
      <c r="HPG113" s="2"/>
      <c r="HPH113" s="2"/>
      <c r="HPI113" s="2"/>
      <c r="HPJ113" s="2"/>
      <c r="HPK113" s="2"/>
      <c r="HPL113" s="2"/>
      <c r="HPM113" s="2"/>
      <c r="HPN113" s="2"/>
      <c r="HPO113" s="2"/>
      <c r="HPP113" s="2"/>
      <c r="HPQ113" s="2"/>
      <c r="HPR113" s="2"/>
      <c r="HPS113" s="2"/>
      <c r="HPT113" s="2"/>
      <c r="HPU113" s="2"/>
      <c r="HPV113" s="2"/>
      <c r="HPW113" s="2"/>
      <c r="HPX113" s="2"/>
      <c r="HPY113" s="2"/>
      <c r="HPZ113" s="2"/>
      <c r="HQA113" s="2"/>
      <c r="HQB113" s="2"/>
      <c r="HQC113" s="2"/>
      <c r="HQD113" s="2"/>
      <c r="HQE113" s="2"/>
      <c r="HQF113" s="2"/>
      <c r="HQG113" s="2"/>
      <c r="HQH113" s="2"/>
      <c r="HQI113" s="2"/>
      <c r="HQJ113" s="2"/>
      <c r="HQK113" s="2"/>
      <c r="HQL113" s="2"/>
      <c r="HQM113" s="2"/>
      <c r="HQN113" s="2"/>
      <c r="HQO113" s="2"/>
      <c r="HQP113" s="2"/>
      <c r="HQQ113" s="2"/>
      <c r="HQR113" s="2"/>
      <c r="HQS113" s="2"/>
      <c r="HQT113" s="2"/>
      <c r="HQU113" s="2"/>
      <c r="HQV113" s="2"/>
      <c r="HQW113" s="2"/>
      <c r="HQX113" s="2"/>
      <c r="HQY113" s="2"/>
      <c r="HQZ113" s="2"/>
      <c r="HRA113" s="2"/>
      <c r="HRB113" s="2"/>
      <c r="HRC113" s="2"/>
      <c r="HRD113" s="2"/>
      <c r="HRE113" s="2"/>
      <c r="HRF113" s="2"/>
      <c r="HRG113" s="2"/>
      <c r="HRH113" s="2"/>
      <c r="HRI113" s="2"/>
      <c r="HRJ113" s="2"/>
      <c r="HRK113" s="2"/>
      <c r="HRL113" s="2"/>
      <c r="HRM113" s="2"/>
      <c r="HRN113" s="2"/>
      <c r="HRO113" s="2"/>
      <c r="HRP113" s="2"/>
      <c r="HRQ113" s="2"/>
      <c r="HRR113" s="2"/>
      <c r="HRS113" s="2"/>
      <c r="HRT113" s="2"/>
      <c r="HRU113" s="2"/>
      <c r="HRV113" s="2"/>
      <c r="HRW113" s="2"/>
      <c r="HRX113" s="2"/>
      <c r="HRY113" s="2"/>
      <c r="HRZ113" s="2"/>
      <c r="HSA113" s="2"/>
      <c r="HSB113" s="2"/>
      <c r="HSC113" s="2"/>
      <c r="HSD113" s="2"/>
      <c r="HSE113" s="2"/>
      <c r="HSF113" s="2"/>
      <c r="HSG113" s="2"/>
      <c r="HSH113" s="2"/>
      <c r="HSI113" s="2"/>
      <c r="HSJ113" s="2"/>
      <c r="HSK113" s="2"/>
      <c r="HSL113" s="2"/>
      <c r="HSM113" s="2"/>
      <c r="HSN113" s="2"/>
      <c r="HSO113" s="2"/>
      <c r="HSP113" s="2"/>
      <c r="HSQ113" s="2"/>
      <c r="HSR113" s="2"/>
      <c r="HSS113" s="2"/>
      <c r="HST113" s="2"/>
      <c r="HSU113" s="2"/>
      <c r="HSV113" s="2"/>
      <c r="HSW113" s="2"/>
      <c r="HSX113" s="2"/>
      <c r="HSY113" s="2"/>
      <c r="HSZ113" s="2"/>
      <c r="HTA113" s="2"/>
      <c r="HTB113" s="2"/>
      <c r="HTC113" s="2"/>
      <c r="HTD113" s="2"/>
      <c r="HTE113" s="2"/>
      <c r="HTF113" s="2"/>
      <c r="HTG113" s="2"/>
      <c r="HTH113" s="2"/>
      <c r="HTI113" s="2"/>
      <c r="HTJ113" s="2"/>
      <c r="HTK113" s="2"/>
      <c r="HTL113" s="2"/>
      <c r="HTM113" s="2"/>
      <c r="HTN113" s="2"/>
      <c r="HTO113" s="2"/>
      <c r="HTP113" s="2"/>
      <c r="HTQ113" s="2"/>
      <c r="HTR113" s="2"/>
      <c r="HTS113" s="2"/>
      <c r="HTT113" s="2"/>
      <c r="HTU113" s="2"/>
      <c r="HTV113" s="2"/>
      <c r="HTW113" s="2"/>
      <c r="HTX113" s="2"/>
      <c r="HTY113" s="2"/>
      <c r="HTZ113" s="2"/>
      <c r="HUA113" s="2"/>
      <c r="HUB113" s="2"/>
      <c r="HUC113" s="2"/>
      <c r="HUD113" s="2"/>
      <c r="HUE113" s="2"/>
      <c r="HUF113" s="2"/>
      <c r="HUG113" s="2"/>
      <c r="HUH113" s="2"/>
      <c r="HUI113" s="2"/>
      <c r="HUJ113" s="2"/>
      <c r="HUK113" s="2"/>
      <c r="HUL113" s="2"/>
      <c r="HUM113" s="2"/>
      <c r="HUN113" s="2"/>
      <c r="HUO113" s="2"/>
      <c r="HUP113" s="2"/>
      <c r="HUQ113" s="2"/>
      <c r="HUR113" s="2"/>
      <c r="HUS113" s="2"/>
      <c r="HUT113" s="2"/>
      <c r="HUU113" s="2"/>
      <c r="HUV113" s="2"/>
      <c r="HUW113" s="2"/>
      <c r="HUX113" s="2"/>
      <c r="HUY113" s="2"/>
      <c r="HUZ113" s="2"/>
      <c r="HVA113" s="2"/>
      <c r="HVB113" s="2"/>
      <c r="HVC113" s="2"/>
      <c r="HVD113" s="2"/>
      <c r="HVE113" s="2"/>
      <c r="HVF113" s="2"/>
      <c r="HVG113" s="2"/>
      <c r="HVH113" s="2"/>
      <c r="HVI113" s="2"/>
      <c r="HVJ113" s="2"/>
      <c r="HVK113" s="2"/>
      <c r="HVL113" s="2"/>
      <c r="HVM113" s="2"/>
      <c r="HVN113" s="2"/>
      <c r="HVO113" s="2"/>
      <c r="HVP113" s="2"/>
      <c r="HVQ113" s="2"/>
      <c r="HVR113" s="2"/>
      <c r="HVS113" s="2"/>
      <c r="HVT113" s="2"/>
      <c r="HVU113" s="2"/>
      <c r="HVV113" s="2"/>
      <c r="HVW113" s="2"/>
      <c r="HVX113" s="2"/>
      <c r="HVY113" s="2"/>
      <c r="HVZ113" s="2"/>
      <c r="HWA113" s="2"/>
      <c r="HWB113" s="2"/>
      <c r="HWC113" s="2"/>
      <c r="HWD113" s="2"/>
      <c r="HWE113" s="2"/>
      <c r="HWF113" s="2"/>
      <c r="HWG113" s="2"/>
      <c r="HWH113" s="2"/>
      <c r="HWI113" s="2"/>
      <c r="HWJ113" s="2"/>
      <c r="HWK113" s="2"/>
      <c r="HWL113" s="2"/>
      <c r="HWM113" s="2"/>
      <c r="HWN113" s="2"/>
      <c r="HWO113" s="2"/>
      <c r="HWP113" s="2"/>
      <c r="HWQ113" s="2"/>
      <c r="HWR113" s="2"/>
      <c r="HWS113" s="2"/>
      <c r="HWT113" s="2"/>
      <c r="HWU113" s="2"/>
      <c r="HWV113" s="2"/>
      <c r="HWW113" s="2"/>
      <c r="HWX113" s="2"/>
      <c r="HWY113" s="2"/>
      <c r="HWZ113" s="2"/>
      <c r="HXA113" s="2"/>
      <c r="HXB113" s="2"/>
      <c r="HXC113" s="2"/>
      <c r="HXD113" s="2"/>
      <c r="HXE113" s="2"/>
      <c r="HXF113" s="2"/>
      <c r="HXG113" s="2"/>
      <c r="HXH113" s="2"/>
      <c r="HXI113" s="2"/>
      <c r="HXJ113" s="2"/>
      <c r="HXK113" s="2"/>
      <c r="HXL113" s="2"/>
      <c r="HXM113" s="2"/>
      <c r="HXN113" s="2"/>
      <c r="HXO113" s="2"/>
      <c r="HXP113" s="2"/>
      <c r="HXQ113" s="2"/>
      <c r="HXR113" s="2"/>
      <c r="HXS113" s="2"/>
      <c r="HXT113" s="2"/>
      <c r="HXU113" s="2"/>
      <c r="HXV113" s="2"/>
      <c r="HXW113" s="2"/>
      <c r="HXX113" s="2"/>
      <c r="HXY113" s="2"/>
      <c r="HXZ113" s="2"/>
      <c r="HYA113" s="2"/>
      <c r="HYB113" s="2"/>
      <c r="HYC113" s="2"/>
      <c r="HYD113" s="2"/>
      <c r="HYE113" s="2"/>
      <c r="HYF113" s="2"/>
      <c r="HYG113" s="2"/>
      <c r="HYH113" s="2"/>
      <c r="HYI113" s="2"/>
      <c r="HYJ113" s="2"/>
      <c r="HYK113" s="2"/>
      <c r="HYL113" s="2"/>
      <c r="HYM113" s="2"/>
      <c r="HYN113" s="2"/>
      <c r="HYO113" s="2"/>
      <c r="HYP113" s="2"/>
      <c r="HYQ113" s="2"/>
      <c r="HYR113" s="2"/>
      <c r="HYS113" s="2"/>
      <c r="HYT113" s="2"/>
      <c r="HYU113" s="2"/>
      <c r="HYV113" s="2"/>
      <c r="HYW113" s="2"/>
      <c r="HYX113" s="2"/>
      <c r="HYY113" s="2"/>
      <c r="HYZ113" s="2"/>
      <c r="HZA113" s="2"/>
      <c r="HZB113" s="2"/>
      <c r="HZC113" s="2"/>
      <c r="HZD113" s="2"/>
      <c r="HZE113" s="2"/>
      <c r="HZF113" s="2"/>
      <c r="HZG113" s="2"/>
      <c r="HZH113" s="2"/>
      <c r="HZI113" s="2"/>
      <c r="HZJ113" s="2"/>
      <c r="HZK113" s="2"/>
      <c r="HZL113" s="2"/>
      <c r="HZM113" s="2"/>
      <c r="HZN113" s="2"/>
      <c r="HZO113" s="2"/>
      <c r="HZP113" s="2"/>
      <c r="HZQ113" s="2"/>
      <c r="HZR113" s="2"/>
      <c r="HZS113" s="2"/>
      <c r="HZT113" s="2"/>
      <c r="HZU113" s="2"/>
      <c r="HZV113" s="2"/>
      <c r="HZW113" s="2"/>
      <c r="HZX113" s="2"/>
      <c r="HZY113" s="2"/>
      <c r="HZZ113" s="2"/>
      <c r="IAA113" s="2"/>
      <c r="IAB113" s="2"/>
      <c r="IAC113" s="2"/>
      <c r="IAD113" s="2"/>
      <c r="IAE113" s="2"/>
      <c r="IAF113" s="2"/>
      <c r="IAG113" s="2"/>
      <c r="IAH113" s="2"/>
      <c r="IAI113" s="2"/>
      <c r="IAJ113" s="2"/>
      <c r="IAK113" s="2"/>
      <c r="IAL113" s="2"/>
      <c r="IAM113" s="2"/>
      <c r="IAN113" s="2"/>
      <c r="IAO113" s="2"/>
      <c r="IAP113" s="2"/>
      <c r="IAQ113" s="2"/>
      <c r="IAR113" s="2"/>
      <c r="IAS113" s="2"/>
      <c r="IAT113" s="2"/>
      <c r="IAU113" s="2"/>
      <c r="IAV113" s="2"/>
      <c r="IAW113" s="2"/>
      <c r="IAX113" s="2"/>
      <c r="IAY113" s="2"/>
      <c r="IAZ113" s="2"/>
      <c r="IBA113" s="2"/>
      <c r="IBB113" s="2"/>
      <c r="IBC113" s="2"/>
      <c r="IBD113" s="2"/>
      <c r="IBE113" s="2"/>
      <c r="IBF113" s="2"/>
      <c r="IBG113" s="2"/>
      <c r="IBH113" s="2"/>
      <c r="IBI113" s="2"/>
      <c r="IBJ113" s="2"/>
      <c r="IBK113" s="2"/>
      <c r="IBL113" s="2"/>
      <c r="IBM113" s="2"/>
      <c r="IBN113" s="2"/>
      <c r="IBO113" s="2"/>
      <c r="IBP113" s="2"/>
      <c r="IBQ113" s="2"/>
      <c r="IBR113" s="2"/>
      <c r="IBS113" s="2"/>
      <c r="IBT113" s="2"/>
      <c r="IBU113" s="2"/>
      <c r="IBV113" s="2"/>
      <c r="IBW113" s="2"/>
      <c r="IBX113" s="2"/>
      <c r="IBY113" s="2"/>
      <c r="IBZ113" s="2"/>
      <c r="ICA113" s="2"/>
      <c r="ICB113" s="2"/>
      <c r="ICC113" s="2"/>
      <c r="ICD113" s="2"/>
      <c r="ICE113" s="2"/>
      <c r="ICF113" s="2"/>
      <c r="ICG113" s="2"/>
      <c r="ICH113" s="2"/>
      <c r="ICI113" s="2"/>
      <c r="ICJ113" s="2"/>
      <c r="ICK113" s="2"/>
      <c r="ICL113" s="2"/>
      <c r="ICM113" s="2"/>
      <c r="ICN113" s="2"/>
      <c r="ICO113" s="2"/>
      <c r="ICP113" s="2"/>
      <c r="ICQ113" s="2"/>
      <c r="ICR113" s="2"/>
      <c r="ICS113" s="2"/>
      <c r="ICT113" s="2"/>
      <c r="ICU113" s="2"/>
      <c r="ICV113" s="2"/>
      <c r="ICW113" s="2"/>
      <c r="ICX113" s="2"/>
      <c r="ICY113" s="2"/>
      <c r="ICZ113" s="2"/>
      <c r="IDA113" s="2"/>
      <c r="IDB113" s="2"/>
      <c r="IDC113" s="2"/>
      <c r="IDD113" s="2"/>
      <c r="IDE113" s="2"/>
      <c r="IDF113" s="2"/>
      <c r="IDG113" s="2"/>
      <c r="IDH113" s="2"/>
      <c r="IDI113" s="2"/>
      <c r="IDJ113" s="2"/>
      <c r="IDK113" s="2"/>
      <c r="IDL113" s="2"/>
      <c r="IDM113" s="2"/>
      <c r="IDN113" s="2"/>
      <c r="IDO113" s="2"/>
      <c r="IDP113" s="2"/>
      <c r="IDQ113" s="2"/>
      <c r="IDR113" s="2"/>
      <c r="IDS113" s="2"/>
      <c r="IDT113" s="2"/>
      <c r="IDU113" s="2"/>
      <c r="IDV113" s="2"/>
      <c r="IDW113" s="2"/>
      <c r="IDX113" s="2"/>
      <c r="IDY113" s="2"/>
      <c r="IDZ113" s="2"/>
      <c r="IEA113" s="2"/>
      <c r="IEB113" s="2"/>
      <c r="IEC113" s="2"/>
      <c r="IED113" s="2"/>
      <c r="IEE113" s="2"/>
      <c r="IEF113" s="2"/>
      <c r="IEG113" s="2"/>
      <c r="IEH113" s="2"/>
      <c r="IEI113" s="2"/>
      <c r="IEJ113" s="2"/>
      <c r="IEK113" s="2"/>
      <c r="IEL113" s="2"/>
      <c r="IEM113" s="2"/>
      <c r="IEN113" s="2"/>
      <c r="IEO113" s="2"/>
      <c r="IEP113" s="2"/>
      <c r="IEQ113" s="2"/>
      <c r="IER113" s="2"/>
      <c r="IES113" s="2"/>
      <c r="IET113" s="2"/>
      <c r="IEU113" s="2"/>
      <c r="IEV113" s="2"/>
      <c r="IEW113" s="2"/>
      <c r="IEX113" s="2"/>
      <c r="IEY113" s="2"/>
      <c r="IEZ113" s="2"/>
      <c r="IFA113" s="2"/>
      <c r="IFB113" s="2"/>
      <c r="IFC113" s="2"/>
      <c r="IFD113" s="2"/>
      <c r="IFE113" s="2"/>
      <c r="IFF113" s="2"/>
      <c r="IFG113" s="2"/>
      <c r="IFH113" s="2"/>
      <c r="IFI113" s="2"/>
      <c r="IFJ113" s="2"/>
      <c r="IFK113" s="2"/>
      <c r="IFL113" s="2"/>
      <c r="IFM113" s="2"/>
      <c r="IFN113" s="2"/>
      <c r="IFO113" s="2"/>
      <c r="IFP113" s="2"/>
      <c r="IFQ113" s="2"/>
      <c r="IFR113" s="2"/>
      <c r="IFS113" s="2"/>
      <c r="IFT113" s="2"/>
      <c r="IFU113" s="2"/>
      <c r="IFV113" s="2"/>
      <c r="IFW113" s="2"/>
      <c r="IFX113" s="2"/>
      <c r="IFY113" s="2"/>
      <c r="IFZ113" s="2"/>
      <c r="IGA113" s="2"/>
      <c r="IGB113" s="2"/>
      <c r="IGC113" s="2"/>
      <c r="IGD113" s="2"/>
      <c r="IGE113" s="2"/>
      <c r="IGF113" s="2"/>
      <c r="IGG113" s="2"/>
      <c r="IGH113" s="2"/>
      <c r="IGI113" s="2"/>
      <c r="IGJ113" s="2"/>
      <c r="IGK113" s="2"/>
      <c r="IGL113" s="2"/>
      <c r="IGM113" s="2"/>
      <c r="IGN113" s="2"/>
      <c r="IGO113" s="2"/>
      <c r="IGP113" s="2"/>
      <c r="IGQ113" s="2"/>
      <c r="IGR113" s="2"/>
      <c r="IGS113" s="2"/>
      <c r="IGT113" s="2"/>
      <c r="IGU113" s="2"/>
      <c r="IGV113" s="2"/>
      <c r="IGW113" s="2"/>
      <c r="IGX113" s="2"/>
      <c r="IGY113" s="2"/>
      <c r="IGZ113" s="2"/>
      <c r="IHA113" s="2"/>
      <c r="IHB113" s="2"/>
      <c r="IHC113" s="2"/>
      <c r="IHD113" s="2"/>
      <c r="IHE113" s="2"/>
      <c r="IHF113" s="2"/>
      <c r="IHG113" s="2"/>
      <c r="IHH113" s="2"/>
      <c r="IHI113" s="2"/>
      <c r="IHJ113" s="2"/>
      <c r="IHK113" s="2"/>
      <c r="IHL113" s="2"/>
      <c r="IHM113" s="2"/>
      <c r="IHN113" s="2"/>
      <c r="IHO113" s="2"/>
      <c r="IHP113" s="2"/>
      <c r="IHQ113" s="2"/>
      <c r="IHR113" s="2"/>
      <c r="IHS113" s="2"/>
      <c r="IHT113" s="2"/>
      <c r="IHU113" s="2"/>
      <c r="IHV113" s="2"/>
      <c r="IHW113" s="2"/>
      <c r="IHX113" s="2"/>
      <c r="IHY113" s="2"/>
      <c r="IHZ113" s="2"/>
      <c r="IIA113" s="2"/>
      <c r="IIB113" s="2"/>
      <c r="IIC113" s="2"/>
      <c r="IID113" s="2"/>
      <c r="IIE113" s="2"/>
      <c r="IIF113" s="2"/>
      <c r="IIG113" s="2"/>
      <c r="IIH113" s="2"/>
      <c r="III113" s="2"/>
      <c r="IIJ113" s="2"/>
      <c r="IIK113" s="2"/>
      <c r="IIL113" s="2"/>
      <c r="IIM113" s="2"/>
      <c r="IIN113" s="2"/>
      <c r="IIO113" s="2"/>
      <c r="IIP113" s="2"/>
      <c r="IIQ113" s="2"/>
      <c r="IIR113" s="2"/>
      <c r="IIS113" s="2"/>
      <c r="IIT113" s="2"/>
      <c r="IIU113" s="2"/>
      <c r="IIV113" s="2"/>
      <c r="IIW113" s="2"/>
      <c r="IIX113" s="2"/>
      <c r="IIY113" s="2"/>
      <c r="IIZ113" s="2"/>
      <c r="IJA113" s="2"/>
      <c r="IJB113" s="2"/>
      <c r="IJC113" s="2"/>
      <c r="IJD113" s="2"/>
      <c r="IJE113" s="2"/>
      <c r="IJF113" s="2"/>
      <c r="IJG113" s="2"/>
      <c r="IJH113" s="2"/>
      <c r="IJI113" s="2"/>
      <c r="IJJ113" s="2"/>
      <c r="IJK113" s="2"/>
      <c r="IJL113" s="2"/>
      <c r="IJM113" s="2"/>
      <c r="IJN113" s="2"/>
      <c r="IJO113" s="2"/>
      <c r="IJP113" s="2"/>
      <c r="IJQ113" s="2"/>
      <c r="IJR113" s="2"/>
      <c r="IJS113" s="2"/>
      <c r="IJT113" s="2"/>
      <c r="IJU113" s="2"/>
      <c r="IJV113" s="2"/>
      <c r="IJW113" s="2"/>
      <c r="IJX113" s="2"/>
      <c r="IJY113" s="2"/>
      <c r="IJZ113" s="2"/>
      <c r="IKA113" s="2"/>
      <c r="IKB113" s="2"/>
      <c r="IKC113" s="2"/>
      <c r="IKD113" s="2"/>
      <c r="IKE113" s="2"/>
      <c r="IKF113" s="2"/>
      <c r="IKG113" s="2"/>
      <c r="IKH113" s="2"/>
      <c r="IKI113" s="2"/>
      <c r="IKJ113" s="2"/>
      <c r="IKK113" s="2"/>
      <c r="IKL113" s="2"/>
      <c r="IKM113" s="2"/>
      <c r="IKN113" s="2"/>
      <c r="IKO113" s="2"/>
      <c r="IKP113" s="2"/>
      <c r="IKQ113" s="2"/>
      <c r="IKR113" s="2"/>
      <c r="IKS113" s="2"/>
      <c r="IKT113" s="2"/>
      <c r="IKU113" s="2"/>
      <c r="IKV113" s="2"/>
      <c r="IKW113" s="2"/>
      <c r="IKX113" s="2"/>
      <c r="IKY113" s="2"/>
      <c r="IKZ113" s="2"/>
      <c r="ILA113" s="2"/>
      <c r="ILB113" s="2"/>
      <c r="ILC113" s="2"/>
      <c r="ILD113" s="2"/>
      <c r="ILE113" s="2"/>
      <c r="ILF113" s="2"/>
      <c r="ILG113" s="2"/>
      <c r="ILH113" s="2"/>
      <c r="ILI113" s="2"/>
      <c r="ILJ113" s="2"/>
      <c r="ILK113" s="2"/>
      <c r="ILL113" s="2"/>
      <c r="ILM113" s="2"/>
      <c r="ILN113" s="2"/>
      <c r="ILO113" s="2"/>
      <c r="ILP113" s="2"/>
      <c r="ILQ113" s="2"/>
      <c r="ILR113" s="2"/>
      <c r="ILS113" s="2"/>
      <c r="ILT113" s="2"/>
      <c r="ILU113" s="2"/>
      <c r="ILV113" s="2"/>
      <c r="ILW113" s="2"/>
      <c r="ILX113" s="2"/>
      <c r="ILY113" s="2"/>
      <c r="ILZ113" s="2"/>
      <c r="IMA113" s="2"/>
      <c r="IMB113" s="2"/>
      <c r="IMC113" s="2"/>
      <c r="IMD113" s="2"/>
      <c r="IME113" s="2"/>
      <c r="IMF113" s="2"/>
      <c r="IMG113" s="2"/>
      <c r="IMH113" s="2"/>
      <c r="IMI113" s="2"/>
      <c r="IMJ113" s="2"/>
      <c r="IMK113" s="2"/>
      <c r="IML113" s="2"/>
      <c r="IMM113" s="2"/>
      <c r="IMN113" s="2"/>
      <c r="IMO113" s="2"/>
      <c r="IMP113" s="2"/>
      <c r="IMQ113" s="2"/>
      <c r="IMR113" s="2"/>
      <c r="IMS113" s="2"/>
      <c r="IMT113" s="2"/>
      <c r="IMU113" s="2"/>
      <c r="IMV113" s="2"/>
      <c r="IMW113" s="2"/>
      <c r="IMX113" s="2"/>
      <c r="IMY113" s="2"/>
      <c r="IMZ113" s="2"/>
      <c r="INA113" s="2"/>
      <c r="INB113" s="2"/>
      <c r="INC113" s="2"/>
      <c r="IND113" s="2"/>
      <c r="INE113" s="2"/>
      <c r="INF113" s="2"/>
      <c r="ING113" s="2"/>
      <c r="INH113" s="2"/>
      <c r="INI113" s="2"/>
      <c r="INJ113" s="2"/>
      <c r="INK113" s="2"/>
      <c r="INL113" s="2"/>
      <c r="INM113" s="2"/>
      <c r="INN113" s="2"/>
      <c r="INO113" s="2"/>
      <c r="INP113" s="2"/>
      <c r="INQ113" s="2"/>
      <c r="INR113" s="2"/>
      <c r="INS113" s="2"/>
      <c r="INT113" s="2"/>
      <c r="INU113" s="2"/>
      <c r="INV113" s="2"/>
      <c r="INW113" s="2"/>
      <c r="INX113" s="2"/>
      <c r="INY113" s="2"/>
      <c r="INZ113" s="2"/>
      <c r="IOA113" s="2"/>
      <c r="IOB113" s="2"/>
      <c r="IOC113" s="2"/>
      <c r="IOD113" s="2"/>
      <c r="IOE113" s="2"/>
      <c r="IOF113" s="2"/>
      <c r="IOG113" s="2"/>
      <c r="IOH113" s="2"/>
      <c r="IOI113" s="2"/>
      <c r="IOJ113" s="2"/>
      <c r="IOK113" s="2"/>
      <c r="IOL113" s="2"/>
      <c r="IOM113" s="2"/>
      <c r="ION113" s="2"/>
      <c r="IOO113" s="2"/>
      <c r="IOP113" s="2"/>
      <c r="IOQ113" s="2"/>
      <c r="IOR113" s="2"/>
      <c r="IOS113" s="2"/>
      <c r="IOT113" s="2"/>
      <c r="IOU113" s="2"/>
      <c r="IOV113" s="2"/>
      <c r="IOW113" s="2"/>
      <c r="IOX113" s="2"/>
      <c r="IOY113" s="2"/>
      <c r="IOZ113" s="2"/>
      <c r="IPA113" s="2"/>
      <c r="IPB113" s="2"/>
      <c r="IPC113" s="2"/>
      <c r="IPD113" s="2"/>
      <c r="IPE113" s="2"/>
      <c r="IPF113" s="2"/>
      <c r="IPG113" s="2"/>
      <c r="IPH113" s="2"/>
      <c r="IPI113" s="2"/>
      <c r="IPJ113" s="2"/>
      <c r="IPK113" s="2"/>
      <c r="IPL113" s="2"/>
      <c r="IPM113" s="2"/>
      <c r="IPN113" s="2"/>
      <c r="IPO113" s="2"/>
      <c r="IPP113" s="2"/>
      <c r="IPQ113" s="2"/>
      <c r="IPR113" s="2"/>
      <c r="IPS113" s="2"/>
      <c r="IPT113" s="2"/>
      <c r="IPU113" s="2"/>
      <c r="IPV113" s="2"/>
      <c r="IPW113" s="2"/>
      <c r="IPX113" s="2"/>
      <c r="IPY113" s="2"/>
      <c r="IPZ113" s="2"/>
      <c r="IQA113" s="2"/>
      <c r="IQB113" s="2"/>
      <c r="IQC113" s="2"/>
      <c r="IQD113" s="2"/>
      <c r="IQE113" s="2"/>
      <c r="IQF113" s="2"/>
      <c r="IQG113" s="2"/>
      <c r="IQH113" s="2"/>
      <c r="IQI113" s="2"/>
      <c r="IQJ113" s="2"/>
      <c r="IQK113" s="2"/>
      <c r="IQL113" s="2"/>
      <c r="IQM113" s="2"/>
      <c r="IQN113" s="2"/>
      <c r="IQO113" s="2"/>
      <c r="IQP113" s="2"/>
      <c r="IQQ113" s="2"/>
      <c r="IQR113" s="2"/>
      <c r="IQS113" s="2"/>
      <c r="IQT113" s="2"/>
      <c r="IQU113" s="2"/>
      <c r="IQV113" s="2"/>
      <c r="IQW113" s="2"/>
      <c r="IQX113" s="2"/>
      <c r="IQY113" s="2"/>
      <c r="IQZ113" s="2"/>
      <c r="IRA113" s="2"/>
      <c r="IRB113" s="2"/>
      <c r="IRC113" s="2"/>
      <c r="IRD113" s="2"/>
      <c r="IRE113" s="2"/>
      <c r="IRF113" s="2"/>
      <c r="IRG113" s="2"/>
      <c r="IRH113" s="2"/>
      <c r="IRI113" s="2"/>
      <c r="IRJ113" s="2"/>
      <c r="IRK113" s="2"/>
      <c r="IRL113" s="2"/>
      <c r="IRM113" s="2"/>
      <c r="IRN113" s="2"/>
      <c r="IRO113" s="2"/>
      <c r="IRP113" s="2"/>
      <c r="IRQ113" s="2"/>
      <c r="IRR113" s="2"/>
      <c r="IRS113" s="2"/>
      <c r="IRT113" s="2"/>
      <c r="IRU113" s="2"/>
      <c r="IRV113" s="2"/>
      <c r="IRW113" s="2"/>
      <c r="IRX113" s="2"/>
      <c r="IRY113" s="2"/>
      <c r="IRZ113" s="2"/>
      <c r="ISA113" s="2"/>
      <c r="ISB113" s="2"/>
      <c r="ISC113" s="2"/>
      <c r="ISD113" s="2"/>
      <c r="ISE113" s="2"/>
      <c r="ISF113" s="2"/>
      <c r="ISG113" s="2"/>
      <c r="ISH113" s="2"/>
      <c r="ISI113" s="2"/>
      <c r="ISJ113" s="2"/>
      <c r="ISK113" s="2"/>
      <c r="ISL113" s="2"/>
      <c r="ISM113" s="2"/>
      <c r="ISN113" s="2"/>
      <c r="ISO113" s="2"/>
      <c r="ISP113" s="2"/>
      <c r="ISQ113" s="2"/>
      <c r="ISR113" s="2"/>
      <c r="ISS113" s="2"/>
      <c r="IST113" s="2"/>
      <c r="ISU113" s="2"/>
      <c r="ISV113" s="2"/>
      <c r="ISW113" s="2"/>
      <c r="ISX113" s="2"/>
      <c r="ISY113" s="2"/>
      <c r="ISZ113" s="2"/>
      <c r="ITA113" s="2"/>
      <c r="ITB113" s="2"/>
      <c r="ITC113" s="2"/>
      <c r="ITD113" s="2"/>
      <c r="ITE113" s="2"/>
      <c r="ITF113" s="2"/>
      <c r="ITG113" s="2"/>
      <c r="ITH113" s="2"/>
      <c r="ITI113" s="2"/>
      <c r="ITJ113" s="2"/>
      <c r="ITK113" s="2"/>
      <c r="ITL113" s="2"/>
      <c r="ITM113" s="2"/>
      <c r="ITN113" s="2"/>
      <c r="ITO113" s="2"/>
      <c r="ITP113" s="2"/>
      <c r="ITQ113" s="2"/>
      <c r="ITR113" s="2"/>
      <c r="ITS113" s="2"/>
      <c r="ITT113" s="2"/>
      <c r="ITU113" s="2"/>
      <c r="ITV113" s="2"/>
      <c r="ITW113" s="2"/>
      <c r="ITX113" s="2"/>
      <c r="ITY113" s="2"/>
      <c r="ITZ113" s="2"/>
      <c r="IUA113" s="2"/>
      <c r="IUB113" s="2"/>
      <c r="IUC113" s="2"/>
      <c r="IUD113" s="2"/>
      <c r="IUE113" s="2"/>
      <c r="IUF113" s="2"/>
      <c r="IUG113" s="2"/>
      <c r="IUH113" s="2"/>
      <c r="IUI113" s="2"/>
      <c r="IUJ113" s="2"/>
      <c r="IUK113" s="2"/>
      <c r="IUL113" s="2"/>
      <c r="IUM113" s="2"/>
      <c r="IUN113" s="2"/>
      <c r="IUO113" s="2"/>
      <c r="IUP113" s="2"/>
      <c r="IUQ113" s="2"/>
      <c r="IUR113" s="2"/>
      <c r="IUS113" s="2"/>
      <c r="IUT113" s="2"/>
      <c r="IUU113" s="2"/>
      <c r="IUV113" s="2"/>
      <c r="IUW113" s="2"/>
      <c r="IUX113" s="2"/>
      <c r="IUY113" s="2"/>
      <c r="IUZ113" s="2"/>
      <c r="IVA113" s="2"/>
      <c r="IVB113" s="2"/>
      <c r="IVC113" s="2"/>
      <c r="IVD113" s="2"/>
      <c r="IVE113" s="2"/>
      <c r="IVF113" s="2"/>
      <c r="IVG113" s="2"/>
      <c r="IVH113" s="2"/>
      <c r="IVI113" s="2"/>
      <c r="IVJ113" s="2"/>
      <c r="IVK113" s="2"/>
      <c r="IVL113" s="2"/>
      <c r="IVM113" s="2"/>
      <c r="IVN113" s="2"/>
      <c r="IVO113" s="2"/>
      <c r="IVP113" s="2"/>
      <c r="IVQ113" s="2"/>
      <c r="IVR113" s="2"/>
      <c r="IVS113" s="2"/>
      <c r="IVT113" s="2"/>
      <c r="IVU113" s="2"/>
      <c r="IVV113" s="2"/>
      <c r="IVW113" s="2"/>
      <c r="IVX113" s="2"/>
      <c r="IVY113" s="2"/>
      <c r="IVZ113" s="2"/>
      <c r="IWA113" s="2"/>
      <c r="IWB113" s="2"/>
      <c r="IWC113" s="2"/>
      <c r="IWD113" s="2"/>
      <c r="IWE113" s="2"/>
      <c r="IWF113" s="2"/>
      <c r="IWG113" s="2"/>
      <c r="IWH113" s="2"/>
      <c r="IWI113" s="2"/>
      <c r="IWJ113" s="2"/>
      <c r="IWK113" s="2"/>
      <c r="IWL113" s="2"/>
      <c r="IWM113" s="2"/>
      <c r="IWN113" s="2"/>
      <c r="IWO113" s="2"/>
      <c r="IWP113" s="2"/>
      <c r="IWQ113" s="2"/>
      <c r="IWR113" s="2"/>
      <c r="IWS113" s="2"/>
      <c r="IWT113" s="2"/>
      <c r="IWU113" s="2"/>
      <c r="IWV113" s="2"/>
      <c r="IWW113" s="2"/>
      <c r="IWX113" s="2"/>
      <c r="IWY113" s="2"/>
      <c r="IWZ113" s="2"/>
      <c r="IXA113" s="2"/>
      <c r="IXB113" s="2"/>
      <c r="IXC113" s="2"/>
      <c r="IXD113" s="2"/>
      <c r="IXE113" s="2"/>
      <c r="IXF113" s="2"/>
      <c r="IXG113" s="2"/>
      <c r="IXH113" s="2"/>
      <c r="IXI113" s="2"/>
      <c r="IXJ113" s="2"/>
      <c r="IXK113" s="2"/>
      <c r="IXL113" s="2"/>
      <c r="IXM113" s="2"/>
      <c r="IXN113" s="2"/>
      <c r="IXO113" s="2"/>
      <c r="IXP113" s="2"/>
      <c r="IXQ113" s="2"/>
      <c r="IXR113" s="2"/>
      <c r="IXS113" s="2"/>
      <c r="IXT113" s="2"/>
      <c r="IXU113" s="2"/>
      <c r="IXV113" s="2"/>
      <c r="IXW113" s="2"/>
      <c r="IXX113" s="2"/>
      <c r="IXY113" s="2"/>
      <c r="IXZ113" s="2"/>
      <c r="IYA113" s="2"/>
      <c r="IYB113" s="2"/>
      <c r="IYC113" s="2"/>
      <c r="IYD113" s="2"/>
      <c r="IYE113" s="2"/>
      <c r="IYF113" s="2"/>
      <c r="IYG113" s="2"/>
      <c r="IYH113" s="2"/>
      <c r="IYI113" s="2"/>
      <c r="IYJ113" s="2"/>
      <c r="IYK113" s="2"/>
      <c r="IYL113" s="2"/>
      <c r="IYM113" s="2"/>
      <c r="IYN113" s="2"/>
      <c r="IYO113" s="2"/>
      <c r="IYP113" s="2"/>
      <c r="IYQ113" s="2"/>
      <c r="IYR113" s="2"/>
      <c r="IYS113" s="2"/>
      <c r="IYT113" s="2"/>
      <c r="IYU113" s="2"/>
      <c r="IYV113" s="2"/>
      <c r="IYW113" s="2"/>
      <c r="IYX113" s="2"/>
      <c r="IYY113" s="2"/>
      <c r="IYZ113" s="2"/>
      <c r="IZA113" s="2"/>
      <c r="IZB113" s="2"/>
      <c r="IZC113" s="2"/>
      <c r="IZD113" s="2"/>
      <c r="IZE113" s="2"/>
      <c r="IZF113" s="2"/>
      <c r="IZG113" s="2"/>
      <c r="IZH113" s="2"/>
      <c r="IZI113" s="2"/>
      <c r="IZJ113" s="2"/>
      <c r="IZK113" s="2"/>
      <c r="IZL113" s="2"/>
      <c r="IZM113" s="2"/>
      <c r="IZN113" s="2"/>
      <c r="IZO113" s="2"/>
      <c r="IZP113" s="2"/>
      <c r="IZQ113" s="2"/>
      <c r="IZR113" s="2"/>
      <c r="IZS113" s="2"/>
      <c r="IZT113" s="2"/>
      <c r="IZU113" s="2"/>
      <c r="IZV113" s="2"/>
      <c r="IZW113" s="2"/>
      <c r="IZX113" s="2"/>
      <c r="IZY113" s="2"/>
      <c r="IZZ113" s="2"/>
      <c r="JAA113" s="2"/>
      <c r="JAB113" s="2"/>
      <c r="JAC113" s="2"/>
      <c r="JAD113" s="2"/>
      <c r="JAE113" s="2"/>
      <c r="JAF113" s="2"/>
      <c r="JAG113" s="2"/>
      <c r="JAH113" s="2"/>
      <c r="JAI113" s="2"/>
      <c r="JAJ113" s="2"/>
      <c r="JAK113" s="2"/>
      <c r="JAL113" s="2"/>
      <c r="JAM113" s="2"/>
      <c r="JAN113" s="2"/>
      <c r="JAO113" s="2"/>
      <c r="JAP113" s="2"/>
      <c r="JAQ113" s="2"/>
      <c r="JAR113" s="2"/>
      <c r="JAS113" s="2"/>
      <c r="JAT113" s="2"/>
      <c r="JAU113" s="2"/>
      <c r="JAV113" s="2"/>
      <c r="JAW113" s="2"/>
      <c r="JAX113" s="2"/>
      <c r="JAY113" s="2"/>
      <c r="JAZ113" s="2"/>
      <c r="JBA113" s="2"/>
      <c r="JBB113" s="2"/>
      <c r="JBC113" s="2"/>
      <c r="JBD113" s="2"/>
      <c r="JBE113" s="2"/>
      <c r="JBF113" s="2"/>
      <c r="JBG113" s="2"/>
      <c r="JBH113" s="2"/>
      <c r="JBI113" s="2"/>
      <c r="JBJ113" s="2"/>
      <c r="JBK113" s="2"/>
      <c r="JBL113" s="2"/>
      <c r="JBM113" s="2"/>
      <c r="JBN113" s="2"/>
      <c r="JBO113" s="2"/>
      <c r="JBP113" s="2"/>
      <c r="JBQ113" s="2"/>
      <c r="JBR113" s="2"/>
      <c r="JBS113" s="2"/>
      <c r="JBT113" s="2"/>
      <c r="JBU113" s="2"/>
      <c r="JBV113" s="2"/>
      <c r="JBW113" s="2"/>
      <c r="JBX113" s="2"/>
      <c r="JBY113" s="2"/>
      <c r="JBZ113" s="2"/>
      <c r="JCA113" s="2"/>
      <c r="JCB113" s="2"/>
      <c r="JCC113" s="2"/>
      <c r="JCD113" s="2"/>
      <c r="JCE113" s="2"/>
      <c r="JCF113" s="2"/>
      <c r="JCG113" s="2"/>
      <c r="JCH113" s="2"/>
      <c r="JCI113" s="2"/>
      <c r="JCJ113" s="2"/>
      <c r="JCK113" s="2"/>
      <c r="JCL113" s="2"/>
      <c r="JCM113" s="2"/>
      <c r="JCN113" s="2"/>
      <c r="JCO113" s="2"/>
      <c r="JCP113" s="2"/>
      <c r="JCQ113" s="2"/>
      <c r="JCR113" s="2"/>
      <c r="JCS113" s="2"/>
      <c r="JCT113" s="2"/>
      <c r="JCU113" s="2"/>
      <c r="JCV113" s="2"/>
      <c r="JCW113" s="2"/>
      <c r="JCX113" s="2"/>
      <c r="JCY113" s="2"/>
      <c r="JCZ113" s="2"/>
      <c r="JDA113" s="2"/>
      <c r="JDB113" s="2"/>
      <c r="JDC113" s="2"/>
      <c r="JDD113" s="2"/>
      <c r="JDE113" s="2"/>
      <c r="JDF113" s="2"/>
      <c r="JDG113" s="2"/>
      <c r="JDH113" s="2"/>
      <c r="JDI113" s="2"/>
      <c r="JDJ113" s="2"/>
      <c r="JDK113" s="2"/>
      <c r="JDL113" s="2"/>
      <c r="JDM113" s="2"/>
      <c r="JDN113" s="2"/>
      <c r="JDO113" s="2"/>
      <c r="JDP113" s="2"/>
      <c r="JDQ113" s="2"/>
      <c r="JDR113" s="2"/>
      <c r="JDS113" s="2"/>
      <c r="JDT113" s="2"/>
      <c r="JDU113" s="2"/>
      <c r="JDV113" s="2"/>
      <c r="JDW113" s="2"/>
      <c r="JDX113" s="2"/>
      <c r="JDY113" s="2"/>
      <c r="JDZ113" s="2"/>
      <c r="JEA113" s="2"/>
      <c r="JEB113" s="2"/>
      <c r="JEC113" s="2"/>
      <c r="JED113" s="2"/>
      <c r="JEE113" s="2"/>
      <c r="JEF113" s="2"/>
      <c r="JEG113" s="2"/>
      <c r="JEH113" s="2"/>
      <c r="JEI113" s="2"/>
      <c r="JEJ113" s="2"/>
      <c r="JEK113" s="2"/>
      <c r="JEL113" s="2"/>
      <c r="JEM113" s="2"/>
      <c r="JEN113" s="2"/>
      <c r="JEO113" s="2"/>
      <c r="JEP113" s="2"/>
      <c r="JEQ113" s="2"/>
      <c r="JER113" s="2"/>
      <c r="JES113" s="2"/>
      <c r="JET113" s="2"/>
      <c r="JEU113" s="2"/>
      <c r="JEV113" s="2"/>
      <c r="JEW113" s="2"/>
      <c r="JEX113" s="2"/>
      <c r="JEY113" s="2"/>
      <c r="JEZ113" s="2"/>
      <c r="JFA113" s="2"/>
      <c r="JFB113" s="2"/>
      <c r="JFC113" s="2"/>
      <c r="JFD113" s="2"/>
      <c r="JFE113" s="2"/>
      <c r="JFF113" s="2"/>
      <c r="JFG113" s="2"/>
      <c r="JFH113" s="2"/>
      <c r="JFI113" s="2"/>
      <c r="JFJ113" s="2"/>
      <c r="JFK113" s="2"/>
      <c r="JFL113" s="2"/>
      <c r="JFM113" s="2"/>
      <c r="JFN113" s="2"/>
      <c r="JFO113" s="2"/>
      <c r="JFP113" s="2"/>
      <c r="JFQ113" s="2"/>
      <c r="JFR113" s="2"/>
      <c r="JFS113" s="2"/>
      <c r="JFT113" s="2"/>
      <c r="JFU113" s="2"/>
      <c r="JFV113" s="2"/>
      <c r="JFW113" s="2"/>
      <c r="JFX113" s="2"/>
      <c r="JFY113" s="2"/>
      <c r="JFZ113" s="2"/>
      <c r="JGA113" s="2"/>
      <c r="JGB113" s="2"/>
      <c r="JGC113" s="2"/>
      <c r="JGD113" s="2"/>
      <c r="JGE113" s="2"/>
      <c r="JGF113" s="2"/>
      <c r="JGG113" s="2"/>
      <c r="JGH113" s="2"/>
      <c r="JGI113" s="2"/>
      <c r="JGJ113" s="2"/>
      <c r="JGK113" s="2"/>
      <c r="JGL113" s="2"/>
      <c r="JGM113" s="2"/>
      <c r="JGN113" s="2"/>
      <c r="JGO113" s="2"/>
      <c r="JGP113" s="2"/>
      <c r="JGQ113" s="2"/>
      <c r="JGR113" s="2"/>
      <c r="JGS113" s="2"/>
      <c r="JGT113" s="2"/>
      <c r="JGU113" s="2"/>
      <c r="JGV113" s="2"/>
      <c r="JGW113" s="2"/>
      <c r="JGX113" s="2"/>
      <c r="JGY113" s="2"/>
      <c r="JGZ113" s="2"/>
      <c r="JHA113" s="2"/>
      <c r="JHB113" s="2"/>
      <c r="JHC113" s="2"/>
      <c r="JHD113" s="2"/>
      <c r="JHE113" s="2"/>
      <c r="JHF113" s="2"/>
      <c r="JHG113" s="2"/>
      <c r="JHH113" s="2"/>
      <c r="JHI113" s="2"/>
      <c r="JHJ113" s="2"/>
      <c r="JHK113" s="2"/>
      <c r="JHL113" s="2"/>
      <c r="JHM113" s="2"/>
      <c r="JHN113" s="2"/>
      <c r="JHO113" s="2"/>
      <c r="JHP113" s="2"/>
      <c r="JHQ113" s="2"/>
      <c r="JHR113" s="2"/>
      <c r="JHS113" s="2"/>
      <c r="JHT113" s="2"/>
      <c r="JHU113" s="2"/>
      <c r="JHV113" s="2"/>
      <c r="JHW113" s="2"/>
      <c r="JHX113" s="2"/>
      <c r="JHY113" s="2"/>
      <c r="JHZ113" s="2"/>
      <c r="JIA113" s="2"/>
      <c r="JIB113" s="2"/>
      <c r="JIC113" s="2"/>
      <c r="JID113" s="2"/>
      <c r="JIE113" s="2"/>
      <c r="JIF113" s="2"/>
      <c r="JIG113" s="2"/>
      <c r="JIH113" s="2"/>
      <c r="JII113" s="2"/>
      <c r="JIJ113" s="2"/>
      <c r="JIK113" s="2"/>
      <c r="JIL113" s="2"/>
      <c r="JIM113" s="2"/>
      <c r="JIN113" s="2"/>
      <c r="JIO113" s="2"/>
      <c r="JIP113" s="2"/>
      <c r="JIQ113" s="2"/>
      <c r="JIR113" s="2"/>
      <c r="JIS113" s="2"/>
      <c r="JIT113" s="2"/>
      <c r="JIU113" s="2"/>
      <c r="JIV113" s="2"/>
      <c r="JIW113" s="2"/>
      <c r="JIX113" s="2"/>
      <c r="JIY113" s="2"/>
      <c r="JIZ113" s="2"/>
      <c r="JJA113" s="2"/>
      <c r="JJB113" s="2"/>
      <c r="JJC113" s="2"/>
      <c r="JJD113" s="2"/>
      <c r="JJE113" s="2"/>
      <c r="JJF113" s="2"/>
      <c r="JJG113" s="2"/>
      <c r="JJH113" s="2"/>
      <c r="JJI113" s="2"/>
      <c r="JJJ113" s="2"/>
      <c r="JJK113" s="2"/>
      <c r="JJL113" s="2"/>
      <c r="JJM113" s="2"/>
      <c r="JJN113" s="2"/>
      <c r="JJO113" s="2"/>
      <c r="JJP113" s="2"/>
      <c r="JJQ113" s="2"/>
      <c r="JJR113" s="2"/>
      <c r="JJS113" s="2"/>
      <c r="JJT113" s="2"/>
      <c r="JJU113" s="2"/>
      <c r="JJV113" s="2"/>
      <c r="JJW113" s="2"/>
      <c r="JJX113" s="2"/>
      <c r="JJY113" s="2"/>
      <c r="JJZ113" s="2"/>
      <c r="JKA113" s="2"/>
      <c r="JKB113" s="2"/>
      <c r="JKC113" s="2"/>
      <c r="JKD113" s="2"/>
      <c r="JKE113" s="2"/>
      <c r="JKF113" s="2"/>
      <c r="JKG113" s="2"/>
      <c r="JKH113" s="2"/>
      <c r="JKI113" s="2"/>
      <c r="JKJ113" s="2"/>
      <c r="JKK113" s="2"/>
      <c r="JKL113" s="2"/>
      <c r="JKM113" s="2"/>
      <c r="JKN113" s="2"/>
      <c r="JKO113" s="2"/>
      <c r="JKP113" s="2"/>
      <c r="JKQ113" s="2"/>
      <c r="JKR113" s="2"/>
      <c r="JKS113" s="2"/>
      <c r="JKT113" s="2"/>
      <c r="JKU113" s="2"/>
      <c r="JKV113" s="2"/>
      <c r="JKW113" s="2"/>
      <c r="JKX113" s="2"/>
      <c r="JKY113" s="2"/>
      <c r="JKZ113" s="2"/>
      <c r="JLA113" s="2"/>
      <c r="JLB113" s="2"/>
      <c r="JLC113" s="2"/>
      <c r="JLD113" s="2"/>
      <c r="JLE113" s="2"/>
      <c r="JLF113" s="2"/>
      <c r="JLG113" s="2"/>
      <c r="JLH113" s="2"/>
      <c r="JLI113" s="2"/>
      <c r="JLJ113" s="2"/>
      <c r="JLK113" s="2"/>
      <c r="JLL113" s="2"/>
      <c r="JLM113" s="2"/>
      <c r="JLN113" s="2"/>
      <c r="JLO113" s="2"/>
      <c r="JLP113" s="2"/>
      <c r="JLQ113" s="2"/>
      <c r="JLR113" s="2"/>
      <c r="JLS113" s="2"/>
      <c r="JLT113" s="2"/>
      <c r="JLU113" s="2"/>
      <c r="JLV113" s="2"/>
      <c r="JLW113" s="2"/>
      <c r="JLX113" s="2"/>
      <c r="JLY113" s="2"/>
      <c r="JLZ113" s="2"/>
      <c r="JMA113" s="2"/>
      <c r="JMB113" s="2"/>
      <c r="JMC113" s="2"/>
      <c r="JMD113" s="2"/>
      <c r="JME113" s="2"/>
      <c r="JMF113" s="2"/>
      <c r="JMG113" s="2"/>
      <c r="JMH113" s="2"/>
      <c r="JMI113" s="2"/>
      <c r="JMJ113" s="2"/>
      <c r="JMK113" s="2"/>
      <c r="JML113" s="2"/>
      <c r="JMM113" s="2"/>
      <c r="JMN113" s="2"/>
      <c r="JMO113" s="2"/>
      <c r="JMP113" s="2"/>
      <c r="JMQ113" s="2"/>
      <c r="JMR113" s="2"/>
      <c r="JMS113" s="2"/>
      <c r="JMT113" s="2"/>
      <c r="JMU113" s="2"/>
      <c r="JMV113" s="2"/>
      <c r="JMW113" s="2"/>
      <c r="JMX113" s="2"/>
      <c r="JMY113" s="2"/>
      <c r="JMZ113" s="2"/>
      <c r="JNA113" s="2"/>
      <c r="JNB113" s="2"/>
      <c r="JNC113" s="2"/>
      <c r="JND113" s="2"/>
      <c r="JNE113" s="2"/>
      <c r="JNF113" s="2"/>
      <c r="JNG113" s="2"/>
      <c r="JNH113" s="2"/>
      <c r="JNI113" s="2"/>
      <c r="JNJ113" s="2"/>
      <c r="JNK113" s="2"/>
      <c r="JNL113" s="2"/>
      <c r="JNM113" s="2"/>
      <c r="JNN113" s="2"/>
      <c r="JNO113" s="2"/>
      <c r="JNP113" s="2"/>
      <c r="JNQ113" s="2"/>
      <c r="JNR113" s="2"/>
      <c r="JNS113" s="2"/>
      <c r="JNT113" s="2"/>
      <c r="JNU113" s="2"/>
      <c r="JNV113" s="2"/>
      <c r="JNW113" s="2"/>
      <c r="JNX113" s="2"/>
      <c r="JNY113" s="2"/>
      <c r="JNZ113" s="2"/>
      <c r="JOA113" s="2"/>
      <c r="JOB113" s="2"/>
      <c r="JOC113" s="2"/>
      <c r="JOD113" s="2"/>
      <c r="JOE113" s="2"/>
      <c r="JOF113" s="2"/>
      <c r="JOG113" s="2"/>
      <c r="JOH113" s="2"/>
      <c r="JOI113" s="2"/>
      <c r="JOJ113" s="2"/>
      <c r="JOK113" s="2"/>
      <c r="JOL113" s="2"/>
      <c r="JOM113" s="2"/>
      <c r="JON113" s="2"/>
      <c r="JOO113" s="2"/>
      <c r="JOP113" s="2"/>
      <c r="JOQ113" s="2"/>
      <c r="JOR113" s="2"/>
      <c r="JOS113" s="2"/>
      <c r="JOT113" s="2"/>
      <c r="JOU113" s="2"/>
      <c r="JOV113" s="2"/>
      <c r="JOW113" s="2"/>
      <c r="JOX113" s="2"/>
      <c r="JOY113" s="2"/>
      <c r="JOZ113" s="2"/>
      <c r="JPA113" s="2"/>
      <c r="JPB113" s="2"/>
      <c r="JPC113" s="2"/>
      <c r="JPD113" s="2"/>
      <c r="JPE113" s="2"/>
      <c r="JPF113" s="2"/>
      <c r="JPG113" s="2"/>
      <c r="JPH113" s="2"/>
      <c r="JPI113" s="2"/>
      <c r="JPJ113" s="2"/>
      <c r="JPK113" s="2"/>
      <c r="JPL113" s="2"/>
      <c r="JPM113" s="2"/>
      <c r="JPN113" s="2"/>
      <c r="JPO113" s="2"/>
      <c r="JPP113" s="2"/>
      <c r="JPQ113" s="2"/>
      <c r="JPR113" s="2"/>
      <c r="JPS113" s="2"/>
      <c r="JPT113" s="2"/>
      <c r="JPU113" s="2"/>
      <c r="JPV113" s="2"/>
      <c r="JPW113" s="2"/>
      <c r="JPX113" s="2"/>
      <c r="JPY113" s="2"/>
      <c r="JPZ113" s="2"/>
      <c r="JQA113" s="2"/>
      <c r="JQB113" s="2"/>
      <c r="JQC113" s="2"/>
      <c r="JQD113" s="2"/>
      <c r="JQE113" s="2"/>
      <c r="JQF113" s="2"/>
      <c r="JQG113" s="2"/>
      <c r="JQH113" s="2"/>
      <c r="JQI113" s="2"/>
      <c r="JQJ113" s="2"/>
      <c r="JQK113" s="2"/>
      <c r="JQL113" s="2"/>
      <c r="JQM113" s="2"/>
      <c r="JQN113" s="2"/>
      <c r="JQO113" s="2"/>
      <c r="JQP113" s="2"/>
      <c r="JQQ113" s="2"/>
      <c r="JQR113" s="2"/>
      <c r="JQS113" s="2"/>
      <c r="JQT113" s="2"/>
      <c r="JQU113" s="2"/>
      <c r="JQV113" s="2"/>
      <c r="JQW113" s="2"/>
      <c r="JQX113" s="2"/>
      <c r="JQY113" s="2"/>
      <c r="JQZ113" s="2"/>
      <c r="JRA113" s="2"/>
      <c r="JRB113" s="2"/>
      <c r="JRC113" s="2"/>
      <c r="JRD113" s="2"/>
      <c r="JRE113" s="2"/>
      <c r="JRF113" s="2"/>
      <c r="JRG113" s="2"/>
      <c r="JRH113" s="2"/>
      <c r="JRI113" s="2"/>
      <c r="JRJ113" s="2"/>
      <c r="JRK113" s="2"/>
      <c r="JRL113" s="2"/>
      <c r="JRM113" s="2"/>
      <c r="JRN113" s="2"/>
      <c r="JRO113" s="2"/>
      <c r="JRP113" s="2"/>
      <c r="JRQ113" s="2"/>
      <c r="JRR113" s="2"/>
      <c r="JRS113" s="2"/>
      <c r="JRT113" s="2"/>
      <c r="JRU113" s="2"/>
      <c r="JRV113" s="2"/>
      <c r="JRW113" s="2"/>
      <c r="JRX113" s="2"/>
      <c r="JRY113" s="2"/>
      <c r="JRZ113" s="2"/>
      <c r="JSA113" s="2"/>
      <c r="JSB113" s="2"/>
      <c r="JSC113" s="2"/>
      <c r="JSD113" s="2"/>
      <c r="JSE113" s="2"/>
      <c r="JSF113" s="2"/>
      <c r="JSG113" s="2"/>
      <c r="JSH113" s="2"/>
      <c r="JSI113" s="2"/>
      <c r="JSJ113" s="2"/>
      <c r="JSK113" s="2"/>
      <c r="JSL113" s="2"/>
      <c r="JSM113" s="2"/>
      <c r="JSN113" s="2"/>
      <c r="JSO113" s="2"/>
      <c r="JSP113" s="2"/>
      <c r="JSQ113" s="2"/>
      <c r="JSR113" s="2"/>
      <c r="JSS113" s="2"/>
      <c r="JST113" s="2"/>
      <c r="JSU113" s="2"/>
      <c r="JSV113" s="2"/>
      <c r="JSW113" s="2"/>
      <c r="JSX113" s="2"/>
      <c r="JSY113" s="2"/>
      <c r="JSZ113" s="2"/>
      <c r="JTA113" s="2"/>
      <c r="JTB113" s="2"/>
      <c r="JTC113" s="2"/>
      <c r="JTD113" s="2"/>
      <c r="JTE113" s="2"/>
      <c r="JTF113" s="2"/>
      <c r="JTG113" s="2"/>
      <c r="JTH113" s="2"/>
      <c r="JTI113" s="2"/>
      <c r="JTJ113" s="2"/>
      <c r="JTK113" s="2"/>
      <c r="JTL113" s="2"/>
      <c r="JTM113" s="2"/>
      <c r="JTN113" s="2"/>
      <c r="JTO113" s="2"/>
      <c r="JTP113" s="2"/>
      <c r="JTQ113" s="2"/>
      <c r="JTR113" s="2"/>
      <c r="JTS113" s="2"/>
      <c r="JTT113" s="2"/>
      <c r="JTU113" s="2"/>
      <c r="JTV113" s="2"/>
      <c r="JTW113" s="2"/>
      <c r="JTX113" s="2"/>
      <c r="JTY113" s="2"/>
      <c r="JTZ113" s="2"/>
      <c r="JUA113" s="2"/>
      <c r="JUB113" s="2"/>
      <c r="JUC113" s="2"/>
      <c r="JUD113" s="2"/>
      <c r="JUE113" s="2"/>
      <c r="JUF113" s="2"/>
      <c r="JUG113" s="2"/>
      <c r="JUH113" s="2"/>
      <c r="JUI113" s="2"/>
      <c r="JUJ113" s="2"/>
      <c r="JUK113" s="2"/>
      <c r="JUL113" s="2"/>
      <c r="JUM113" s="2"/>
      <c r="JUN113" s="2"/>
      <c r="JUO113" s="2"/>
      <c r="JUP113" s="2"/>
      <c r="JUQ113" s="2"/>
      <c r="JUR113" s="2"/>
      <c r="JUS113" s="2"/>
      <c r="JUT113" s="2"/>
      <c r="JUU113" s="2"/>
      <c r="JUV113" s="2"/>
      <c r="JUW113" s="2"/>
      <c r="JUX113" s="2"/>
      <c r="JUY113" s="2"/>
      <c r="JUZ113" s="2"/>
      <c r="JVA113" s="2"/>
      <c r="JVB113" s="2"/>
      <c r="JVC113" s="2"/>
      <c r="JVD113" s="2"/>
      <c r="JVE113" s="2"/>
      <c r="JVF113" s="2"/>
      <c r="JVG113" s="2"/>
      <c r="JVH113" s="2"/>
      <c r="JVI113" s="2"/>
      <c r="JVJ113" s="2"/>
      <c r="JVK113" s="2"/>
      <c r="JVL113" s="2"/>
      <c r="JVM113" s="2"/>
      <c r="JVN113" s="2"/>
      <c r="JVO113" s="2"/>
      <c r="JVP113" s="2"/>
      <c r="JVQ113" s="2"/>
      <c r="JVR113" s="2"/>
      <c r="JVS113" s="2"/>
      <c r="JVT113" s="2"/>
      <c r="JVU113" s="2"/>
      <c r="JVV113" s="2"/>
      <c r="JVW113" s="2"/>
      <c r="JVX113" s="2"/>
      <c r="JVY113" s="2"/>
      <c r="JVZ113" s="2"/>
      <c r="JWA113" s="2"/>
      <c r="JWB113" s="2"/>
      <c r="JWC113" s="2"/>
      <c r="JWD113" s="2"/>
      <c r="JWE113" s="2"/>
      <c r="JWF113" s="2"/>
      <c r="JWG113" s="2"/>
      <c r="JWH113" s="2"/>
      <c r="JWI113" s="2"/>
      <c r="JWJ113" s="2"/>
      <c r="JWK113" s="2"/>
      <c r="JWL113" s="2"/>
      <c r="JWM113" s="2"/>
      <c r="JWN113" s="2"/>
      <c r="JWO113" s="2"/>
      <c r="JWP113" s="2"/>
      <c r="JWQ113" s="2"/>
      <c r="JWR113" s="2"/>
      <c r="JWS113" s="2"/>
      <c r="JWT113" s="2"/>
      <c r="JWU113" s="2"/>
      <c r="JWV113" s="2"/>
      <c r="JWW113" s="2"/>
      <c r="JWX113" s="2"/>
      <c r="JWY113" s="2"/>
      <c r="JWZ113" s="2"/>
      <c r="JXA113" s="2"/>
      <c r="JXB113" s="2"/>
      <c r="JXC113" s="2"/>
      <c r="JXD113" s="2"/>
      <c r="JXE113" s="2"/>
      <c r="JXF113" s="2"/>
      <c r="JXG113" s="2"/>
      <c r="JXH113" s="2"/>
      <c r="JXI113" s="2"/>
      <c r="JXJ113" s="2"/>
      <c r="JXK113" s="2"/>
      <c r="JXL113" s="2"/>
      <c r="JXM113" s="2"/>
      <c r="JXN113" s="2"/>
      <c r="JXO113" s="2"/>
      <c r="JXP113" s="2"/>
      <c r="JXQ113" s="2"/>
      <c r="JXR113" s="2"/>
      <c r="JXS113" s="2"/>
      <c r="JXT113" s="2"/>
      <c r="JXU113" s="2"/>
      <c r="JXV113" s="2"/>
      <c r="JXW113" s="2"/>
      <c r="JXX113" s="2"/>
      <c r="JXY113" s="2"/>
      <c r="JXZ113" s="2"/>
      <c r="JYA113" s="2"/>
      <c r="JYB113" s="2"/>
      <c r="JYC113" s="2"/>
      <c r="JYD113" s="2"/>
      <c r="JYE113" s="2"/>
      <c r="JYF113" s="2"/>
      <c r="JYG113" s="2"/>
      <c r="JYH113" s="2"/>
      <c r="JYI113" s="2"/>
      <c r="JYJ113" s="2"/>
      <c r="JYK113" s="2"/>
      <c r="JYL113" s="2"/>
      <c r="JYM113" s="2"/>
      <c r="JYN113" s="2"/>
      <c r="JYO113" s="2"/>
      <c r="JYP113" s="2"/>
      <c r="JYQ113" s="2"/>
      <c r="JYR113" s="2"/>
      <c r="JYS113" s="2"/>
      <c r="JYT113" s="2"/>
      <c r="JYU113" s="2"/>
      <c r="JYV113" s="2"/>
      <c r="JYW113" s="2"/>
      <c r="JYX113" s="2"/>
      <c r="JYY113" s="2"/>
      <c r="JYZ113" s="2"/>
      <c r="JZA113" s="2"/>
      <c r="JZB113" s="2"/>
      <c r="JZC113" s="2"/>
      <c r="JZD113" s="2"/>
      <c r="JZE113" s="2"/>
      <c r="JZF113" s="2"/>
      <c r="JZG113" s="2"/>
      <c r="JZH113" s="2"/>
      <c r="JZI113" s="2"/>
      <c r="JZJ113" s="2"/>
      <c r="JZK113" s="2"/>
      <c r="JZL113" s="2"/>
      <c r="JZM113" s="2"/>
      <c r="JZN113" s="2"/>
      <c r="JZO113" s="2"/>
      <c r="JZP113" s="2"/>
      <c r="JZQ113" s="2"/>
      <c r="JZR113" s="2"/>
      <c r="JZS113" s="2"/>
      <c r="JZT113" s="2"/>
      <c r="JZU113" s="2"/>
      <c r="JZV113" s="2"/>
      <c r="JZW113" s="2"/>
      <c r="JZX113" s="2"/>
      <c r="JZY113" s="2"/>
      <c r="JZZ113" s="2"/>
      <c r="KAA113" s="2"/>
      <c r="KAB113" s="2"/>
      <c r="KAC113" s="2"/>
      <c r="KAD113" s="2"/>
      <c r="KAE113" s="2"/>
      <c r="KAF113" s="2"/>
      <c r="KAG113" s="2"/>
      <c r="KAH113" s="2"/>
      <c r="KAI113" s="2"/>
      <c r="KAJ113" s="2"/>
      <c r="KAK113" s="2"/>
      <c r="KAL113" s="2"/>
      <c r="KAM113" s="2"/>
      <c r="KAN113" s="2"/>
      <c r="KAO113" s="2"/>
      <c r="KAP113" s="2"/>
      <c r="KAQ113" s="2"/>
      <c r="KAR113" s="2"/>
      <c r="KAS113" s="2"/>
      <c r="KAT113" s="2"/>
      <c r="KAU113" s="2"/>
      <c r="KAV113" s="2"/>
      <c r="KAW113" s="2"/>
      <c r="KAX113" s="2"/>
      <c r="KAY113" s="2"/>
      <c r="KAZ113" s="2"/>
      <c r="KBA113" s="2"/>
      <c r="KBB113" s="2"/>
      <c r="KBC113" s="2"/>
      <c r="KBD113" s="2"/>
      <c r="KBE113" s="2"/>
      <c r="KBF113" s="2"/>
      <c r="KBG113" s="2"/>
      <c r="KBH113" s="2"/>
      <c r="KBI113" s="2"/>
      <c r="KBJ113" s="2"/>
      <c r="KBK113" s="2"/>
      <c r="KBL113" s="2"/>
      <c r="KBM113" s="2"/>
      <c r="KBN113" s="2"/>
      <c r="KBO113" s="2"/>
      <c r="KBP113" s="2"/>
      <c r="KBQ113" s="2"/>
      <c r="KBR113" s="2"/>
      <c r="KBS113" s="2"/>
      <c r="KBT113" s="2"/>
      <c r="KBU113" s="2"/>
      <c r="KBV113" s="2"/>
      <c r="KBW113" s="2"/>
      <c r="KBX113" s="2"/>
      <c r="KBY113" s="2"/>
      <c r="KBZ113" s="2"/>
      <c r="KCA113" s="2"/>
      <c r="KCB113" s="2"/>
      <c r="KCC113" s="2"/>
      <c r="KCD113" s="2"/>
      <c r="KCE113" s="2"/>
      <c r="KCF113" s="2"/>
      <c r="KCG113" s="2"/>
      <c r="KCH113" s="2"/>
      <c r="KCI113" s="2"/>
      <c r="KCJ113" s="2"/>
      <c r="KCK113" s="2"/>
      <c r="KCL113" s="2"/>
      <c r="KCM113" s="2"/>
      <c r="KCN113" s="2"/>
      <c r="KCO113" s="2"/>
      <c r="KCP113" s="2"/>
      <c r="KCQ113" s="2"/>
      <c r="KCR113" s="2"/>
      <c r="KCS113" s="2"/>
      <c r="KCT113" s="2"/>
      <c r="KCU113" s="2"/>
      <c r="KCV113" s="2"/>
      <c r="KCW113" s="2"/>
      <c r="KCX113" s="2"/>
      <c r="KCY113" s="2"/>
      <c r="KCZ113" s="2"/>
      <c r="KDA113" s="2"/>
      <c r="KDB113" s="2"/>
      <c r="KDC113" s="2"/>
      <c r="KDD113" s="2"/>
      <c r="KDE113" s="2"/>
      <c r="KDF113" s="2"/>
      <c r="KDG113" s="2"/>
      <c r="KDH113" s="2"/>
      <c r="KDI113" s="2"/>
      <c r="KDJ113" s="2"/>
      <c r="KDK113" s="2"/>
      <c r="KDL113" s="2"/>
      <c r="KDM113" s="2"/>
      <c r="KDN113" s="2"/>
      <c r="KDO113" s="2"/>
      <c r="KDP113" s="2"/>
      <c r="KDQ113" s="2"/>
      <c r="KDR113" s="2"/>
      <c r="KDS113" s="2"/>
      <c r="KDT113" s="2"/>
      <c r="KDU113" s="2"/>
      <c r="KDV113" s="2"/>
      <c r="KDW113" s="2"/>
      <c r="KDX113" s="2"/>
      <c r="KDY113" s="2"/>
      <c r="KDZ113" s="2"/>
      <c r="KEA113" s="2"/>
      <c r="KEB113" s="2"/>
      <c r="KEC113" s="2"/>
      <c r="KED113" s="2"/>
      <c r="KEE113" s="2"/>
      <c r="KEF113" s="2"/>
      <c r="KEG113" s="2"/>
      <c r="KEH113" s="2"/>
      <c r="KEI113" s="2"/>
      <c r="KEJ113" s="2"/>
      <c r="KEK113" s="2"/>
      <c r="KEL113" s="2"/>
      <c r="KEM113" s="2"/>
      <c r="KEN113" s="2"/>
      <c r="KEO113" s="2"/>
      <c r="KEP113" s="2"/>
      <c r="KEQ113" s="2"/>
      <c r="KER113" s="2"/>
      <c r="KES113" s="2"/>
      <c r="KET113" s="2"/>
      <c r="KEU113" s="2"/>
      <c r="KEV113" s="2"/>
      <c r="KEW113" s="2"/>
      <c r="KEX113" s="2"/>
      <c r="KEY113" s="2"/>
      <c r="KEZ113" s="2"/>
      <c r="KFA113" s="2"/>
      <c r="KFB113" s="2"/>
      <c r="KFC113" s="2"/>
      <c r="KFD113" s="2"/>
      <c r="KFE113" s="2"/>
      <c r="KFF113" s="2"/>
      <c r="KFG113" s="2"/>
      <c r="KFH113" s="2"/>
      <c r="KFI113" s="2"/>
      <c r="KFJ113" s="2"/>
      <c r="KFK113" s="2"/>
      <c r="KFL113" s="2"/>
      <c r="KFM113" s="2"/>
      <c r="KFN113" s="2"/>
      <c r="KFO113" s="2"/>
      <c r="KFP113" s="2"/>
      <c r="KFQ113" s="2"/>
      <c r="KFR113" s="2"/>
      <c r="KFS113" s="2"/>
      <c r="KFT113" s="2"/>
      <c r="KFU113" s="2"/>
      <c r="KFV113" s="2"/>
      <c r="KFW113" s="2"/>
      <c r="KFX113" s="2"/>
      <c r="KFY113" s="2"/>
      <c r="KFZ113" s="2"/>
      <c r="KGA113" s="2"/>
      <c r="KGB113" s="2"/>
      <c r="KGC113" s="2"/>
      <c r="KGD113" s="2"/>
      <c r="KGE113" s="2"/>
      <c r="KGF113" s="2"/>
      <c r="KGG113" s="2"/>
      <c r="KGH113" s="2"/>
      <c r="KGI113" s="2"/>
      <c r="KGJ113" s="2"/>
      <c r="KGK113" s="2"/>
      <c r="KGL113" s="2"/>
      <c r="KGM113" s="2"/>
      <c r="KGN113" s="2"/>
      <c r="KGO113" s="2"/>
      <c r="KGP113" s="2"/>
      <c r="KGQ113" s="2"/>
      <c r="KGR113" s="2"/>
      <c r="KGS113" s="2"/>
      <c r="KGT113" s="2"/>
      <c r="KGU113" s="2"/>
      <c r="KGV113" s="2"/>
      <c r="KGW113" s="2"/>
      <c r="KGX113" s="2"/>
      <c r="KGY113" s="2"/>
      <c r="KGZ113" s="2"/>
      <c r="KHA113" s="2"/>
      <c r="KHB113" s="2"/>
      <c r="KHC113" s="2"/>
      <c r="KHD113" s="2"/>
      <c r="KHE113" s="2"/>
      <c r="KHF113" s="2"/>
      <c r="KHG113" s="2"/>
      <c r="KHH113" s="2"/>
      <c r="KHI113" s="2"/>
      <c r="KHJ113" s="2"/>
      <c r="KHK113" s="2"/>
      <c r="KHL113" s="2"/>
      <c r="KHM113" s="2"/>
      <c r="KHN113" s="2"/>
      <c r="KHO113" s="2"/>
      <c r="KHP113" s="2"/>
      <c r="KHQ113" s="2"/>
      <c r="KHR113" s="2"/>
      <c r="KHS113" s="2"/>
      <c r="KHT113" s="2"/>
      <c r="KHU113" s="2"/>
      <c r="KHV113" s="2"/>
      <c r="KHW113" s="2"/>
      <c r="KHX113" s="2"/>
      <c r="KHY113" s="2"/>
      <c r="KHZ113" s="2"/>
      <c r="KIA113" s="2"/>
      <c r="KIB113" s="2"/>
      <c r="KIC113" s="2"/>
      <c r="KID113" s="2"/>
      <c r="KIE113" s="2"/>
      <c r="KIF113" s="2"/>
      <c r="KIG113" s="2"/>
      <c r="KIH113" s="2"/>
      <c r="KII113" s="2"/>
      <c r="KIJ113" s="2"/>
      <c r="KIK113" s="2"/>
      <c r="KIL113" s="2"/>
      <c r="KIM113" s="2"/>
      <c r="KIN113" s="2"/>
      <c r="KIO113" s="2"/>
      <c r="KIP113" s="2"/>
      <c r="KIQ113" s="2"/>
      <c r="KIR113" s="2"/>
      <c r="KIS113" s="2"/>
      <c r="KIT113" s="2"/>
      <c r="KIU113" s="2"/>
      <c r="KIV113" s="2"/>
      <c r="KIW113" s="2"/>
      <c r="KIX113" s="2"/>
      <c r="KIY113" s="2"/>
      <c r="KIZ113" s="2"/>
      <c r="KJA113" s="2"/>
      <c r="KJB113" s="2"/>
      <c r="KJC113" s="2"/>
      <c r="KJD113" s="2"/>
      <c r="KJE113" s="2"/>
      <c r="KJF113" s="2"/>
      <c r="KJG113" s="2"/>
      <c r="KJH113" s="2"/>
      <c r="KJI113" s="2"/>
      <c r="KJJ113" s="2"/>
      <c r="KJK113" s="2"/>
      <c r="KJL113" s="2"/>
      <c r="KJM113" s="2"/>
      <c r="KJN113" s="2"/>
      <c r="KJO113" s="2"/>
      <c r="KJP113" s="2"/>
      <c r="KJQ113" s="2"/>
      <c r="KJR113" s="2"/>
      <c r="KJS113" s="2"/>
      <c r="KJT113" s="2"/>
      <c r="KJU113" s="2"/>
      <c r="KJV113" s="2"/>
      <c r="KJW113" s="2"/>
      <c r="KJX113" s="2"/>
      <c r="KJY113" s="2"/>
      <c r="KJZ113" s="2"/>
      <c r="KKA113" s="2"/>
      <c r="KKB113" s="2"/>
      <c r="KKC113" s="2"/>
      <c r="KKD113" s="2"/>
      <c r="KKE113" s="2"/>
      <c r="KKF113" s="2"/>
      <c r="KKG113" s="2"/>
      <c r="KKH113" s="2"/>
      <c r="KKI113" s="2"/>
      <c r="KKJ113" s="2"/>
      <c r="KKK113" s="2"/>
      <c r="KKL113" s="2"/>
      <c r="KKM113" s="2"/>
      <c r="KKN113" s="2"/>
      <c r="KKO113" s="2"/>
      <c r="KKP113" s="2"/>
      <c r="KKQ113" s="2"/>
      <c r="KKR113" s="2"/>
      <c r="KKS113" s="2"/>
      <c r="KKT113" s="2"/>
      <c r="KKU113" s="2"/>
      <c r="KKV113" s="2"/>
      <c r="KKW113" s="2"/>
      <c r="KKX113" s="2"/>
      <c r="KKY113" s="2"/>
      <c r="KKZ113" s="2"/>
      <c r="KLA113" s="2"/>
      <c r="KLB113" s="2"/>
      <c r="KLC113" s="2"/>
      <c r="KLD113" s="2"/>
      <c r="KLE113" s="2"/>
      <c r="KLF113" s="2"/>
      <c r="KLG113" s="2"/>
      <c r="KLH113" s="2"/>
      <c r="KLI113" s="2"/>
      <c r="KLJ113" s="2"/>
      <c r="KLK113" s="2"/>
      <c r="KLL113" s="2"/>
      <c r="KLM113" s="2"/>
      <c r="KLN113" s="2"/>
      <c r="KLO113" s="2"/>
      <c r="KLP113" s="2"/>
      <c r="KLQ113" s="2"/>
      <c r="KLR113" s="2"/>
      <c r="KLS113" s="2"/>
      <c r="KLT113" s="2"/>
      <c r="KLU113" s="2"/>
      <c r="KLV113" s="2"/>
      <c r="KLW113" s="2"/>
      <c r="KLX113" s="2"/>
      <c r="KLY113" s="2"/>
      <c r="KLZ113" s="2"/>
      <c r="KMA113" s="2"/>
      <c r="KMB113" s="2"/>
      <c r="KMC113" s="2"/>
      <c r="KMD113" s="2"/>
      <c r="KME113" s="2"/>
      <c r="KMF113" s="2"/>
      <c r="KMG113" s="2"/>
      <c r="KMH113" s="2"/>
      <c r="KMI113" s="2"/>
      <c r="KMJ113" s="2"/>
      <c r="KMK113" s="2"/>
      <c r="KML113" s="2"/>
      <c r="KMM113" s="2"/>
      <c r="KMN113" s="2"/>
      <c r="KMO113" s="2"/>
      <c r="KMP113" s="2"/>
      <c r="KMQ113" s="2"/>
      <c r="KMR113" s="2"/>
      <c r="KMS113" s="2"/>
      <c r="KMT113" s="2"/>
      <c r="KMU113" s="2"/>
      <c r="KMV113" s="2"/>
      <c r="KMW113" s="2"/>
      <c r="KMX113" s="2"/>
      <c r="KMY113" s="2"/>
      <c r="KMZ113" s="2"/>
      <c r="KNA113" s="2"/>
      <c r="KNB113" s="2"/>
      <c r="KNC113" s="2"/>
      <c r="KND113" s="2"/>
      <c r="KNE113" s="2"/>
      <c r="KNF113" s="2"/>
      <c r="KNG113" s="2"/>
      <c r="KNH113" s="2"/>
      <c r="KNI113" s="2"/>
      <c r="KNJ113" s="2"/>
      <c r="KNK113" s="2"/>
      <c r="KNL113" s="2"/>
      <c r="KNM113" s="2"/>
      <c r="KNN113" s="2"/>
      <c r="KNO113" s="2"/>
      <c r="KNP113" s="2"/>
      <c r="KNQ113" s="2"/>
      <c r="KNR113" s="2"/>
      <c r="KNS113" s="2"/>
      <c r="KNT113" s="2"/>
      <c r="KNU113" s="2"/>
      <c r="KNV113" s="2"/>
      <c r="KNW113" s="2"/>
      <c r="KNX113" s="2"/>
      <c r="KNY113" s="2"/>
      <c r="KNZ113" s="2"/>
      <c r="KOA113" s="2"/>
      <c r="KOB113" s="2"/>
      <c r="KOC113" s="2"/>
      <c r="KOD113" s="2"/>
      <c r="KOE113" s="2"/>
      <c r="KOF113" s="2"/>
      <c r="KOG113" s="2"/>
      <c r="KOH113" s="2"/>
      <c r="KOI113" s="2"/>
      <c r="KOJ113" s="2"/>
      <c r="KOK113" s="2"/>
      <c r="KOL113" s="2"/>
      <c r="KOM113" s="2"/>
      <c r="KON113" s="2"/>
      <c r="KOO113" s="2"/>
      <c r="KOP113" s="2"/>
      <c r="KOQ113" s="2"/>
      <c r="KOR113" s="2"/>
      <c r="KOS113" s="2"/>
      <c r="KOT113" s="2"/>
      <c r="KOU113" s="2"/>
      <c r="KOV113" s="2"/>
      <c r="KOW113" s="2"/>
      <c r="KOX113" s="2"/>
      <c r="KOY113" s="2"/>
      <c r="KOZ113" s="2"/>
      <c r="KPA113" s="2"/>
      <c r="KPB113" s="2"/>
      <c r="KPC113" s="2"/>
      <c r="KPD113" s="2"/>
      <c r="KPE113" s="2"/>
      <c r="KPF113" s="2"/>
      <c r="KPG113" s="2"/>
      <c r="KPH113" s="2"/>
      <c r="KPI113" s="2"/>
      <c r="KPJ113" s="2"/>
      <c r="KPK113" s="2"/>
      <c r="KPL113" s="2"/>
      <c r="KPM113" s="2"/>
      <c r="KPN113" s="2"/>
      <c r="KPO113" s="2"/>
      <c r="KPP113" s="2"/>
      <c r="KPQ113" s="2"/>
      <c r="KPR113" s="2"/>
      <c r="KPS113" s="2"/>
      <c r="KPT113" s="2"/>
      <c r="KPU113" s="2"/>
      <c r="KPV113" s="2"/>
      <c r="KPW113" s="2"/>
      <c r="KPX113" s="2"/>
      <c r="KPY113" s="2"/>
      <c r="KPZ113" s="2"/>
      <c r="KQA113" s="2"/>
      <c r="KQB113" s="2"/>
      <c r="KQC113" s="2"/>
      <c r="KQD113" s="2"/>
      <c r="KQE113" s="2"/>
      <c r="KQF113" s="2"/>
      <c r="KQG113" s="2"/>
      <c r="KQH113" s="2"/>
      <c r="KQI113" s="2"/>
      <c r="KQJ113" s="2"/>
      <c r="KQK113" s="2"/>
      <c r="KQL113" s="2"/>
      <c r="KQM113" s="2"/>
      <c r="KQN113" s="2"/>
      <c r="KQO113" s="2"/>
      <c r="KQP113" s="2"/>
      <c r="KQQ113" s="2"/>
      <c r="KQR113" s="2"/>
      <c r="KQS113" s="2"/>
      <c r="KQT113" s="2"/>
      <c r="KQU113" s="2"/>
      <c r="KQV113" s="2"/>
      <c r="KQW113" s="2"/>
      <c r="KQX113" s="2"/>
      <c r="KQY113" s="2"/>
      <c r="KQZ113" s="2"/>
      <c r="KRA113" s="2"/>
      <c r="KRB113" s="2"/>
      <c r="KRC113" s="2"/>
      <c r="KRD113" s="2"/>
      <c r="KRE113" s="2"/>
      <c r="KRF113" s="2"/>
      <c r="KRG113" s="2"/>
      <c r="KRH113" s="2"/>
      <c r="KRI113" s="2"/>
      <c r="KRJ113" s="2"/>
      <c r="KRK113" s="2"/>
      <c r="KRL113" s="2"/>
      <c r="KRM113" s="2"/>
      <c r="KRN113" s="2"/>
      <c r="KRO113" s="2"/>
      <c r="KRP113" s="2"/>
      <c r="KRQ113" s="2"/>
      <c r="KRR113" s="2"/>
      <c r="KRS113" s="2"/>
      <c r="KRT113" s="2"/>
      <c r="KRU113" s="2"/>
      <c r="KRV113" s="2"/>
      <c r="KRW113" s="2"/>
      <c r="KRX113" s="2"/>
      <c r="KRY113" s="2"/>
      <c r="KRZ113" s="2"/>
      <c r="KSA113" s="2"/>
      <c r="KSB113" s="2"/>
      <c r="KSC113" s="2"/>
      <c r="KSD113" s="2"/>
      <c r="KSE113" s="2"/>
      <c r="KSF113" s="2"/>
      <c r="KSG113" s="2"/>
      <c r="KSH113" s="2"/>
      <c r="KSI113" s="2"/>
      <c r="KSJ113" s="2"/>
      <c r="KSK113" s="2"/>
      <c r="KSL113" s="2"/>
      <c r="KSM113" s="2"/>
      <c r="KSN113" s="2"/>
      <c r="KSO113" s="2"/>
      <c r="KSP113" s="2"/>
      <c r="KSQ113" s="2"/>
      <c r="KSR113" s="2"/>
      <c r="KSS113" s="2"/>
      <c r="KST113" s="2"/>
      <c r="KSU113" s="2"/>
      <c r="KSV113" s="2"/>
      <c r="KSW113" s="2"/>
      <c r="KSX113" s="2"/>
      <c r="KSY113" s="2"/>
      <c r="KSZ113" s="2"/>
      <c r="KTA113" s="2"/>
      <c r="KTB113" s="2"/>
      <c r="KTC113" s="2"/>
      <c r="KTD113" s="2"/>
      <c r="KTE113" s="2"/>
      <c r="KTF113" s="2"/>
      <c r="KTG113" s="2"/>
      <c r="KTH113" s="2"/>
      <c r="KTI113" s="2"/>
      <c r="KTJ113" s="2"/>
      <c r="KTK113" s="2"/>
      <c r="KTL113" s="2"/>
      <c r="KTM113" s="2"/>
      <c r="KTN113" s="2"/>
      <c r="KTO113" s="2"/>
      <c r="KTP113" s="2"/>
      <c r="KTQ113" s="2"/>
      <c r="KTR113" s="2"/>
      <c r="KTS113" s="2"/>
      <c r="KTT113" s="2"/>
      <c r="KTU113" s="2"/>
      <c r="KTV113" s="2"/>
      <c r="KTW113" s="2"/>
      <c r="KTX113" s="2"/>
      <c r="KTY113" s="2"/>
      <c r="KTZ113" s="2"/>
      <c r="KUA113" s="2"/>
      <c r="KUB113" s="2"/>
      <c r="KUC113" s="2"/>
      <c r="KUD113" s="2"/>
      <c r="KUE113" s="2"/>
      <c r="KUF113" s="2"/>
      <c r="KUG113" s="2"/>
      <c r="KUH113" s="2"/>
      <c r="KUI113" s="2"/>
      <c r="KUJ113" s="2"/>
      <c r="KUK113" s="2"/>
      <c r="KUL113" s="2"/>
      <c r="KUM113" s="2"/>
      <c r="KUN113" s="2"/>
      <c r="KUO113" s="2"/>
      <c r="KUP113" s="2"/>
      <c r="KUQ113" s="2"/>
      <c r="KUR113" s="2"/>
      <c r="KUS113" s="2"/>
      <c r="KUT113" s="2"/>
      <c r="KUU113" s="2"/>
      <c r="KUV113" s="2"/>
      <c r="KUW113" s="2"/>
      <c r="KUX113" s="2"/>
      <c r="KUY113" s="2"/>
      <c r="KUZ113" s="2"/>
      <c r="KVA113" s="2"/>
      <c r="KVB113" s="2"/>
      <c r="KVC113" s="2"/>
      <c r="KVD113" s="2"/>
      <c r="KVE113" s="2"/>
      <c r="KVF113" s="2"/>
      <c r="KVG113" s="2"/>
      <c r="KVH113" s="2"/>
      <c r="KVI113" s="2"/>
      <c r="KVJ113" s="2"/>
      <c r="KVK113" s="2"/>
      <c r="KVL113" s="2"/>
      <c r="KVM113" s="2"/>
      <c r="KVN113" s="2"/>
      <c r="KVO113" s="2"/>
      <c r="KVP113" s="2"/>
      <c r="KVQ113" s="2"/>
      <c r="KVR113" s="2"/>
      <c r="KVS113" s="2"/>
      <c r="KVT113" s="2"/>
      <c r="KVU113" s="2"/>
      <c r="KVV113" s="2"/>
      <c r="KVW113" s="2"/>
      <c r="KVX113" s="2"/>
      <c r="KVY113" s="2"/>
      <c r="KVZ113" s="2"/>
      <c r="KWA113" s="2"/>
      <c r="KWB113" s="2"/>
      <c r="KWC113" s="2"/>
      <c r="KWD113" s="2"/>
      <c r="KWE113" s="2"/>
      <c r="KWF113" s="2"/>
      <c r="KWG113" s="2"/>
      <c r="KWH113" s="2"/>
      <c r="KWI113" s="2"/>
      <c r="KWJ113" s="2"/>
      <c r="KWK113" s="2"/>
      <c r="KWL113" s="2"/>
      <c r="KWM113" s="2"/>
      <c r="KWN113" s="2"/>
      <c r="KWO113" s="2"/>
      <c r="KWP113" s="2"/>
      <c r="KWQ113" s="2"/>
      <c r="KWR113" s="2"/>
      <c r="KWS113" s="2"/>
      <c r="KWT113" s="2"/>
      <c r="KWU113" s="2"/>
      <c r="KWV113" s="2"/>
      <c r="KWW113" s="2"/>
      <c r="KWX113" s="2"/>
      <c r="KWY113" s="2"/>
      <c r="KWZ113" s="2"/>
      <c r="KXA113" s="2"/>
      <c r="KXB113" s="2"/>
      <c r="KXC113" s="2"/>
      <c r="KXD113" s="2"/>
      <c r="KXE113" s="2"/>
      <c r="KXF113" s="2"/>
      <c r="KXG113" s="2"/>
      <c r="KXH113" s="2"/>
      <c r="KXI113" s="2"/>
      <c r="KXJ113" s="2"/>
      <c r="KXK113" s="2"/>
      <c r="KXL113" s="2"/>
      <c r="KXM113" s="2"/>
      <c r="KXN113" s="2"/>
      <c r="KXO113" s="2"/>
      <c r="KXP113" s="2"/>
      <c r="KXQ113" s="2"/>
      <c r="KXR113" s="2"/>
      <c r="KXS113" s="2"/>
      <c r="KXT113" s="2"/>
      <c r="KXU113" s="2"/>
      <c r="KXV113" s="2"/>
      <c r="KXW113" s="2"/>
      <c r="KXX113" s="2"/>
      <c r="KXY113" s="2"/>
      <c r="KXZ113" s="2"/>
      <c r="KYA113" s="2"/>
      <c r="KYB113" s="2"/>
      <c r="KYC113" s="2"/>
      <c r="KYD113" s="2"/>
      <c r="KYE113" s="2"/>
      <c r="KYF113" s="2"/>
      <c r="KYG113" s="2"/>
      <c r="KYH113" s="2"/>
      <c r="KYI113" s="2"/>
      <c r="KYJ113" s="2"/>
      <c r="KYK113" s="2"/>
      <c r="KYL113" s="2"/>
      <c r="KYM113" s="2"/>
      <c r="KYN113" s="2"/>
      <c r="KYO113" s="2"/>
      <c r="KYP113" s="2"/>
      <c r="KYQ113" s="2"/>
      <c r="KYR113" s="2"/>
      <c r="KYS113" s="2"/>
      <c r="KYT113" s="2"/>
      <c r="KYU113" s="2"/>
      <c r="KYV113" s="2"/>
      <c r="KYW113" s="2"/>
      <c r="KYX113" s="2"/>
      <c r="KYY113" s="2"/>
      <c r="KYZ113" s="2"/>
      <c r="KZA113" s="2"/>
      <c r="KZB113" s="2"/>
      <c r="KZC113" s="2"/>
      <c r="KZD113" s="2"/>
      <c r="KZE113" s="2"/>
      <c r="KZF113" s="2"/>
      <c r="KZG113" s="2"/>
      <c r="KZH113" s="2"/>
      <c r="KZI113" s="2"/>
      <c r="KZJ113" s="2"/>
      <c r="KZK113" s="2"/>
      <c r="KZL113" s="2"/>
      <c r="KZM113" s="2"/>
      <c r="KZN113" s="2"/>
      <c r="KZO113" s="2"/>
      <c r="KZP113" s="2"/>
      <c r="KZQ113" s="2"/>
      <c r="KZR113" s="2"/>
      <c r="KZS113" s="2"/>
      <c r="KZT113" s="2"/>
      <c r="KZU113" s="2"/>
      <c r="KZV113" s="2"/>
      <c r="KZW113" s="2"/>
      <c r="KZX113" s="2"/>
      <c r="KZY113" s="2"/>
      <c r="KZZ113" s="2"/>
      <c r="LAA113" s="2"/>
      <c r="LAB113" s="2"/>
      <c r="LAC113" s="2"/>
      <c r="LAD113" s="2"/>
      <c r="LAE113" s="2"/>
      <c r="LAF113" s="2"/>
      <c r="LAG113" s="2"/>
      <c r="LAH113" s="2"/>
      <c r="LAI113" s="2"/>
      <c r="LAJ113" s="2"/>
      <c r="LAK113" s="2"/>
      <c r="LAL113" s="2"/>
      <c r="LAM113" s="2"/>
      <c r="LAN113" s="2"/>
      <c r="LAO113" s="2"/>
      <c r="LAP113" s="2"/>
      <c r="LAQ113" s="2"/>
      <c r="LAR113" s="2"/>
      <c r="LAS113" s="2"/>
      <c r="LAT113" s="2"/>
      <c r="LAU113" s="2"/>
      <c r="LAV113" s="2"/>
      <c r="LAW113" s="2"/>
      <c r="LAX113" s="2"/>
      <c r="LAY113" s="2"/>
      <c r="LAZ113" s="2"/>
      <c r="LBA113" s="2"/>
      <c r="LBB113" s="2"/>
      <c r="LBC113" s="2"/>
      <c r="LBD113" s="2"/>
      <c r="LBE113" s="2"/>
      <c r="LBF113" s="2"/>
      <c r="LBG113" s="2"/>
      <c r="LBH113" s="2"/>
      <c r="LBI113" s="2"/>
      <c r="LBJ113" s="2"/>
      <c r="LBK113" s="2"/>
      <c r="LBL113" s="2"/>
      <c r="LBM113" s="2"/>
      <c r="LBN113" s="2"/>
      <c r="LBO113" s="2"/>
      <c r="LBP113" s="2"/>
      <c r="LBQ113" s="2"/>
      <c r="LBR113" s="2"/>
      <c r="LBS113" s="2"/>
      <c r="LBT113" s="2"/>
      <c r="LBU113" s="2"/>
      <c r="LBV113" s="2"/>
      <c r="LBW113" s="2"/>
      <c r="LBX113" s="2"/>
      <c r="LBY113" s="2"/>
      <c r="LBZ113" s="2"/>
      <c r="LCA113" s="2"/>
      <c r="LCB113" s="2"/>
      <c r="LCC113" s="2"/>
      <c r="LCD113" s="2"/>
      <c r="LCE113" s="2"/>
      <c r="LCF113" s="2"/>
      <c r="LCG113" s="2"/>
      <c r="LCH113" s="2"/>
      <c r="LCI113" s="2"/>
      <c r="LCJ113" s="2"/>
      <c r="LCK113" s="2"/>
      <c r="LCL113" s="2"/>
      <c r="LCM113" s="2"/>
      <c r="LCN113" s="2"/>
      <c r="LCO113" s="2"/>
      <c r="LCP113" s="2"/>
      <c r="LCQ113" s="2"/>
      <c r="LCR113" s="2"/>
      <c r="LCS113" s="2"/>
      <c r="LCT113" s="2"/>
      <c r="LCU113" s="2"/>
      <c r="LCV113" s="2"/>
      <c r="LCW113" s="2"/>
      <c r="LCX113" s="2"/>
      <c r="LCY113" s="2"/>
      <c r="LCZ113" s="2"/>
      <c r="LDA113" s="2"/>
      <c r="LDB113" s="2"/>
      <c r="LDC113" s="2"/>
      <c r="LDD113" s="2"/>
      <c r="LDE113" s="2"/>
      <c r="LDF113" s="2"/>
      <c r="LDG113" s="2"/>
      <c r="LDH113" s="2"/>
      <c r="LDI113" s="2"/>
      <c r="LDJ113" s="2"/>
      <c r="LDK113" s="2"/>
      <c r="LDL113" s="2"/>
      <c r="LDM113" s="2"/>
      <c r="LDN113" s="2"/>
      <c r="LDO113" s="2"/>
      <c r="LDP113" s="2"/>
      <c r="LDQ113" s="2"/>
      <c r="LDR113" s="2"/>
      <c r="LDS113" s="2"/>
      <c r="LDT113" s="2"/>
      <c r="LDU113" s="2"/>
      <c r="LDV113" s="2"/>
      <c r="LDW113" s="2"/>
      <c r="LDX113" s="2"/>
      <c r="LDY113" s="2"/>
      <c r="LDZ113" s="2"/>
      <c r="LEA113" s="2"/>
      <c r="LEB113" s="2"/>
      <c r="LEC113" s="2"/>
      <c r="LED113" s="2"/>
      <c r="LEE113" s="2"/>
      <c r="LEF113" s="2"/>
      <c r="LEG113" s="2"/>
      <c r="LEH113" s="2"/>
      <c r="LEI113" s="2"/>
      <c r="LEJ113" s="2"/>
      <c r="LEK113" s="2"/>
      <c r="LEL113" s="2"/>
      <c r="LEM113" s="2"/>
      <c r="LEN113" s="2"/>
      <c r="LEO113" s="2"/>
      <c r="LEP113" s="2"/>
      <c r="LEQ113" s="2"/>
      <c r="LER113" s="2"/>
      <c r="LES113" s="2"/>
      <c r="LET113" s="2"/>
      <c r="LEU113" s="2"/>
      <c r="LEV113" s="2"/>
      <c r="LEW113" s="2"/>
      <c r="LEX113" s="2"/>
      <c r="LEY113" s="2"/>
      <c r="LEZ113" s="2"/>
      <c r="LFA113" s="2"/>
      <c r="LFB113" s="2"/>
      <c r="LFC113" s="2"/>
      <c r="LFD113" s="2"/>
      <c r="LFE113" s="2"/>
      <c r="LFF113" s="2"/>
      <c r="LFG113" s="2"/>
      <c r="LFH113" s="2"/>
      <c r="LFI113" s="2"/>
      <c r="LFJ113" s="2"/>
      <c r="LFK113" s="2"/>
      <c r="LFL113" s="2"/>
      <c r="LFM113" s="2"/>
      <c r="LFN113" s="2"/>
      <c r="LFO113" s="2"/>
      <c r="LFP113" s="2"/>
      <c r="LFQ113" s="2"/>
      <c r="LFR113" s="2"/>
      <c r="LFS113" s="2"/>
      <c r="LFT113" s="2"/>
      <c r="LFU113" s="2"/>
      <c r="LFV113" s="2"/>
      <c r="LFW113" s="2"/>
      <c r="LFX113" s="2"/>
      <c r="LFY113" s="2"/>
      <c r="LFZ113" s="2"/>
      <c r="LGA113" s="2"/>
      <c r="LGB113" s="2"/>
      <c r="LGC113" s="2"/>
      <c r="LGD113" s="2"/>
      <c r="LGE113" s="2"/>
      <c r="LGF113" s="2"/>
      <c r="LGG113" s="2"/>
      <c r="LGH113" s="2"/>
      <c r="LGI113" s="2"/>
      <c r="LGJ113" s="2"/>
      <c r="LGK113" s="2"/>
      <c r="LGL113" s="2"/>
      <c r="LGM113" s="2"/>
      <c r="LGN113" s="2"/>
      <c r="LGO113" s="2"/>
      <c r="LGP113" s="2"/>
      <c r="LGQ113" s="2"/>
      <c r="LGR113" s="2"/>
      <c r="LGS113" s="2"/>
      <c r="LGT113" s="2"/>
      <c r="LGU113" s="2"/>
      <c r="LGV113" s="2"/>
      <c r="LGW113" s="2"/>
      <c r="LGX113" s="2"/>
      <c r="LGY113" s="2"/>
      <c r="LGZ113" s="2"/>
      <c r="LHA113" s="2"/>
      <c r="LHB113" s="2"/>
      <c r="LHC113" s="2"/>
      <c r="LHD113" s="2"/>
      <c r="LHE113" s="2"/>
      <c r="LHF113" s="2"/>
      <c r="LHG113" s="2"/>
      <c r="LHH113" s="2"/>
      <c r="LHI113" s="2"/>
      <c r="LHJ113" s="2"/>
      <c r="LHK113" s="2"/>
      <c r="LHL113" s="2"/>
      <c r="LHM113" s="2"/>
      <c r="LHN113" s="2"/>
      <c r="LHO113" s="2"/>
      <c r="LHP113" s="2"/>
      <c r="LHQ113" s="2"/>
      <c r="LHR113" s="2"/>
      <c r="LHS113" s="2"/>
      <c r="LHT113" s="2"/>
      <c r="LHU113" s="2"/>
      <c r="LHV113" s="2"/>
      <c r="LHW113" s="2"/>
      <c r="LHX113" s="2"/>
      <c r="LHY113" s="2"/>
      <c r="LHZ113" s="2"/>
      <c r="LIA113" s="2"/>
      <c r="LIB113" s="2"/>
      <c r="LIC113" s="2"/>
      <c r="LID113" s="2"/>
      <c r="LIE113" s="2"/>
      <c r="LIF113" s="2"/>
      <c r="LIG113" s="2"/>
      <c r="LIH113" s="2"/>
      <c r="LII113" s="2"/>
      <c r="LIJ113" s="2"/>
      <c r="LIK113" s="2"/>
      <c r="LIL113" s="2"/>
      <c r="LIM113" s="2"/>
      <c r="LIN113" s="2"/>
      <c r="LIO113" s="2"/>
      <c r="LIP113" s="2"/>
      <c r="LIQ113" s="2"/>
      <c r="LIR113" s="2"/>
      <c r="LIS113" s="2"/>
      <c r="LIT113" s="2"/>
      <c r="LIU113" s="2"/>
      <c r="LIV113" s="2"/>
      <c r="LIW113" s="2"/>
      <c r="LIX113" s="2"/>
      <c r="LIY113" s="2"/>
      <c r="LIZ113" s="2"/>
      <c r="LJA113" s="2"/>
      <c r="LJB113" s="2"/>
      <c r="LJC113" s="2"/>
      <c r="LJD113" s="2"/>
      <c r="LJE113" s="2"/>
      <c r="LJF113" s="2"/>
      <c r="LJG113" s="2"/>
      <c r="LJH113" s="2"/>
      <c r="LJI113" s="2"/>
      <c r="LJJ113" s="2"/>
      <c r="LJK113" s="2"/>
      <c r="LJL113" s="2"/>
      <c r="LJM113" s="2"/>
      <c r="LJN113" s="2"/>
      <c r="LJO113" s="2"/>
      <c r="LJP113" s="2"/>
      <c r="LJQ113" s="2"/>
      <c r="LJR113" s="2"/>
      <c r="LJS113" s="2"/>
      <c r="LJT113" s="2"/>
      <c r="LJU113" s="2"/>
      <c r="LJV113" s="2"/>
      <c r="LJW113" s="2"/>
      <c r="LJX113" s="2"/>
      <c r="LJY113" s="2"/>
      <c r="LJZ113" s="2"/>
      <c r="LKA113" s="2"/>
      <c r="LKB113" s="2"/>
      <c r="LKC113" s="2"/>
      <c r="LKD113" s="2"/>
      <c r="LKE113" s="2"/>
      <c r="LKF113" s="2"/>
      <c r="LKG113" s="2"/>
      <c r="LKH113" s="2"/>
      <c r="LKI113" s="2"/>
      <c r="LKJ113" s="2"/>
      <c r="LKK113" s="2"/>
      <c r="LKL113" s="2"/>
      <c r="LKM113" s="2"/>
      <c r="LKN113" s="2"/>
      <c r="LKO113" s="2"/>
      <c r="LKP113" s="2"/>
      <c r="LKQ113" s="2"/>
      <c r="LKR113" s="2"/>
      <c r="LKS113" s="2"/>
      <c r="LKT113" s="2"/>
      <c r="LKU113" s="2"/>
      <c r="LKV113" s="2"/>
      <c r="LKW113" s="2"/>
      <c r="LKX113" s="2"/>
      <c r="LKY113" s="2"/>
      <c r="LKZ113" s="2"/>
      <c r="LLA113" s="2"/>
      <c r="LLB113" s="2"/>
      <c r="LLC113" s="2"/>
      <c r="LLD113" s="2"/>
      <c r="LLE113" s="2"/>
      <c r="LLF113" s="2"/>
      <c r="LLG113" s="2"/>
      <c r="LLH113" s="2"/>
      <c r="LLI113" s="2"/>
      <c r="LLJ113" s="2"/>
      <c r="LLK113" s="2"/>
      <c r="LLL113" s="2"/>
      <c r="LLM113" s="2"/>
      <c r="LLN113" s="2"/>
      <c r="LLO113" s="2"/>
      <c r="LLP113" s="2"/>
      <c r="LLQ113" s="2"/>
      <c r="LLR113" s="2"/>
      <c r="LLS113" s="2"/>
      <c r="LLT113" s="2"/>
      <c r="LLU113" s="2"/>
      <c r="LLV113" s="2"/>
      <c r="LLW113" s="2"/>
      <c r="LLX113" s="2"/>
      <c r="LLY113" s="2"/>
      <c r="LLZ113" s="2"/>
      <c r="LMA113" s="2"/>
      <c r="LMB113" s="2"/>
      <c r="LMC113" s="2"/>
      <c r="LMD113" s="2"/>
      <c r="LME113" s="2"/>
      <c r="LMF113" s="2"/>
      <c r="LMG113" s="2"/>
      <c r="LMH113" s="2"/>
      <c r="LMI113" s="2"/>
      <c r="LMJ113" s="2"/>
      <c r="LMK113" s="2"/>
      <c r="LML113" s="2"/>
      <c r="LMM113" s="2"/>
      <c r="LMN113" s="2"/>
      <c r="LMO113" s="2"/>
      <c r="LMP113" s="2"/>
      <c r="LMQ113" s="2"/>
      <c r="LMR113" s="2"/>
      <c r="LMS113" s="2"/>
      <c r="LMT113" s="2"/>
      <c r="LMU113" s="2"/>
      <c r="LMV113" s="2"/>
      <c r="LMW113" s="2"/>
      <c r="LMX113" s="2"/>
      <c r="LMY113" s="2"/>
      <c r="LMZ113" s="2"/>
      <c r="LNA113" s="2"/>
      <c r="LNB113" s="2"/>
      <c r="LNC113" s="2"/>
      <c r="LND113" s="2"/>
      <c r="LNE113" s="2"/>
      <c r="LNF113" s="2"/>
      <c r="LNG113" s="2"/>
      <c r="LNH113" s="2"/>
      <c r="LNI113" s="2"/>
      <c r="LNJ113" s="2"/>
      <c r="LNK113" s="2"/>
      <c r="LNL113" s="2"/>
      <c r="LNM113" s="2"/>
      <c r="LNN113" s="2"/>
      <c r="LNO113" s="2"/>
      <c r="LNP113" s="2"/>
      <c r="LNQ113" s="2"/>
      <c r="LNR113" s="2"/>
      <c r="LNS113" s="2"/>
      <c r="LNT113" s="2"/>
      <c r="LNU113" s="2"/>
      <c r="LNV113" s="2"/>
      <c r="LNW113" s="2"/>
      <c r="LNX113" s="2"/>
      <c r="LNY113" s="2"/>
      <c r="LNZ113" s="2"/>
      <c r="LOA113" s="2"/>
      <c r="LOB113" s="2"/>
      <c r="LOC113" s="2"/>
      <c r="LOD113" s="2"/>
      <c r="LOE113" s="2"/>
      <c r="LOF113" s="2"/>
      <c r="LOG113" s="2"/>
      <c r="LOH113" s="2"/>
      <c r="LOI113" s="2"/>
      <c r="LOJ113" s="2"/>
      <c r="LOK113" s="2"/>
      <c r="LOL113" s="2"/>
      <c r="LOM113" s="2"/>
      <c r="LON113" s="2"/>
      <c r="LOO113" s="2"/>
      <c r="LOP113" s="2"/>
      <c r="LOQ113" s="2"/>
      <c r="LOR113" s="2"/>
      <c r="LOS113" s="2"/>
      <c r="LOT113" s="2"/>
      <c r="LOU113" s="2"/>
      <c r="LOV113" s="2"/>
      <c r="LOW113" s="2"/>
      <c r="LOX113" s="2"/>
      <c r="LOY113" s="2"/>
      <c r="LOZ113" s="2"/>
      <c r="LPA113" s="2"/>
      <c r="LPB113" s="2"/>
      <c r="LPC113" s="2"/>
      <c r="LPD113" s="2"/>
      <c r="LPE113" s="2"/>
      <c r="LPF113" s="2"/>
      <c r="LPG113" s="2"/>
      <c r="LPH113" s="2"/>
      <c r="LPI113" s="2"/>
      <c r="LPJ113" s="2"/>
      <c r="LPK113" s="2"/>
      <c r="LPL113" s="2"/>
      <c r="LPM113" s="2"/>
      <c r="LPN113" s="2"/>
      <c r="LPO113" s="2"/>
      <c r="LPP113" s="2"/>
      <c r="LPQ113" s="2"/>
      <c r="LPR113" s="2"/>
      <c r="LPS113" s="2"/>
      <c r="LPT113" s="2"/>
      <c r="LPU113" s="2"/>
      <c r="LPV113" s="2"/>
      <c r="LPW113" s="2"/>
      <c r="LPX113" s="2"/>
      <c r="LPY113" s="2"/>
      <c r="LPZ113" s="2"/>
      <c r="LQA113" s="2"/>
      <c r="LQB113" s="2"/>
      <c r="LQC113" s="2"/>
      <c r="LQD113" s="2"/>
      <c r="LQE113" s="2"/>
      <c r="LQF113" s="2"/>
      <c r="LQG113" s="2"/>
      <c r="LQH113" s="2"/>
      <c r="LQI113" s="2"/>
      <c r="LQJ113" s="2"/>
      <c r="LQK113" s="2"/>
      <c r="LQL113" s="2"/>
      <c r="LQM113" s="2"/>
      <c r="LQN113" s="2"/>
      <c r="LQO113" s="2"/>
      <c r="LQP113" s="2"/>
      <c r="LQQ113" s="2"/>
      <c r="LQR113" s="2"/>
      <c r="LQS113" s="2"/>
      <c r="LQT113" s="2"/>
      <c r="LQU113" s="2"/>
      <c r="LQV113" s="2"/>
      <c r="LQW113" s="2"/>
      <c r="LQX113" s="2"/>
      <c r="LQY113" s="2"/>
      <c r="LQZ113" s="2"/>
      <c r="LRA113" s="2"/>
      <c r="LRB113" s="2"/>
      <c r="LRC113" s="2"/>
      <c r="LRD113" s="2"/>
      <c r="LRE113" s="2"/>
      <c r="LRF113" s="2"/>
      <c r="LRG113" s="2"/>
      <c r="LRH113" s="2"/>
      <c r="LRI113" s="2"/>
      <c r="LRJ113" s="2"/>
      <c r="LRK113" s="2"/>
      <c r="LRL113" s="2"/>
      <c r="LRM113" s="2"/>
      <c r="LRN113" s="2"/>
      <c r="LRO113" s="2"/>
      <c r="LRP113" s="2"/>
      <c r="LRQ113" s="2"/>
      <c r="LRR113" s="2"/>
      <c r="LRS113" s="2"/>
      <c r="LRT113" s="2"/>
      <c r="LRU113" s="2"/>
      <c r="LRV113" s="2"/>
      <c r="LRW113" s="2"/>
      <c r="LRX113" s="2"/>
      <c r="LRY113" s="2"/>
      <c r="LRZ113" s="2"/>
      <c r="LSA113" s="2"/>
      <c r="LSB113" s="2"/>
      <c r="LSC113" s="2"/>
      <c r="LSD113" s="2"/>
      <c r="LSE113" s="2"/>
      <c r="LSF113" s="2"/>
      <c r="LSG113" s="2"/>
      <c r="LSH113" s="2"/>
      <c r="LSI113" s="2"/>
      <c r="LSJ113" s="2"/>
      <c r="LSK113" s="2"/>
      <c r="LSL113" s="2"/>
      <c r="LSM113" s="2"/>
      <c r="LSN113" s="2"/>
      <c r="LSO113" s="2"/>
      <c r="LSP113" s="2"/>
      <c r="LSQ113" s="2"/>
      <c r="LSR113" s="2"/>
      <c r="LSS113" s="2"/>
      <c r="LST113" s="2"/>
      <c r="LSU113" s="2"/>
      <c r="LSV113" s="2"/>
      <c r="LSW113" s="2"/>
      <c r="LSX113" s="2"/>
      <c r="LSY113" s="2"/>
      <c r="LSZ113" s="2"/>
      <c r="LTA113" s="2"/>
      <c r="LTB113" s="2"/>
      <c r="LTC113" s="2"/>
      <c r="LTD113" s="2"/>
      <c r="LTE113" s="2"/>
      <c r="LTF113" s="2"/>
      <c r="LTG113" s="2"/>
      <c r="LTH113" s="2"/>
      <c r="LTI113" s="2"/>
      <c r="LTJ113" s="2"/>
      <c r="LTK113" s="2"/>
      <c r="LTL113" s="2"/>
      <c r="LTM113" s="2"/>
      <c r="LTN113" s="2"/>
      <c r="LTO113" s="2"/>
      <c r="LTP113" s="2"/>
      <c r="LTQ113" s="2"/>
      <c r="LTR113" s="2"/>
      <c r="LTS113" s="2"/>
      <c r="LTT113" s="2"/>
      <c r="LTU113" s="2"/>
      <c r="LTV113" s="2"/>
      <c r="LTW113" s="2"/>
      <c r="LTX113" s="2"/>
      <c r="LTY113" s="2"/>
      <c r="LTZ113" s="2"/>
      <c r="LUA113" s="2"/>
      <c r="LUB113" s="2"/>
      <c r="LUC113" s="2"/>
      <c r="LUD113" s="2"/>
      <c r="LUE113" s="2"/>
      <c r="LUF113" s="2"/>
      <c r="LUG113" s="2"/>
      <c r="LUH113" s="2"/>
      <c r="LUI113" s="2"/>
      <c r="LUJ113" s="2"/>
      <c r="LUK113" s="2"/>
      <c r="LUL113" s="2"/>
      <c r="LUM113" s="2"/>
      <c r="LUN113" s="2"/>
      <c r="LUO113" s="2"/>
      <c r="LUP113" s="2"/>
      <c r="LUQ113" s="2"/>
      <c r="LUR113" s="2"/>
      <c r="LUS113" s="2"/>
      <c r="LUT113" s="2"/>
      <c r="LUU113" s="2"/>
      <c r="LUV113" s="2"/>
      <c r="LUW113" s="2"/>
      <c r="LUX113" s="2"/>
      <c r="LUY113" s="2"/>
      <c r="LUZ113" s="2"/>
      <c r="LVA113" s="2"/>
      <c r="LVB113" s="2"/>
      <c r="LVC113" s="2"/>
      <c r="LVD113" s="2"/>
      <c r="LVE113" s="2"/>
      <c r="LVF113" s="2"/>
      <c r="LVG113" s="2"/>
      <c r="LVH113" s="2"/>
      <c r="LVI113" s="2"/>
      <c r="LVJ113" s="2"/>
      <c r="LVK113" s="2"/>
      <c r="LVL113" s="2"/>
      <c r="LVM113" s="2"/>
      <c r="LVN113" s="2"/>
      <c r="LVO113" s="2"/>
      <c r="LVP113" s="2"/>
      <c r="LVQ113" s="2"/>
      <c r="LVR113" s="2"/>
      <c r="LVS113" s="2"/>
      <c r="LVT113" s="2"/>
      <c r="LVU113" s="2"/>
      <c r="LVV113" s="2"/>
      <c r="LVW113" s="2"/>
      <c r="LVX113" s="2"/>
      <c r="LVY113" s="2"/>
      <c r="LVZ113" s="2"/>
      <c r="LWA113" s="2"/>
      <c r="LWB113" s="2"/>
      <c r="LWC113" s="2"/>
      <c r="LWD113" s="2"/>
      <c r="LWE113" s="2"/>
      <c r="LWF113" s="2"/>
      <c r="LWG113" s="2"/>
      <c r="LWH113" s="2"/>
      <c r="LWI113" s="2"/>
      <c r="LWJ113" s="2"/>
      <c r="LWK113" s="2"/>
      <c r="LWL113" s="2"/>
      <c r="LWM113" s="2"/>
      <c r="LWN113" s="2"/>
      <c r="LWO113" s="2"/>
      <c r="LWP113" s="2"/>
      <c r="LWQ113" s="2"/>
      <c r="LWR113" s="2"/>
      <c r="LWS113" s="2"/>
      <c r="LWT113" s="2"/>
      <c r="LWU113" s="2"/>
      <c r="LWV113" s="2"/>
      <c r="LWW113" s="2"/>
      <c r="LWX113" s="2"/>
      <c r="LWY113" s="2"/>
      <c r="LWZ113" s="2"/>
      <c r="LXA113" s="2"/>
      <c r="LXB113" s="2"/>
      <c r="LXC113" s="2"/>
      <c r="LXD113" s="2"/>
      <c r="LXE113" s="2"/>
      <c r="LXF113" s="2"/>
      <c r="LXG113" s="2"/>
      <c r="LXH113" s="2"/>
      <c r="LXI113" s="2"/>
      <c r="LXJ113" s="2"/>
      <c r="LXK113" s="2"/>
      <c r="LXL113" s="2"/>
      <c r="LXM113" s="2"/>
      <c r="LXN113" s="2"/>
      <c r="LXO113" s="2"/>
      <c r="LXP113" s="2"/>
      <c r="LXQ113" s="2"/>
      <c r="LXR113" s="2"/>
      <c r="LXS113" s="2"/>
      <c r="LXT113" s="2"/>
      <c r="LXU113" s="2"/>
      <c r="LXV113" s="2"/>
      <c r="LXW113" s="2"/>
      <c r="LXX113" s="2"/>
      <c r="LXY113" s="2"/>
      <c r="LXZ113" s="2"/>
      <c r="LYA113" s="2"/>
      <c r="LYB113" s="2"/>
      <c r="LYC113" s="2"/>
      <c r="LYD113" s="2"/>
      <c r="LYE113" s="2"/>
      <c r="LYF113" s="2"/>
      <c r="LYG113" s="2"/>
      <c r="LYH113" s="2"/>
      <c r="LYI113" s="2"/>
      <c r="LYJ113" s="2"/>
      <c r="LYK113" s="2"/>
      <c r="LYL113" s="2"/>
      <c r="LYM113" s="2"/>
      <c r="LYN113" s="2"/>
      <c r="LYO113" s="2"/>
      <c r="LYP113" s="2"/>
      <c r="LYQ113" s="2"/>
      <c r="LYR113" s="2"/>
      <c r="LYS113" s="2"/>
      <c r="LYT113" s="2"/>
      <c r="LYU113" s="2"/>
      <c r="LYV113" s="2"/>
      <c r="LYW113" s="2"/>
      <c r="LYX113" s="2"/>
      <c r="LYY113" s="2"/>
      <c r="LYZ113" s="2"/>
      <c r="LZA113" s="2"/>
      <c r="LZB113" s="2"/>
      <c r="LZC113" s="2"/>
      <c r="LZD113" s="2"/>
      <c r="LZE113" s="2"/>
      <c r="LZF113" s="2"/>
      <c r="LZG113" s="2"/>
      <c r="LZH113" s="2"/>
      <c r="LZI113" s="2"/>
      <c r="LZJ113" s="2"/>
      <c r="LZK113" s="2"/>
      <c r="LZL113" s="2"/>
      <c r="LZM113" s="2"/>
      <c r="LZN113" s="2"/>
      <c r="LZO113" s="2"/>
      <c r="LZP113" s="2"/>
      <c r="LZQ113" s="2"/>
      <c r="LZR113" s="2"/>
      <c r="LZS113" s="2"/>
      <c r="LZT113" s="2"/>
      <c r="LZU113" s="2"/>
      <c r="LZV113" s="2"/>
      <c r="LZW113" s="2"/>
      <c r="LZX113" s="2"/>
      <c r="LZY113" s="2"/>
      <c r="LZZ113" s="2"/>
      <c r="MAA113" s="2"/>
      <c r="MAB113" s="2"/>
      <c r="MAC113" s="2"/>
      <c r="MAD113" s="2"/>
      <c r="MAE113" s="2"/>
      <c r="MAF113" s="2"/>
      <c r="MAG113" s="2"/>
      <c r="MAH113" s="2"/>
      <c r="MAI113" s="2"/>
      <c r="MAJ113" s="2"/>
      <c r="MAK113" s="2"/>
      <c r="MAL113" s="2"/>
      <c r="MAM113" s="2"/>
      <c r="MAN113" s="2"/>
      <c r="MAO113" s="2"/>
      <c r="MAP113" s="2"/>
      <c r="MAQ113" s="2"/>
      <c r="MAR113" s="2"/>
      <c r="MAS113" s="2"/>
      <c r="MAT113" s="2"/>
      <c r="MAU113" s="2"/>
      <c r="MAV113" s="2"/>
      <c r="MAW113" s="2"/>
      <c r="MAX113" s="2"/>
      <c r="MAY113" s="2"/>
      <c r="MAZ113" s="2"/>
      <c r="MBA113" s="2"/>
      <c r="MBB113" s="2"/>
      <c r="MBC113" s="2"/>
      <c r="MBD113" s="2"/>
      <c r="MBE113" s="2"/>
      <c r="MBF113" s="2"/>
      <c r="MBG113" s="2"/>
      <c r="MBH113" s="2"/>
      <c r="MBI113" s="2"/>
      <c r="MBJ113" s="2"/>
      <c r="MBK113" s="2"/>
      <c r="MBL113" s="2"/>
      <c r="MBM113" s="2"/>
      <c r="MBN113" s="2"/>
      <c r="MBO113" s="2"/>
      <c r="MBP113" s="2"/>
      <c r="MBQ113" s="2"/>
      <c r="MBR113" s="2"/>
      <c r="MBS113" s="2"/>
      <c r="MBT113" s="2"/>
      <c r="MBU113" s="2"/>
      <c r="MBV113" s="2"/>
      <c r="MBW113" s="2"/>
      <c r="MBX113" s="2"/>
      <c r="MBY113" s="2"/>
      <c r="MBZ113" s="2"/>
      <c r="MCA113" s="2"/>
      <c r="MCB113" s="2"/>
      <c r="MCC113" s="2"/>
      <c r="MCD113" s="2"/>
      <c r="MCE113" s="2"/>
      <c r="MCF113" s="2"/>
      <c r="MCG113" s="2"/>
      <c r="MCH113" s="2"/>
      <c r="MCI113" s="2"/>
      <c r="MCJ113" s="2"/>
      <c r="MCK113" s="2"/>
      <c r="MCL113" s="2"/>
      <c r="MCM113" s="2"/>
      <c r="MCN113" s="2"/>
      <c r="MCO113" s="2"/>
      <c r="MCP113" s="2"/>
      <c r="MCQ113" s="2"/>
      <c r="MCR113" s="2"/>
      <c r="MCS113" s="2"/>
      <c r="MCT113" s="2"/>
      <c r="MCU113" s="2"/>
      <c r="MCV113" s="2"/>
      <c r="MCW113" s="2"/>
      <c r="MCX113" s="2"/>
      <c r="MCY113" s="2"/>
      <c r="MCZ113" s="2"/>
      <c r="MDA113" s="2"/>
      <c r="MDB113" s="2"/>
      <c r="MDC113" s="2"/>
      <c r="MDD113" s="2"/>
      <c r="MDE113" s="2"/>
      <c r="MDF113" s="2"/>
      <c r="MDG113" s="2"/>
      <c r="MDH113" s="2"/>
      <c r="MDI113" s="2"/>
      <c r="MDJ113" s="2"/>
      <c r="MDK113" s="2"/>
      <c r="MDL113" s="2"/>
      <c r="MDM113" s="2"/>
      <c r="MDN113" s="2"/>
      <c r="MDO113" s="2"/>
      <c r="MDP113" s="2"/>
      <c r="MDQ113" s="2"/>
      <c r="MDR113" s="2"/>
      <c r="MDS113" s="2"/>
      <c r="MDT113" s="2"/>
      <c r="MDU113" s="2"/>
      <c r="MDV113" s="2"/>
      <c r="MDW113" s="2"/>
      <c r="MDX113" s="2"/>
      <c r="MDY113" s="2"/>
      <c r="MDZ113" s="2"/>
      <c r="MEA113" s="2"/>
      <c r="MEB113" s="2"/>
      <c r="MEC113" s="2"/>
      <c r="MED113" s="2"/>
      <c r="MEE113" s="2"/>
      <c r="MEF113" s="2"/>
      <c r="MEG113" s="2"/>
      <c r="MEH113" s="2"/>
      <c r="MEI113" s="2"/>
      <c r="MEJ113" s="2"/>
      <c r="MEK113" s="2"/>
      <c r="MEL113" s="2"/>
      <c r="MEM113" s="2"/>
      <c r="MEN113" s="2"/>
      <c r="MEO113" s="2"/>
      <c r="MEP113" s="2"/>
      <c r="MEQ113" s="2"/>
      <c r="MER113" s="2"/>
      <c r="MES113" s="2"/>
      <c r="MET113" s="2"/>
      <c r="MEU113" s="2"/>
      <c r="MEV113" s="2"/>
      <c r="MEW113" s="2"/>
      <c r="MEX113" s="2"/>
      <c r="MEY113" s="2"/>
      <c r="MEZ113" s="2"/>
      <c r="MFA113" s="2"/>
      <c r="MFB113" s="2"/>
      <c r="MFC113" s="2"/>
      <c r="MFD113" s="2"/>
      <c r="MFE113" s="2"/>
      <c r="MFF113" s="2"/>
      <c r="MFG113" s="2"/>
      <c r="MFH113" s="2"/>
      <c r="MFI113" s="2"/>
      <c r="MFJ113" s="2"/>
      <c r="MFK113" s="2"/>
      <c r="MFL113" s="2"/>
      <c r="MFM113" s="2"/>
      <c r="MFN113" s="2"/>
      <c r="MFO113" s="2"/>
      <c r="MFP113" s="2"/>
      <c r="MFQ113" s="2"/>
      <c r="MFR113" s="2"/>
      <c r="MFS113" s="2"/>
      <c r="MFT113" s="2"/>
      <c r="MFU113" s="2"/>
      <c r="MFV113" s="2"/>
      <c r="MFW113" s="2"/>
      <c r="MFX113" s="2"/>
      <c r="MFY113" s="2"/>
      <c r="MFZ113" s="2"/>
      <c r="MGA113" s="2"/>
      <c r="MGB113" s="2"/>
      <c r="MGC113" s="2"/>
      <c r="MGD113" s="2"/>
      <c r="MGE113" s="2"/>
      <c r="MGF113" s="2"/>
      <c r="MGG113" s="2"/>
      <c r="MGH113" s="2"/>
      <c r="MGI113" s="2"/>
      <c r="MGJ113" s="2"/>
      <c r="MGK113" s="2"/>
      <c r="MGL113" s="2"/>
      <c r="MGM113" s="2"/>
      <c r="MGN113" s="2"/>
      <c r="MGO113" s="2"/>
      <c r="MGP113" s="2"/>
      <c r="MGQ113" s="2"/>
      <c r="MGR113" s="2"/>
      <c r="MGS113" s="2"/>
      <c r="MGT113" s="2"/>
      <c r="MGU113" s="2"/>
      <c r="MGV113" s="2"/>
      <c r="MGW113" s="2"/>
      <c r="MGX113" s="2"/>
      <c r="MGY113" s="2"/>
      <c r="MGZ113" s="2"/>
      <c r="MHA113" s="2"/>
      <c r="MHB113" s="2"/>
      <c r="MHC113" s="2"/>
      <c r="MHD113" s="2"/>
      <c r="MHE113" s="2"/>
      <c r="MHF113" s="2"/>
      <c r="MHG113" s="2"/>
      <c r="MHH113" s="2"/>
      <c r="MHI113" s="2"/>
      <c r="MHJ113" s="2"/>
      <c r="MHK113" s="2"/>
      <c r="MHL113" s="2"/>
      <c r="MHM113" s="2"/>
      <c r="MHN113" s="2"/>
      <c r="MHO113" s="2"/>
      <c r="MHP113" s="2"/>
      <c r="MHQ113" s="2"/>
      <c r="MHR113" s="2"/>
      <c r="MHS113" s="2"/>
      <c r="MHT113" s="2"/>
      <c r="MHU113" s="2"/>
      <c r="MHV113" s="2"/>
      <c r="MHW113" s="2"/>
      <c r="MHX113" s="2"/>
      <c r="MHY113" s="2"/>
      <c r="MHZ113" s="2"/>
      <c r="MIA113" s="2"/>
      <c r="MIB113" s="2"/>
      <c r="MIC113" s="2"/>
      <c r="MID113" s="2"/>
      <c r="MIE113" s="2"/>
      <c r="MIF113" s="2"/>
      <c r="MIG113" s="2"/>
      <c r="MIH113" s="2"/>
      <c r="MII113" s="2"/>
      <c r="MIJ113" s="2"/>
      <c r="MIK113" s="2"/>
      <c r="MIL113" s="2"/>
      <c r="MIM113" s="2"/>
      <c r="MIN113" s="2"/>
      <c r="MIO113" s="2"/>
      <c r="MIP113" s="2"/>
      <c r="MIQ113" s="2"/>
      <c r="MIR113" s="2"/>
      <c r="MIS113" s="2"/>
      <c r="MIT113" s="2"/>
      <c r="MIU113" s="2"/>
      <c r="MIV113" s="2"/>
      <c r="MIW113" s="2"/>
      <c r="MIX113" s="2"/>
      <c r="MIY113" s="2"/>
      <c r="MIZ113" s="2"/>
      <c r="MJA113" s="2"/>
      <c r="MJB113" s="2"/>
      <c r="MJC113" s="2"/>
      <c r="MJD113" s="2"/>
      <c r="MJE113" s="2"/>
      <c r="MJF113" s="2"/>
      <c r="MJG113" s="2"/>
      <c r="MJH113" s="2"/>
      <c r="MJI113" s="2"/>
      <c r="MJJ113" s="2"/>
      <c r="MJK113" s="2"/>
      <c r="MJL113" s="2"/>
      <c r="MJM113" s="2"/>
      <c r="MJN113" s="2"/>
      <c r="MJO113" s="2"/>
      <c r="MJP113" s="2"/>
      <c r="MJQ113" s="2"/>
      <c r="MJR113" s="2"/>
      <c r="MJS113" s="2"/>
      <c r="MJT113" s="2"/>
      <c r="MJU113" s="2"/>
      <c r="MJV113" s="2"/>
      <c r="MJW113" s="2"/>
      <c r="MJX113" s="2"/>
      <c r="MJY113" s="2"/>
      <c r="MJZ113" s="2"/>
      <c r="MKA113" s="2"/>
      <c r="MKB113" s="2"/>
      <c r="MKC113" s="2"/>
      <c r="MKD113" s="2"/>
      <c r="MKE113" s="2"/>
      <c r="MKF113" s="2"/>
      <c r="MKG113" s="2"/>
      <c r="MKH113" s="2"/>
      <c r="MKI113" s="2"/>
      <c r="MKJ113" s="2"/>
      <c r="MKK113" s="2"/>
      <c r="MKL113" s="2"/>
      <c r="MKM113" s="2"/>
      <c r="MKN113" s="2"/>
      <c r="MKO113" s="2"/>
      <c r="MKP113" s="2"/>
      <c r="MKQ113" s="2"/>
      <c r="MKR113" s="2"/>
      <c r="MKS113" s="2"/>
      <c r="MKT113" s="2"/>
      <c r="MKU113" s="2"/>
      <c r="MKV113" s="2"/>
      <c r="MKW113" s="2"/>
      <c r="MKX113" s="2"/>
      <c r="MKY113" s="2"/>
      <c r="MKZ113" s="2"/>
      <c r="MLA113" s="2"/>
      <c r="MLB113" s="2"/>
      <c r="MLC113" s="2"/>
      <c r="MLD113" s="2"/>
      <c r="MLE113" s="2"/>
      <c r="MLF113" s="2"/>
      <c r="MLG113" s="2"/>
      <c r="MLH113" s="2"/>
      <c r="MLI113" s="2"/>
      <c r="MLJ113" s="2"/>
      <c r="MLK113" s="2"/>
      <c r="MLL113" s="2"/>
      <c r="MLM113" s="2"/>
      <c r="MLN113" s="2"/>
      <c r="MLO113" s="2"/>
      <c r="MLP113" s="2"/>
      <c r="MLQ113" s="2"/>
      <c r="MLR113" s="2"/>
      <c r="MLS113" s="2"/>
      <c r="MLT113" s="2"/>
      <c r="MLU113" s="2"/>
      <c r="MLV113" s="2"/>
      <c r="MLW113" s="2"/>
      <c r="MLX113" s="2"/>
      <c r="MLY113" s="2"/>
      <c r="MLZ113" s="2"/>
      <c r="MMA113" s="2"/>
      <c r="MMB113" s="2"/>
      <c r="MMC113" s="2"/>
      <c r="MMD113" s="2"/>
      <c r="MME113" s="2"/>
      <c r="MMF113" s="2"/>
      <c r="MMG113" s="2"/>
      <c r="MMH113" s="2"/>
      <c r="MMI113" s="2"/>
      <c r="MMJ113" s="2"/>
      <c r="MMK113" s="2"/>
      <c r="MML113" s="2"/>
      <c r="MMM113" s="2"/>
      <c r="MMN113" s="2"/>
      <c r="MMO113" s="2"/>
      <c r="MMP113" s="2"/>
      <c r="MMQ113" s="2"/>
      <c r="MMR113" s="2"/>
      <c r="MMS113" s="2"/>
      <c r="MMT113" s="2"/>
      <c r="MMU113" s="2"/>
      <c r="MMV113" s="2"/>
      <c r="MMW113" s="2"/>
      <c r="MMX113" s="2"/>
      <c r="MMY113" s="2"/>
      <c r="MMZ113" s="2"/>
      <c r="MNA113" s="2"/>
      <c r="MNB113" s="2"/>
      <c r="MNC113" s="2"/>
      <c r="MND113" s="2"/>
      <c r="MNE113" s="2"/>
      <c r="MNF113" s="2"/>
      <c r="MNG113" s="2"/>
      <c r="MNH113" s="2"/>
      <c r="MNI113" s="2"/>
      <c r="MNJ113" s="2"/>
      <c r="MNK113" s="2"/>
      <c r="MNL113" s="2"/>
      <c r="MNM113" s="2"/>
      <c r="MNN113" s="2"/>
      <c r="MNO113" s="2"/>
      <c r="MNP113" s="2"/>
      <c r="MNQ113" s="2"/>
      <c r="MNR113" s="2"/>
      <c r="MNS113" s="2"/>
      <c r="MNT113" s="2"/>
      <c r="MNU113" s="2"/>
      <c r="MNV113" s="2"/>
      <c r="MNW113" s="2"/>
      <c r="MNX113" s="2"/>
      <c r="MNY113" s="2"/>
      <c r="MNZ113" s="2"/>
      <c r="MOA113" s="2"/>
      <c r="MOB113" s="2"/>
      <c r="MOC113" s="2"/>
      <c r="MOD113" s="2"/>
      <c r="MOE113" s="2"/>
      <c r="MOF113" s="2"/>
      <c r="MOG113" s="2"/>
      <c r="MOH113" s="2"/>
      <c r="MOI113" s="2"/>
      <c r="MOJ113" s="2"/>
      <c r="MOK113" s="2"/>
      <c r="MOL113" s="2"/>
      <c r="MOM113" s="2"/>
      <c r="MON113" s="2"/>
      <c r="MOO113" s="2"/>
      <c r="MOP113" s="2"/>
      <c r="MOQ113" s="2"/>
      <c r="MOR113" s="2"/>
      <c r="MOS113" s="2"/>
      <c r="MOT113" s="2"/>
      <c r="MOU113" s="2"/>
      <c r="MOV113" s="2"/>
      <c r="MOW113" s="2"/>
      <c r="MOX113" s="2"/>
      <c r="MOY113" s="2"/>
      <c r="MOZ113" s="2"/>
      <c r="MPA113" s="2"/>
      <c r="MPB113" s="2"/>
      <c r="MPC113" s="2"/>
      <c r="MPD113" s="2"/>
      <c r="MPE113" s="2"/>
      <c r="MPF113" s="2"/>
      <c r="MPG113" s="2"/>
      <c r="MPH113" s="2"/>
      <c r="MPI113" s="2"/>
      <c r="MPJ113" s="2"/>
      <c r="MPK113" s="2"/>
      <c r="MPL113" s="2"/>
      <c r="MPM113" s="2"/>
      <c r="MPN113" s="2"/>
      <c r="MPO113" s="2"/>
      <c r="MPP113" s="2"/>
      <c r="MPQ113" s="2"/>
      <c r="MPR113" s="2"/>
      <c r="MPS113" s="2"/>
      <c r="MPT113" s="2"/>
      <c r="MPU113" s="2"/>
      <c r="MPV113" s="2"/>
      <c r="MPW113" s="2"/>
      <c r="MPX113" s="2"/>
      <c r="MPY113" s="2"/>
      <c r="MPZ113" s="2"/>
      <c r="MQA113" s="2"/>
      <c r="MQB113" s="2"/>
      <c r="MQC113" s="2"/>
      <c r="MQD113" s="2"/>
      <c r="MQE113" s="2"/>
      <c r="MQF113" s="2"/>
      <c r="MQG113" s="2"/>
      <c r="MQH113" s="2"/>
      <c r="MQI113" s="2"/>
      <c r="MQJ113" s="2"/>
      <c r="MQK113" s="2"/>
      <c r="MQL113" s="2"/>
      <c r="MQM113" s="2"/>
      <c r="MQN113" s="2"/>
      <c r="MQO113" s="2"/>
      <c r="MQP113" s="2"/>
      <c r="MQQ113" s="2"/>
      <c r="MQR113" s="2"/>
      <c r="MQS113" s="2"/>
      <c r="MQT113" s="2"/>
      <c r="MQU113" s="2"/>
      <c r="MQV113" s="2"/>
      <c r="MQW113" s="2"/>
      <c r="MQX113" s="2"/>
      <c r="MQY113" s="2"/>
      <c r="MQZ113" s="2"/>
      <c r="MRA113" s="2"/>
      <c r="MRB113" s="2"/>
      <c r="MRC113" s="2"/>
      <c r="MRD113" s="2"/>
      <c r="MRE113" s="2"/>
      <c r="MRF113" s="2"/>
      <c r="MRG113" s="2"/>
      <c r="MRH113" s="2"/>
      <c r="MRI113" s="2"/>
      <c r="MRJ113" s="2"/>
      <c r="MRK113" s="2"/>
      <c r="MRL113" s="2"/>
      <c r="MRM113" s="2"/>
      <c r="MRN113" s="2"/>
      <c r="MRO113" s="2"/>
      <c r="MRP113" s="2"/>
      <c r="MRQ113" s="2"/>
      <c r="MRR113" s="2"/>
      <c r="MRS113" s="2"/>
      <c r="MRT113" s="2"/>
      <c r="MRU113" s="2"/>
      <c r="MRV113" s="2"/>
      <c r="MRW113" s="2"/>
      <c r="MRX113" s="2"/>
      <c r="MRY113" s="2"/>
      <c r="MRZ113" s="2"/>
      <c r="MSA113" s="2"/>
      <c r="MSB113" s="2"/>
      <c r="MSC113" s="2"/>
      <c r="MSD113" s="2"/>
      <c r="MSE113" s="2"/>
      <c r="MSF113" s="2"/>
      <c r="MSG113" s="2"/>
      <c r="MSH113" s="2"/>
      <c r="MSI113" s="2"/>
      <c r="MSJ113" s="2"/>
      <c r="MSK113" s="2"/>
      <c r="MSL113" s="2"/>
      <c r="MSM113" s="2"/>
      <c r="MSN113" s="2"/>
      <c r="MSO113" s="2"/>
      <c r="MSP113" s="2"/>
      <c r="MSQ113" s="2"/>
      <c r="MSR113" s="2"/>
      <c r="MSS113" s="2"/>
      <c r="MST113" s="2"/>
      <c r="MSU113" s="2"/>
      <c r="MSV113" s="2"/>
      <c r="MSW113" s="2"/>
      <c r="MSX113" s="2"/>
      <c r="MSY113" s="2"/>
      <c r="MSZ113" s="2"/>
      <c r="MTA113" s="2"/>
      <c r="MTB113" s="2"/>
      <c r="MTC113" s="2"/>
      <c r="MTD113" s="2"/>
      <c r="MTE113" s="2"/>
      <c r="MTF113" s="2"/>
      <c r="MTG113" s="2"/>
      <c r="MTH113" s="2"/>
      <c r="MTI113" s="2"/>
      <c r="MTJ113" s="2"/>
      <c r="MTK113" s="2"/>
      <c r="MTL113" s="2"/>
      <c r="MTM113" s="2"/>
      <c r="MTN113" s="2"/>
      <c r="MTO113" s="2"/>
      <c r="MTP113" s="2"/>
      <c r="MTQ113" s="2"/>
      <c r="MTR113" s="2"/>
      <c r="MTS113" s="2"/>
      <c r="MTT113" s="2"/>
      <c r="MTU113" s="2"/>
      <c r="MTV113" s="2"/>
      <c r="MTW113" s="2"/>
      <c r="MTX113" s="2"/>
      <c r="MTY113" s="2"/>
      <c r="MTZ113" s="2"/>
      <c r="MUA113" s="2"/>
      <c r="MUB113" s="2"/>
      <c r="MUC113" s="2"/>
      <c r="MUD113" s="2"/>
      <c r="MUE113" s="2"/>
      <c r="MUF113" s="2"/>
      <c r="MUG113" s="2"/>
      <c r="MUH113" s="2"/>
      <c r="MUI113" s="2"/>
      <c r="MUJ113" s="2"/>
      <c r="MUK113" s="2"/>
      <c r="MUL113" s="2"/>
      <c r="MUM113" s="2"/>
      <c r="MUN113" s="2"/>
      <c r="MUO113" s="2"/>
      <c r="MUP113" s="2"/>
      <c r="MUQ113" s="2"/>
      <c r="MUR113" s="2"/>
      <c r="MUS113" s="2"/>
      <c r="MUT113" s="2"/>
      <c r="MUU113" s="2"/>
      <c r="MUV113" s="2"/>
      <c r="MUW113" s="2"/>
      <c r="MUX113" s="2"/>
      <c r="MUY113" s="2"/>
      <c r="MUZ113" s="2"/>
      <c r="MVA113" s="2"/>
      <c r="MVB113" s="2"/>
      <c r="MVC113" s="2"/>
      <c r="MVD113" s="2"/>
      <c r="MVE113" s="2"/>
      <c r="MVF113" s="2"/>
      <c r="MVG113" s="2"/>
      <c r="MVH113" s="2"/>
      <c r="MVI113" s="2"/>
      <c r="MVJ113" s="2"/>
      <c r="MVK113" s="2"/>
      <c r="MVL113" s="2"/>
      <c r="MVM113" s="2"/>
      <c r="MVN113" s="2"/>
      <c r="MVO113" s="2"/>
      <c r="MVP113" s="2"/>
      <c r="MVQ113" s="2"/>
      <c r="MVR113" s="2"/>
      <c r="MVS113" s="2"/>
      <c r="MVT113" s="2"/>
      <c r="MVU113" s="2"/>
      <c r="MVV113" s="2"/>
      <c r="MVW113" s="2"/>
      <c r="MVX113" s="2"/>
      <c r="MVY113" s="2"/>
      <c r="MVZ113" s="2"/>
      <c r="MWA113" s="2"/>
      <c r="MWB113" s="2"/>
      <c r="MWC113" s="2"/>
      <c r="MWD113" s="2"/>
      <c r="MWE113" s="2"/>
      <c r="MWF113" s="2"/>
      <c r="MWG113" s="2"/>
      <c r="MWH113" s="2"/>
      <c r="MWI113" s="2"/>
      <c r="MWJ113" s="2"/>
      <c r="MWK113" s="2"/>
      <c r="MWL113" s="2"/>
      <c r="MWM113" s="2"/>
      <c r="MWN113" s="2"/>
      <c r="MWO113" s="2"/>
      <c r="MWP113" s="2"/>
      <c r="MWQ113" s="2"/>
      <c r="MWR113" s="2"/>
      <c r="MWS113" s="2"/>
      <c r="MWT113" s="2"/>
      <c r="MWU113" s="2"/>
      <c r="MWV113" s="2"/>
      <c r="MWW113" s="2"/>
      <c r="MWX113" s="2"/>
      <c r="MWY113" s="2"/>
      <c r="MWZ113" s="2"/>
      <c r="MXA113" s="2"/>
      <c r="MXB113" s="2"/>
      <c r="MXC113" s="2"/>
      <c r="MXD113" s="2"/>
      <c r="MXE113" s="2"/>
      <c r="MXF113" s="2"/>
      <c r="MXG113" s="2"/>
      <c r="MXH113" s="2"/>
      <c r="MXI113" s="2"/>
      <c r="MXJ113" s="2"/>
      <c r="MXK113" s="2"/>
      <c r="MXL113" s="2"/>
      <c r="MXM113" s="2"/>
      <c r="MXN113" s="2"/>
      <c r="MXO113" s="2"/>
      <c r="MXP113" s="2"/>
      <c r="MXQ113" s="2"/>
      <c r="MXR113" s="2"/>
      <c r="MXS113" s="2"/>
      <c r="MXT113" s="2"/>
      <c r="MXU113" s="2"/>
      <c r="MXV113" s="2"/>
      <c r="MXW113" s="2"/>
      <c r="MXX113" s="2"/>
      <c r="MXY113" s="2"/>
      <c r="MXZ113" s="2"/>
      <c r="MYA113" s="2"/>
      <c r="MYB113" s="2"/>
      <c r="MYC113" s="2"/>
      <c r="MYD113" s="2"/>
      <c r="MYE113" s="2"/>
      <c r="MYF113" s="2"/>
      <c r="MYG113" s="2"/>
      <c r="MYH113" s="2"/>
      <c r="MYI113" s="2"/>
      <c r="MYJ113" s="2"/>
      <c r="MYK113" s="2"/>
      <c r="MYL113" s="2"/>
      <c r="MYM113" s="2"/>
      <c r="MYN113" s="2"/>
      <c r="MYO113" s="2"/>
      <c r="MYP113" s="2"/>
      <c r="MYQ113" s="2"/>
      <c r="MYR113" s="2"/>
      <c r="MYS113" s="2"/>
      <c r="MYT113" s="2"/>
      <c r="MYU113" s="2"/>
      <c r="MYV113" s="2"/>
      <c r="MYW113" s="2"/>
      <c r="MYX113" s="2"/>
      <c r="MYY113" s="2"/>
      <c r="MYZ113" s="2"/>
      <c r="MZA113" s="2"/>
      <c r="MZB113" s="2"/>
      <c r="MZC113" s="2"/>
      <c r="MZD113" s="2"/>
      <c r="MZE113" s="2"/>
      <c r="MZF113" s="2"/>
      <c r="MZG113" s="2"/>
      <c r="MZH113" s="2"/>
      <c r="MZI113" s="2"/>
      <c r="MZJ113" s="2"/>
      <c r="MZK113" s="2"/>
      <c r="MZL113" s="2"/>
      <c r="MZM113" s="2"/>
      <c r="MZN113" s="2"/>
      <c r="MZO113" s="2"/>
      <c r="MZP113" s="2"/>
      <c r="MZQ113" s="2"/>
      <c r="MZR113" s="2"/>
      <c r="MZS113" s="2"/>
      <c r="MZT113" s="2"/>
      <c r="MZU113" s="2"/>
      <c r="MZV113" s="2"/>
      <c r="MZW113" s="2"/>
      <c r="MZX113" s="2"/>
      <c r="MZY113" s="2"/>
      <c r="MZZ113" s="2"/>
      <c r="NAA113" s="2"/>
      <c r="NAB113" s="2"/>
      <c r="NAC113" s="2"/>
      <c r="NAD113" s="2"/>
      <c r="NAE113" s="2"/>
      <c r="NAF113" s="2"/>
      <c r="NAG113" s="2"/>
      <c r="NAH113" s="2"/>
      <c r="NAI113" s="2"/>
      <c r="NAJ113" s="2"/>
      <c r="NAK113" s="2"/>
      <c r="NAL113" s="2"/>
      <c r="NAM113" s="2"/>
      <c r="NAN113" s="2"/>
      <c r="NAO113" s="2"/>
      <c r="NAP113" s="2"/>
      <c r="NAQ113" s="2"/>
      <c r="NAR113" s="2"/>
      <c r="NAS113" s="2"/>
      <c r="NAT113" s="2"/>
      <c r="NAU113" s="2"/>
      <c r="NAV113" s="2"/>
      <c r="NAW113" s="2"/>
      <c r="NAX113" s="2"/>
      <c r="NAY113" s="2"/>
      <c r="NAZ113" s="2"/>
      <c r="NBA113" s="2"/>
      <c r="NBB113" s="2"/>
      <c r="NBC113" s="2"/>
      <c r="NBD113" s="2"/>
      <c r="NBE113" s="2"/>
      <c r="NBF113" s="2"/>
      <c r="NBG113" s="2"/>
      <c r="NBH113" s="2"/>
      <c r="NBI113" s="2"/>
      <c r="NBJ113" s="2"/>
      <c r="NBK113" s="2"/>
      <c r="NBL113" s="2"/>
      <c r="NBM113" s="2"/>
      <c r="NBN113" s="2"/>
      <c r="NBO113" s="2"/>
      <c r="NBP113" s="2"/>
      <c r="NBQ113" s="2"/>
      <c r="NBR113" s="2"/>
      <c r="NBS113" s="2"/>
      <c r="NBT113" s="2"/>
      <c r="NBU113" s="2"/>
      <c r="NBV113" s="2"/>
      <c r="NBW113" s="2"/>
      <c r="NBX113" s="2"/>
      <c r="NBY113" s="2"/>
      <c r="NBZ113" s="2"/>
      <c r="NCA113" s="2"/>
      <c r="NCB113" s="2"/>
      <c r="NCC113" s="2"/>
      <c r="NCD113" s="2"/>
      <c r="NCE113" s="2"/>
      <c r="NCF113" s="2"/>
      <c r="NCG113" s="2"/>
      <c r="NCH113" s="2"/>
      <c r="NCI113" s="2"/>
      <c r="NCJ113" s="2"/>
      <c r="NCK113" s="2"/>
      <c r="NCL113" s="2"/>
      <c r="NCM113" s="2"/>
      <c r="NCN113" s="2"/>
      <c r="NCO113" s="2"/>
      <c r="NCP113" s="2"/>
      <c r="NCQ113" s="2"/>
      <c r="NCR113" s="2"/>
      <c r="NCS113" s="2"/>
      <c r="NCT113" s="2"/>
      <c r="NCU113" s="2"/>
      <c r="NCV113" s="2"/>
      <c r="NCW113" s="2"/>
      <c r="NCX113" s="2"/>
      <c r="NCY113" s="2"/>
      <c r="NCZ113" s="2"/>
      <c r="NDA113" s="2"/>
      <c r="NDB113" s="2"/>
      <c r="NDC113" s="2"/>
      <c r="NDD113" s="2"/>
      <c r="NDE113" s="2"/>
      <c r="NDF113" s="2"/>
      <c r="NDG113" s="2"/>
      <c r="NDH113" s="2"/>
      <c r="NDI113" s="2"/>
      <c r="NDJ113" s="2"/>
      <c r="NDK113" s="2"/>
      <c r="NDL113" s="2"/>
      <c r="NDM113" s="2"/>
      <c r="NDN113" s="2"/>
      <c r="NDO113" s="2"/>
      <c r="NDP113" s="2"/>
      <c r="NDQ113" s="2"/>
      <c r="NDR113" s="2"/>
      <c r="NDS113" s="2"/>
      <c r="NDT113" s="2"/>
      <c r="NDU113" s="2"/>
      <c r="NDV113" s="2"/>
      <c r="NDW113" s="2"/>
      <c r="NDX113" s="2"/>
      <c r="NDY113" s="2"/>
      <c r="NDZ113" s="2"/>
      <c r="NEA113" s="2"/>
      <c r="NEB113" s="2"/>
      <c r="NEC113" s="2"/>
      <c r="NED113" s="2"/>
      <c r="NEE113" s="2"/>
      <c r="NEF113" s="2"/>
      <c r="NEG113" s="2"/>
      <c r="NEH113" s="2"/>
      <c r="NEI113" s="2"/>
      <c r="NEJ113" s="2"/>
      <c r="NEK113" s="2"/>
      <c r="NEL113" s="2"/>
      <c r="NEM113" s="2"/>
      <c r="NEN113" s="2"/>
      <c r="NEO113" s="2"/>
      <c r="NEP113" s="2"/>
      <c r="NEQ113" s="2"/>
      <c r="NER113" s="2"/>
      <c r="NES113" s="2"/>
      <c r="NET113" s="2"/>
      <c r="NEU113" s="2"/>
      <c r="NEV113" s="2"/>
      <c r="NEW113" s="2"/>
      <c r="NEX113" s="2"/>
      <c r="NEY113" s="2"/>
      <c r="NEZ113" s="2"/>
      <c r="NFA113" s="2"/>
      <c r="NFB113" s="2"/>
      <c r="NFC113" s="2"/>
      <c r="NFD113" s="2"/>
      <c r="NFE113" s="2"/>
      <c r="NFF113" s="2"/>
      <c r="NFG113" s="2"/>
      <c r="NFH113" s="2"/>
      <c r="NFI113" s="2"/>
      <c r="NFJ113" s="2"/>
      <c r="NFK113" s="2"/>
      <c r="NFL113" s="2"/>
      <c r="NFM113" s="2"/>
      <c r="NFN113" s="2"/>
      <c r="NFO113" s="2"/>
      <c r="NFP113" s="2"/>
      <c r="NFQ113" s="2"/>
      <c r="NFR113" s="2"/>
      <c r="NFS113" s="2"/>
      <c r="NFT113" s="2"/>
      <c r="NFU113" s="2"/>
      <c r="NFV113" s="2"/>
      <c r="NFW113" s="2"/>
      <c r="NFX113" s="2"/>
      <c r="NFY113" s="2"/>
      <c r="NFZ113" s="2"/>
      <c r="NGA113" s="2"/>
      <c r="NGB113" s="2"/>
      <c r="NGC113" s="2"/>
      <c r="NGD113" s="2"/>
      <c r="NGE113" s="2"/>
      <c r="NGF113" s="2"/>
      <c r="NGG113" s="2"/>
      <c r="NGH113" s="2"/>
      <c r="NGI113" s="2"/>
      <c r="NGJ113" s="2"/>
      <c r="NGK113" s="2"/>
      <c r="NGL113" s="2"/>
      <c r="NGM113" s="2"/>
      <c r="NGN113" s="2"/>
      <c r="NGO113" s="2"/>
      <c r="NGP113" s="2"/>
      <c r="NGQ113" s="2"/>
      <c r="NGR113" s="2"/>
      <c r="NGS113" s="2"/>
      <c r="NGT113" s="2"/>
      <c r="NGU113" s="2"/>
      <c r="NGV113" s="2"/>
      <c r="NGW113" s="2"/>
      <c r="NGX113" s="2"/>
      <c r="NGY113" s="2"/>
      <c r="NGZ113" s="2"/>
      <c r="NHA113" s="2"/>
      <c r="NHB113" s="2"/>
      <c r="NHC113" s="2"/>
      <c r="NHD113" s="2"/>
      <c r="NHE113" s="2"/>
      <c r="NHF113" s="2"/>
      <c r="NHG113" s="2"/>
      <c r="NHH113" s="2"/>
      <c r="NHI113" s="2"/>
      <c r="NHJ113" s="2"/>
      <c r="NHK113" s="2"/>
      <c r="NHL113" s="2"/>
      <c r="NHM113" s="2"/>
      <c r="NHN113" s="2"/>
      <c r="NHO113" s="2"/>
      <c r="NHP113" s="2"/>
      <c r="NHQ113" s="2"/>
      <c r="NHR113" s="2"/>
      <c r="NHS113" s="2"/>
      <c r="NHT113" s="2"/>
      <c r="NHU113" s="2"/>
      <c r="NHV113" s="2"/>
      <c r="NHW113" s="2"/>
      <c r="NHX113" s="2"/>
      <c r="NHY113" s="2"/>
      <c r="NHZ113" s="2"/>
      <c r="NIA113" s="2"/>
      <c r="NIB113" s="2"/>
      <c r="NIC113" s="2"/>
      <c r="NID113" s="2"/>
      <c r="NIE113" s="2"/>
      <c r="NIF113" s="2"/>
      <c r="NIG113" s="2"/>
      <c r="NIH113" s="2"/>
      <c r="NII113" s="2"/>
      <c r="NIJ113" s="2"/>
      <c r="NIK113" s="2"/>
      <c r="NIL113" s="2"/>
      <c r="NIM113" s="2"/>
      <c r="NIN113" s="2"/>
      <c r="NIO113" s="2"/>
      <c r="NIP113" s="2"/>
      <c r="NIQ113" s="2"/>
      <c r="NIR113" s="2"/>
      <c r="NIS113" s="2"/>
      <c r="NIT113" s="2"/>
      <c r="NIU113" s="2"/>
      <c r="NIV113" s="2"/>
      <c r="NIW113" s="2"/>
      <c r="NIX113" s="2"/>
      <c r="NIY113" s="2"/>
      <c r="NIZ113" s="2"/>
      <c r="NJA113" s="2"/>
      <c r="NJB113" s="2"/>
      <c r="NJC113" s="2"/>
      <c r="NJD113" s="2"/>
      <c r="NJE113" s="2"/>
      <c r="NJF113" s="2"/>
      <c r="NJG113" s="2"/>
      <c r="NJH113" s="2"/>
      <c r="NJI113" s="2"/>
      <c r="NJJ113" s="2"/>
      <c r="NJK113" s="2"/>
      <c r="NJL113" s="2"/>
      <c r="NJM113" s="2"/>
      <c r="NJN113" s="2"/>
      <c r="NJO113" s="2"/>
      <c r="NJP113" s="2"/>
      <c r="NJQ113" s="2"/>
      <c r="NJR113" s="2"/>
      <c r="NJS113" s="2"/>
      <c r="NJT113" s="2"/>
      <c r="NJU113" s="2"/>
      <c r="NJV113" s="2"/>
      <c r="NJW113" s="2"/>
      <c r="NJX113" s="2"/>
      <c r="NJY113" s="2"/>
      <c r="NJZ113" s="2"/>
      <c r="NKA113" s="2"/>
      <c r="NKB113" s="2"/>
      <c r="NKC113" s="2"/>
      <c r="NKD113" s="2"/>
      <c r="NKE113" s="2"/>
      <c r="NKF113" s="2"/>
      <c r="NKG113" s="2"/>
      <c r="NKH113" s="2"/>
      <c r="NKI113" s="2"/>
      <c r="NKJ113" s="2"/>
      <c r="NKK113" s="2"/>
      <c r="NKL113" s="2"/>
      <c r="NKM113" s="2"/>
      <c r="NKN113" s="2"/>
      <c r="NKO113" s="2"/>
      <c r="NKP113" s="2"/>
      <c r="NKQ113" s="2"/>
      <c r="NKR113" s="2"/>
      <c r="NKS113" s="2"/>
      <c r="NKT113" s="2"/>
      <c r="NKU113" s="2"/>
      <c r="NKV113" s="2"/>
      <c r="NKW113" s="2"/>
      <c r="NKX113" s="2"/>
      <c r="NKY113" s="2"/>
      <c r="NKZ113" s="2"/>
      <c r="NLA113" s="2"/>
      <c r="NLB113" s="2"/>
      <c r="NLC113" s="2"/>
      <c r="NLD113" s="2"/>
      <c r="NLE113" s="2"/>
      <c r="NLF113" s="2"/>
      <c r="NLG113" s="2"/>
      <c r="NLH113" s="2"/>
      <c r="NLI113" s="2"/>
      <c r="NLJ113" s="2"/>
      <c r="NLK113" s="2"/>
      <c r="NLL113" s="2"/>
      <c r="NLM113" s="2"/>
      <c r="NLN113" s="2"/>
      <c r="NLO113" s="2"/>
      <c r="NLP113" s="2"/>
      <c r="NLQ113" s="2"/>
      <c r="NLR113" s="2"/>
      <c r="NLS113" s="2"/>
      <c r="NLT113" s="2"/>
      <c r="NLU113" s="2"/>
      <c r="NLV113" s="2"/>
      <c r="NLW113" s="2"/>
      <c r="NLX113" s="2"/>
      <c r="NLY113" s="2"/>
      <c r="NLZ113" s="2"/>
      <c r="NMA113" s="2"/>
      <c r="NMB113" s="2"/>
      <c r="NMC113" s="2"/>
      <c r="NMD113" s="2"/>
      <c r="NME113" s="2"/>
      <c r="NMF113" s="2"/>
      <c r="NMG113" s="2"/>
      <c r="NMH113" s="2"/>
      <c r="NMI113" s="2"/>
      <c r="NMJ113" s="2"/>
      <c r="NMK113" s="2"/>
      <c r="NML113" s="2"/>
      <c r="NMM113" s="2"/>
      <c r="NMN113" s="2"/>
      <c r="NMO113" s="2"/>
      <c r="NMP113" s="2"/>
      <c r="NMQ113" s="2"/>
      <c r="NMR113" s="2"/>
      <c r="NMS113" s="2"/>
      <c r="NMT113" s="2"/>
      <c r="NMU113" s="2"/>
      <c r="NMV113" s="2"/>
      <c r="NMW113" s="2"/>
      <c r="NMX113" s="2"/>
      <c r="NMY113" s="2"/>
      <c r="NMZ113" s="2"/>
      <c r="NNA113" s="2"/>
      <c r="NNB113" s="2"/>
      <c r="NNC113" s="2"/>
      <c r="NND113" s="2"/>
      <c r="NNE113" s="2"/>
      <c r="NNF113" s="2"/>
      <c r="NNG113" s="2"/>
      <c r="NNH113" s="2"/>
      <c r="NNI113" s="2"/>
      <c r="NNJ113" s="2"/>
      <c r="NNK113" s="2"/>
      <c r="NNL113" s="2"/>
      <c r="NNM113" s="2"/>
      <c r="NNN113" s="2"/>
      <c r="NNO113" s="2"/>
      <c r="NNP113" s="2"/>
      <c r="NNQ113" s="2"/>
      <c r="NNR113" s="2"/>
      <c r="NNS113" s="2"/>
      <c r="NNT113" s="2"/>
      <c r="NNU113" s="2"/>
      <c r="NNV113" s="2"/>
      <c r="NNW113" s="2"/>
      <c r="NNX113" s="2"/>
      <c r="NNY113" s="2"/>
      <c r="NNZ113" s="2"/>
      <c r="NOA113" s="2"/>
      <c r="NOB113" s="2"/>
      <c r="NOC113" s="2"/>
      <c r="NOD113" s="2"/>
      <c r="NOE113" s="2"/>
      <c r="NOF113" s="2"/>
      <c r="NOG113" s="2"/>
      <c r="NOH113" s="2"/>
      <c r="NOI113" s="2"/>
      <c r="NOJ113" s="2"/>
      <c r="NOK113" s="2"/>
      <c r="NOL113" s="2"/>
      <c r="NOM113" s="2"/>
      <c r="NON113" s="2"/>
      <c r="NOO113" s="2"/>
      <c r="NOP113" s="2"/>
      <c r="NOQ113" s="2"/>
      <c r="NOR113" s="2"/>
      <c r="NOS113" s="2"/>
      <c r="NOT113" s="2"/>
      <c r="NOU113" s="2"/>
      <c r="NOV113" s="2"/>
      <c r="NOW113" s="2"/>
      <c r="NOX113" s="2"/>
      <c r="NOY113" s="2"/>
      <c r="NOZ113" s="2"/>
      <c r="NPA113" s="2"/>
      <c r="NPB113" s="2"/>
      <c r="NPC113" s="2"/>
      <c r="NPD113" s="2"/>
      <c r="NPE113" s="2"/>
      <c r="NPF113" s="2"/>
      <c r="NPG113" s="2"/>
      <c r="NPH113" s="2"/>
      <c r="NPI113" s="2"/>
      <c r="NPJ113" s="2"/>
      <c r="NPK113" s="2"/>
      <c r="NPL113" s="2"/>
      <c r="NPM113" s="2"/>
      <c r="NPN113" s="2"/>
      <c r="NPO113" s="2"/>
      <c r="NPP113" s="2"/>
      <c r="NPQ113" s="2"/>
      <c r="NPR113" s="2"/>
      <c r="NPS113" s="2"/>
      <c r="NPT113" s="2"/>
      <c r="NPU113" s="2"/>
      <c r="NPV113" s="2"/>
      <c r="NPW113" s="2"/>
      <c r="NPX113" s="2"/>
      <c r="NPY113" s="2"/>
      <c r="NPZ113" s="2"/>
      <c r="NQA113" s="2"/>
      <c r="NQB113" s="2"/>
      <c r="NQC113" s="2"/>
      <c r="NQD113" s="2"/>
      <c r="NQE113" s="2"/>
      <c r="NQF113" s="2"/>
      <c r="NQG113" s="2"/>
      <c r="NQH113" s="2"/>
      <c r="NQI113" s="2"/>
      <c r="NQJ113" s="2"/>
      <c r="NQK113" s="2"/>
      <c r="NQL113" s="2"/>
      <c r="NQM113" s="2"/>
      <c r="NQN113" s="2"/>
      <c r="NQO113" s="2"/>
      <c r="NQP113" s="2"/>
      <c r="NQQ113" s="2"/>
      <c r="NQR113" s="2"/>
      <c r="NQS113" s="2"/>
      <c r="NQT113" s="2"/>
      <c r="NQU113" s="2"/>
      <c r="NQV113" s="2"/>
      <c r="NQW113" s="2"/>
      <c r="NQX113" s="2"/>
      <c r="NQY113" s="2"/>
      <c r="NQZ113" s="2"/>
      <c r="NRA113" s="2"/>
      <c r="NRB113" s="2"/>
      <c r="NRC113" s="2"/>
      <c r="NRD113" s="2"/>
      <c r="NRE113" s="2"/>
      <c r="NRF113" s="2"/>
      <c r="NRG113" s="2"/>
      <c r="NRH113" s="2"/>
      <c r="NRI113" s="2"/>
      <c r="NRJ113" s="2"/>
      <c r="NRK113" s="2"/>
      <c r="NRL113" s="2"/>
      <c r="NRM113" s="2"/>
      <c r="NRN113" s="2"/>
      <c r="NRO113" s="2"/>
      <c r="NRP113" s="2"/>
      <c r="NRQ113" s="2"/>
      <c r="NRR113" s="2"/>
      <c r="NRS113" s="2"/>
      <c r="NRT113" s="2"/>
      <c r="NRU113" s="2"/>
      <c r="NRV113" s="2"/>
      <c r="NRW113" s="2"/>
      <c r="NRX113" s="2"/>
      <c r="NRY113" s="2"/>
      <c r="NRZ113" s="2"/>
      <c r="NSA113" s="2"/>
      <c r="NSB113" s="2"/>
      <c r="NSC113" s="2"/>
      <c r="NSD113" s="2"/>
      <c r="NSE113" s="2"/>
      <c r="NSF113" s="2"/>
      <c r="NSG113" s="2"/>
      <c r="NSH113" s="2"/>
      <c r="NSI113" s="2"/>
      <c r="NSJ113" s="2"/>
      <c r="NSK113" s="2"/>
      <c r="NSL113" s="2"/>
      <c r="NSM113" s="2"/>
      <c r="NSN113" s="2"/>
      <c r="NSO113" s="2"/>
      <c r="NSP113" s="2"/>
      <c r="NSQ113" s="2"/>
      <c r="NSR113" s="2"/>
      <c r="NSS113" s="2"/>
      <c r="NST113" s="2"/>
      <c r="NSU113" s="2"/>
      <c r="NSV113" s="2"/>
      <c r="NSW113" s="2"/>
      <c r="NSX113" s="2"/>
      <c r="NSY113" s="2"/>
      <c r="NSZ113" s="2"/>
      <c r="NTA113" s="2"/>
      <c r="NTB113" s="2"/>
      <c r="NTC113" s="2"/>
      <c r="NTD113" s="2"/>
      <c r="NTE113" s="2"/>
      <c r="NTF113" s="2"/>
      <c r="NTG113" s="2"/>
      <c r="NTH113" s="2"/>
      <c r="NTI113" s="2"/>
      <c r="NTJ113" s="2"/>
      <c r="NTK113" s="2"/>
      <c r="NTL113" s="2"/>
      <c r="NTM113" s="2"/>
      <c r="NTN113" s="2"/>
      <c r="NTO113" s="2"/>
      <c r="NTP113" s="2"/>
      <c r="NTQ113" s="2"/>
      <c r="NTR113" s="2"/>
      <c r="NTS113" s="2"/>
      <c r="NTT113" s="2"/>
      <c r="NTU113" s="2"/>
      <c r="NTV113" s="2"/>
      <c r="NTW113" s="2"/>
      <c r="NTX113" s="2"/>
      <c r="NTY113" s="2"/>
      <c r="NTZ113" s="2"/>
      <c r="NUA113" s="2"/>
      <c r="NUB113" s="2"/>
      <c r="NUC113" s="2"/>
      <c r="NUD113" s="2"/>
      <c r="NUE113" s="2"/>
      <c r="NUF113" s="2"/>
      <c r="NUG113" s="2"/>
      <c r="NUH113" s="2"/>
      <c r="NUI113" s="2"/>
      <c r="NUJ113" s="2"/>
      <c r="NUK113" s="2"/>
      <c r="NUL113" s="2"/>
      <c r="NUM113" s="2"/>
      <c r="NUN113" s="2"/>
      <c r="NUO113" s="2"/>
      <c r="NUP113" s="2"/>
      <c r="NUQ113" s="2"/>
      <c r="NUR113" s="2"/>
      <c r="NUS113" s="2"/>
      <c r="NUT113" s="2"/>
      <c r="NUU113" s="2"/>
      <c r="NUV113" s="2"/>
      <c r="NUW113" s="2"/>
      <c r="NUX113" s="2"/>
      <c r="NUY113" s="2"/>
      <c r="NUZ113" s="2"/>
      <c r="NVA113" s="2"/>
      <c r="NVB113" s="2"/>
      <c r="NVC113" s="2"/>
      <c r="NVD113" s="2"/>
      <c r="NVE113" s="2"/>
      <c r="NVF113" s="2"/>
      <c r="NVG113" s="2"/>
      <c r="NVH113" s="2"/>
      <c r="NVI113" s="2"/>
      <c r="NVJ113" s="2"/>
      <c r="NVK113" s="2"/>
      <c r="NVL113" s="2"/>
      <c r="NVM113" s="2"/>
      <c r="NVN113" s="2"/>
      <c r="NVO113" s="2"/>
      <c r="NVP113" s="2"/>
      <c r="NVQ113" s="2"/>
      <c r="NVR113" s="2"/>
      <c r="NVS113" s="2"/>
      <c r="NVT113" s="2"/>
      <c r="NVU113" s="2"/>
      <c r="NVV113" s="2"/>
      <c r="NVW113" s="2"/>
      <c r="NVX113" s="2"/>
      <c r="NVY113" s="2"/>
      <c r="NVZ113" s="2"/>
      <c r="NWA113" s="2"/>
      <c r="NWB113" s="2"/>
      <c r="NWC113" s="2"/>
      <c r="NWD113" s="2"/>
      <c r="NWE113" s="2"/>
      <c r="NWF113" s="2"/>
      <c r="NWG113" s="2"/>
      <c r="NWH113" s="2"/>
      <c r="NWI113" s="2"/>
      <c r="NWJ113" s="2"/>
      <c r="NWK113" s="2"/>
      <c r="NWL113" s="2"/>
      <c r="NWM113" s="2"/>
      <c r="NWN113" s="2"/>
      <c r="NWO113" s="2"/>
      <c r="NWP113" s="2"/>
      <c r="NWQ113" s="2"/>
      <c r="NWR113" s="2"/>
      <c r="NWS113" s="2"/>
      <c r="NWT113" s="2"/>
      <c r="NWU113" s="2"/>
      <c r="NWV113" s="2"/>
      <c r="NWW113" s="2"/>
      <c r="NWX113" s="2"/>
      <c r="NWY113" s="2"/>
      <c r="NWZ113" s="2"/>
      <c r="NXA113" s="2"/>
      <c r="NXB113" s="2"/>
      <c r="NXC113" s="2"/>
      <c r="NXD113" s="2"/>
      <c r="NXE113" s="2"/>
      <c r="NXF113" s="2"/>
      <c r="NXG113" s="2"/>
      <c r="NXH113" s="2"/>
      <c r="NXI113" s="2"/>
      <c r="NXJ113" s="2"/>
      <c r="NXK113" s="2"/>
      <c r="NXL113" s="2"/>
      <c r="NXM113" s="2"/>
      <c r="NXN113" s="2"/>
      <c r="NXO113" s="2"/>
      <c r="NXP113" s="2"/>
      <c r="NXQ113" s="2"/>
      <c r="NXR113" s="2"/>
      <c r="NXS113" s="2"/>
      <c r="NXT113" s="2"/>
      <c r="NXU113" s="2"/>
      <c r="NXV113" s="2"/>
      <c r="NXW113" s="2"/>
      <c r="NXX113" s="2"/>
      <c r="NXY113" s="2"/>
      <c r="NXZ113" s="2"/>
      <c r="NYA113" s="2"/>
      <c r="NYB113" s="2"/>
      <c r="NYC113" s="2"/>
      <c r="NYD113" s="2"/>
      <c r="NYE113" s="2"/>
      <c r="NYF113" s="2"/>
      <c r="NYG113" s="2"/>
      <c r="NYH113" s="2"/>
      <c r="NYI113" s="2"/>
      <c r="NYJ113" s="2"/>
      <c r="NYK113" s="2"/>
      <c r="NYL113" s="2"/>
      <c r="NYM113" s="2"/>
      <c r="NYN113" s="2"/>
      <c r="NYO113" s="2"/>
      <c r="NYP113" s="2"/>
      <c r="NYQ113" s="2"/>
      <c r="NYR113" s="2"/>
      <c r="NYS113" s="2"/>
      <c r="NYT113" s="2"/>
      <c r="NYU113" s="2"/>
      <c r="NYV113" s="2"/>
      <c r="NYW113" s="2"/>
      <c r="NYX113" s="2"/>
      <c r="NYY113" s="2"/>
      <c r="NYZ113" s="2"/>
      <c r="NZA113" s="2"/>
      <c r="NZB113" s="2"/>
      <c r="NZC113" s="2"/>
      <c r="NZD113" s="2"/>
      <c r="NZE113" s="2"/>
      <c r="NZF113" s="2"/>
      <c r="NZG113" s="2"/>
      <c r="NZH113" s="2"/>
      <c r="NZI113" s="2"/>
      <c r="NZJ113" s="2"/>
      <c r="NZK113" s="2"/>
      <c r="NZL113" s="2"/>
      <c r="NZM113" s="2"/>
      <c r="NZN113" s="2"/>
      <c r="NZO113" s="2"/>
      <c r="NZP113" s="2"/>
      <c r="NZQ113" s="2"/>
      <c r="NZR113" s="2"/>
      <c r="NZS113" s="2"/>
      <c r="NZT113" s="2"/>
      <c r="NZU113" s="2"/>
      <c r="NZV113" s="2"/>
      <c r="NZW113" s="2"/>
      <c r="NZX113" s="2"/>
      <c r="NZY113" s="2"/>
      <c r="NZZ113" s="2"/>
      <c r="OAA113" s="2"/>
      <c r="OAB113" s="2"/>
      <c r="OAC113" s="2"/>
      <c r="OAD113" s="2"/>
      <c r="OAE113" s="2"/>
      <c r="OAF113" s="2"/>
      <c r="OAG113" s="2"/>
      <c r="OAH113" s="2"/>
      <c r="OAI113" s="2"/>
      <c r="OAJ113" s="2"/>
      <c r="OAK113" s="2"/>
      <c r="OAL113" s="2"/>
      <c r="OAM113" s="2"/>
      <c r="OAN113" s="2"/>
      <c r="OAO113" s="2"/>
      <c r="OAP113" s="2"/>
      <c r="OAQ113" s="2"/>
      <c r="OAR113" s="2"/>
      <c r="OAS113" s="2"/>
      <c r="OAT113" s="2"/>
      <c r="OAU113" s="2"/>
      <c r="OAV113" s="2"/>
      <c r="OAW113" s="2"/>
      <c r="OAX113" s="2"/>
      <c r="OAY113" s="2"/>
      <c r="OAZ113" s="2"/>
      <c r="OBA113" s="2"/>
      <c r="OBB113" s="2"/>
      <c r="OBC113" s="2"/>
      <c r="OBD113" s="2"/>
      <c r="OBE113" s="2"/>
      <c r="OBF113" s="2"/>
      <c r="OBG113" s="2"/>
      <c r="OBH113" s="2"/>
      <c r="OBI113" s="2"/>
      <c r="OBJ113" s="2"/>
      <c r="OBK113" s="2"/>
      <c r="OBL113" s="2"/>
      <c r="OBM113" s="2"/>
      <c r="OBN113" s="2"/>
      <c r="OBO113" s="2"/>
      <c r="OBP113" s="2"/>
      <c r="OBQ113" s="2"/>
      <c r="OBR113" s="2"/>
      <c r="OBS113" s="2"/>
      <c r="OBT113" s="2"/>
      <c r="OBU113" s="2"/>
      <c r="OBV113" s="2"/>
      <c r="OBW113" s="2"/>
      <c r="OBX113" s="2"/>
      <c r="OBY113" s="2"/>
      <c r="OBZ113" s="2"/>
      <c r="OCA113" s="2"/>
      <c r="OCB113" s="2"/>
      <c r="OCC113" s="2"/>
      <c r="OCD113" s="2"/>
      <c r="OCE113" s="2"/>
      <c r="OCF113" s="2"/>
      <c r="OCG113" s="2"/>
      <c r="OCH113" s="2"/>
      <c r="OCI113" s="2"/>
      <c r="OCJ113" s="2"/>
      <c r="OCK113" s="2"/>
      <c r="OCL113" s="2"/>
      <c r="OCM113" s="2"/>
      <c r="OCN113" s="2"/>
      <c r="OCO113" s="2"/>
      <c r="OCP113" s="2"/>
      <c r="OCQ113" s="2"/>
      <c r="OCR113" s="2"/>
      <c r="OCS113" s="2"/>
      <c r="OCT113" s="2"/>
      <c r="OCU113" s="2"/>
      <c r="OCV113" s="2"/>
      <c r="OCW113" s="2"/>
      <c r="OCX113" s="2"/>
      <c r="OCY113" s="2"/>
      <c r="OCZ113" s="2"/>
      <c r="ODA113" s="2"/>
      <c r="ODB113" s="2"/>
      <c r="ODC113" s="2"/>
      <c r="ODD113" s="2"/>
      <c r="ODE113" s="2"/>
      <c r="ODF113" s="2"/>
      <c r="ODG113" s="2"/>
      <c r="ODH113" s="2"/>
      <c r="ODI113" s="2"/>
      <c r="ODJ113" s="2"/>
      <c r="ODK113" s="2"/>
      <c r="ODL113" s="2"/>
      <c r="ODM113" s="2"/>
      <c r="ODN113" s="2"/>
      <c r="ODO113" s="2"/>
      <c r="ODP113" s="2"/>
      <c r="ODQ113" s="2"/>
      <c r="ODR113" s="2"/>
      <c r="ODS113" s="2"/>
      <c r="ODT113" s="2"/>
      <c r="ODU113" s="2"/>
      <c r="ODV113" s="2"/>
      <c r="ODW113" s="2"/>
      <c r="ODX113" s="2"/>
      <c r="ODY113" s="2"/>
      <c r="ODZ113" s="2"/>
      <c r="OEA113" s="2"/>
      <c r="OEB113" s="2"/>
      <c r="OEC113" s="2"/>
      <c r="OED113" s="2"/>
      <c r="OEE113" s="2"/>
      <c r="OEF113" s="2"/>
      <c r="OEG113" s="2"/>
      <c r="OEH113" s="2"/>
      <c r="OEI113" s="2"/>
      <c r="OEJ113" s="2"/>
      <c r="OEK113" s="2"/>
      <c r="OEL113" s="2"/>
      <c r="OEM113" s="2"/>
      <c r="OEN113" s="2"/>
      <c r="OEO113" s="2"/>
      <c r="OEP113" s="2"/>
      <c r="OEQ113" s="2"/>
      <c r="OER113" s="2"/>
      <c r="OES113" s="2"/>
      <c r="OET113" s="2"/>
      <c r="OEU113" s="2"/>
      <c r="OEV113" s="2"/>
      <c r="OEW113" s="2"/>
      <c r="OEX113" s="2"/>
      <c r="OEY113" s="2"/>
      <c r="OEZ113" s="2"/>
      <c r="OFA113" s="2"/>
      <c r="OFB113" s="2"/>
      <c r="OFC113" s="2"/>
      <c r="OFD113" s="2"/>
      <c r="OFE113" s="2"/>
      <c r="OFF113" s="2"/>
      <c r="OFG113" s="2"/>
      <c r="OFH113" s="2"/>
      <c r="OFI113" s="2"/>
      <c r="OFJ113" s="2"/>
      <c r="OFK113" s="2"/>
      <c r="OFL113" s="2"/>
      <c r="OFM113" s="2"/>
      <c r="OFN113" s="2"/>
      <c r="OFO113" s="2"/>
      <c r="OFP113" s="2"/>
      <c r="OFQ113" s="2"/>
      <c r="OFR113" s="2"/>
      <c r="OFS113" s="2"/>
      <c r="OFT113" s="2"/>
      <c r="OFU113" s="2"/>
      <c r="OFV113" s="2"/>
      <c r="OFW113" s="2"/>
      <c r="OFX113" s="2"/>
      <c r="OFY113" s="2"/>
      <c r="OFZ113" s="2"/>
      <c r="OGA113" s="2"/>
      <c r="OGB113" s="2"/>
      <c r="OGC113" s="2"/>
      <c r="OGD113" s="2"/>
      <c r="OGE113" s="2"/>
      <c r="OGF113" s="2"/>
      <c r="OGG113" s="2"/>
      <c r="OGH113" s="2"/>
      <c r="OGI113" s="2"/>
      <c r="OGJ113" s="2"/>
      <c r="OGK113" s="2"/>
      <c r="OGL113" s="2"/>
      <c r="OGM113" s="2"/>
      <c r="OGN113" s="2"/>
      <c r="OGO113" s="2"/>
      <c r="OGP113" s="2"/>
      <c r="OGQ113" s="2"/>
      <c r="OGR113" s="2"/>
      <c r="OGS113" s="2"/>
      <c r="OGT113" s="2"/>
      <c r="OGU113" s="2"/>
      <c r="OGV113" s="2"/>
      <c r="OGW113" s="2"/>
      <c r="OGX113" s="2"/>
      <c r="OGY113" s="2"/>
      <c r="OGZ113" s="2"/>
      <c r="OHA113" s="2"/>
      <c r="OHB113" s="2"/>
      <c r="OHC113" s="2"/>
      <c r="OHD113" s="2"/>
      <c r="OHE113" s="2"/>
      <c r="OHF113" s="2"/>
      <c r="OHG113" s="2"/>
      <c r="OHH113" s="2"/>
      <c r="OHI113" s="2"/>
      <c r="OHJ113" s="2"/>
      <c r="OHK113" s="2"/>
      <c r="OHL113" s="2"/>
      <c r="OHM113" s="2"/>
      <c r="OHN113" s="2"/>
      <c r="OHO113" s="2"/>
      <c r="OHP113" s="2"/>
      <c r="OHQ113" s="2"/>
      <c r="OHR113" s="2"/>
      <c r="OHS113" s="2"/>
      <c r="OHT113" s="2"/>
      <c r="OHU113" s="2"/>
      <c r="OHV113" s="2"/>
      <c r="OHW113" s="2"/>
      <c r="OHX113" s="2"/>
      <c r="OHY113" s="2"/>
      <c r="OHZ113" s="2"/>
      <c r="OIA113" s="2"/>
      <c r="OIB113" s="2"/>
      <c r="OIC113" s="2"/>
      <c r="OID113" s="2"/>
      <c r="OIE113" s="2"/>
      <c r="OIF113" s="2"/>
      <c r="OIG113" s="2"/>
      <c r="OIH113" s="2"/>
      <c r="OII113" s="2"/>
      <c r="OIJ113" s="2"/>
      <c r="OIK113" s="2"/>
      <c r="OIL113" s="2"/>
      <c r="OIM113" s="2"/>
      <c r="OIN113" s="2"/>
      <c r="OIO113" s="2"/>
      <c r="OIP113" s="2"/>
      <c r="OIQ113" s="2"/>
      <c r="OIR113" s="2"/>
      <c r="OIS113" s="2"/>
      <c r="OIT113" s="2"/>
      <c r="OIU113" s="2"/>
      <c r="OIV113" s="2"/>
      <c r="OIW113" s="2"/>
      <c r="OIX113" s="2"/>
      <c r="OIY113" s="2"/>
      <c r="OIZ113" s="2"/>
      <c r="OJA113" s="2"/>
      <c r="OJB113" s="2"/>
      <c r="OJC113" s="2"/>
      <c r="OJD113" s="2"/>
      <c r="OJE113" s="2"/>
      <c r="OJF113" s="2"/>
      <c r="OJG113" s="2"/>
      <c r="OJH113" s="2"/>
      <c r="OJI113" s="2"/>
      <c r="OJJ113" s="2"/>
      <c r="OJK113" s="2"/>
      <c r="OJL113" s="2"/>
      <c r="OJM113" s="2"/>
      <c r="OJN113" s="2"/>
      <c r="OJO113" s="2"/>
      <c r="OJP113" s="2"/>
      <c r="OJQ113" s="2"/>
      <c r="OJR113" s="2"/>
      <c r="OJS113" s="2"/>
      <c r="OJT113" s="2"/>
      <c r="OJU113" s="2"/>
      <c r="OJV113" s="2"/>
      <c r="OJW113" s="2"/>
      <c r="OJX113" s="2"/>
      <c r="OJY113" s="2"/>
      <c r="OJZ113" s="2"/>
      <c r="OKA113" s="2"/>
      <c r="OKB113" s="2"/>
      <c r="OKC113" s="2"/>
      <c r="OKD113" s="2"/>
      <c r="OKE113" s="2"/>
      <c r="OKF113" s="2"/>
      <c r="OKG113" s="2"/>
      <c r="OKH113" s="2"/>
      <c r="OKI113" s="2"/>
      <c r="OKJ113" s="2"/>
      <c r="OKK113" s="2"/>
      <c r="OKL113" s="2"/>
      <c r="OKM113" s="2"/>
      <c r="OKN113" s="2"/>
      <c r="OKO113" s="2"/>
      <c r="OKP113" s="2"/>
      <c r="OKQ113" s="2"/>
      <c r="OKR113" s="2"/>
      <c r="OKS113" s="2"/>
      <c r="OKT113" s="2"/>
      <c r="OKU113" s="2"/>
      <c r="OKV113" s="2"/>
      <c r="OKW113" s="2"/>
      <c r="OKX113" s="2"/>
      <c r="OKY113" s="2"/>
      <c r="OKZ113" s="2"/>
      <c r="OLA113" s="2"/>
      <c r="OLB113" s="2"/>
      <c r="OLC113" s="2"/>
      <c r="OLD113" s="2"/>
      <c r="OLE113" s="2"/>
      <c r="OLF113" s="2"/>
      <c r="OLG113" s="2"/>
      <c r="OLH113" s="2"/>
      <c r="OLI113" s="2"/>
      <c r="OLJ113" s="2"/>
      <c r="OLK113" s="2"/>
      <c r="OLL113" s="2"/>
      <c r="OLM113" s="2"/>
      <c r="OLN113" s="2"/>
      <c r="OLO113" s="2"/>
      <c r="OLP113" s="2"/>
      <c r="OLQ113" s="2"/>
      <c r="OLR113" s="2"/>
      <c r="OLS113" s="2"/>
      <c r="OLT113" s="2"/>
      <c r="OLU113" s="2"/>
      <c r="OLV113" s="2"/>
      <c r="OLW113" s="2"/>
      <c r="OLX113" s="2"/>
      <c r="OLY113" s="2"/>
      <c r="OLZ113" s="2"/>
      <c r="OMA113" s="2"/>
      <c r="OMB113" s="2"/>
      <c r="OMC113" s="2"/>
      <c r="OMD113" s="2"/>
      <c r="OME113" s="2"/>
      <c r="OMF113" s="2"/>
      <c r="OMG113" s="2"/>
      <c r="OMH113" s="2"/>
      <c r="OMI113" s="2"/>
      <c r="OMJ113" s="2"/>
      <c r="OMK113" s="2"/>
      <c r="OML113" s="2"/>
      <c r="OMM113" s="2"/>
      <c r="OMN113" s="2"/>
      <c r="OMO113" s="2"/>
      <c r="OMP113" s="2"/>
      <c r="OMQ113" s="2"/>
      <c r="OMR113" s="2"/>
      <c r="OMS113" s="2"/>
      <c r="OMT113" s="2"/>
      <c r="OMU113" s="2"/>
      <c r="OMV113" s="2"/>
      <c r="OMW113" s="2"/>
      <c r="OMX113" s="2"/>
      <c r="OMY113" s="2"/>
      <c r="OMZ113" s="2"/>
      <c r="ONA113" s="2"/>
      <c r="ONB113" s="2"/>
      <c r="ONC113" s="2"/>
      <c r="OND113" s="2"/>
      <c r="ONE113" s="2"/>
      <c r="ONF113" s="2"/>
      <c r="ONG113" s="2"/>
      <c r="ONH113" s="2"/>
      <c r="ONI113" s="2"/>
      <c r="ONJ113" s="2"/>
      <c r="ONK113" s="2"/>
      <c r="ONL113" s="2"/>
      <c r="ONM113" s="2"/>
      <c r="ONN113" s="2"/>
      <c r="ONO113" s="2"/>
      <c r="ONP113" s="2"/>
      <c r="ONQ113" s="2"/>
      <c r="ONR113" s="2"/>
      <c r="ONS113" s="2"/>
      <c r="ONT113" s="2"/>
      <c r="ONU113" s="2"/>
      <c r="ONV113" s="2"/>
      <c r="ONW113" s="2"/>
      <c r="ONX113" s="2"/>
      <c r="ONY113" s="2"/>
      <c r="ONZ113" s="2"/>
      <c r="OOA113" s="2"/>
      <c r="OOB113" s="2"/>
      <c r="OOC113" s="2"/>
      <c r="OOD113" s="2"/>
      <c r="OOE113" s="2"/>
      <c r="OOF113" s="2"/>
      <c r="OOG113" s="2"/>
      <c r="OOH113" s="2"/>
      <c r="OOI113" s="2"/>
      <c r="OOJ113" s="2"/>
      <c r="OOK113" s="2"/>
      <c r="OOL113" s="2"/>
      <c r="OOM113" s="2"/>
      <c r="OON113" s="2"/>
      <c r="OOO113" s="2"/>
      <c r="OOP113" s="2"/>
      <c r="OOQ113" s="2"/>
      <c r="OOR113" s="2"/>
      <c r="OOS113" s="2"/>
      <c r="OOT113" s="2"/>
      <c r="OOU113" s="2"/>
      <c r="OOV113" s="2"/>
      <c r="OOW113" s="2"/>
      <c r="OOX113" s="2"/>
      <c r="OOY113" s="2"/>
      <c r="OOZ113" s="2"/>
      <c r="OPA113" s="2"/>
      <c r="OPB113" s="2"/>
      <c r="OPC113" s="2"/>
      <c r="OPD113" s="2"/>
      <c r="OPE113" s="2"/>
      <c r="OPF113" s="2"/>
      <c r="OPG113" s="2"/>
      <c r="OPH113" s="2"/>
      <c r="OPI113" s="2"/>
      <c r="OPJ113" s="2"/>
      <c r="OPK113" s="2"/>
      <c r="OPL113" s="2"/>
      <c r="OPM113" s="2"/>
      <c r="OPN113" s="2"/>
      <c r="OPO113" s="2"/>
      <c r="OPP113" s="2"/>
      <c r="OPQ113" s="2"/>
      <c r="OPR113" s="2"/>
      <c r="OPS113" s="2"/>
      <c r="OPT113" s="2"/>
      <c r="OPU113" s="2"/>
      <c r="OPV113" s="2"/>
      <c r="OPW113" s="2"/>
      <c r="OPX113" s="2"/>
      <c r="OPY113" s="2"/>
      <c r="OPZ113" s="2"/>
      <c r="OQA113" s="2"/>
      <c r="OQB113" s="2"/>
      <c r="OQC113" s="2"/>
      <c r="OQD113" s="2"/>
      <c r="OQE113" s="2"/>
      <c r="OQF113" s="2"/>
      <c r="OQG113" s="2"/>
      <c r="OQH113" s="2"/>
      <c r="OQI113" s="2"/>
      <c r="OQJ113" s="2"/>
      <c r="OQK113" s="2"/>
      <c r="OQL113" s="2"/>
      <c r="OQM113" s="2"/>
      <c r="OQN113" s="2"/>
      <c r="OQO113" s="2"/>
      <c r="OQP113" s="2"/>
      <c r="OQQ113" s="2"/>
      <c r="OQR113" s="2"/>
      <c r="OQS113" s="2"/>
      <c r="OQT113" s="2"/>
      <c r="OQU113" s="2"/>
      <c r="OQV113" s="2"/>
      <c r="OQW113" s="2"/>
      <c r="OQX113" s="2"/>
      <c r="OQY113" s="2"/>
      <c r="OQZ113" s="2"/>
      <c r="ORA113" s="2"/>
      <c r="ORB113" s="2"/>
      <c r="ORC113" s="2"/>
      <c r="ORD113" s="2"/>
      <c r="ORE113" s="2"/>
      <c r="ORF113" s="2"/>
      <c r="ORG113" s="2"/>
      <c r="ORH113" s="2"/>
      <c r="ORI113" s="2"/>
      <c r="ORJ113" s="2"/>
      <c r="ORK113" s="2"/>
      <c r="ORL113" s="2"/>
      <c r="ORM113" s="2"/>
      <c r="ORN113" s="2"/>
      <c r="ORO113" s="2"/>
      <c r="ORP113" s="2"/>
      <c r="ORQ113" s="2"/>
      <c r="ORR113" s="2"/>
      <c r="ORS113" s="2"/>
      <c r="ORT113" s="2"/>
      <c r="ORU113" s="2"/>
      <c r="ORV113" s="2"/>
      <c r="ORW113" s="2"/>
      <c r="ORX113" s="2"/>
      <c r="ORY113" s="2"/>
      <c r="ORZ113" s="2"/>
      <c r="OSA113" s="2"/>
      <c r="OSB113" s="2"/>
      <c r="OSC113" s="2"/>
      <c r="OSD113" s="2"/>
      <c r="OSE113" s="2"/>
      <c r="OSF113" s="2"/>
      <c r="OSG113" s="2"/>
      <c r="OSH113" s="2"/>
      <c r="OSI113" s="2"/>
      <c r="OSJ113" s="2"/>
      <c r="OSK113" s="2"/>
      <c r="OSL113" s="2"/>
      <c r="OSM113" s="2"/>
      <c r="OSN113" s="2"/>
      <c r="OSO113" s="2"/>
      <c r="OSP113" s="2"/>
      <c r="OSQ113" s="2"/>
      <c r="OSR113" s="2"/>
      <c r="OSS113" s="2"/>
      <c r="OST113" s="2"/>
      <c r="OSU113" s="2"/>
      <c r="OSV113" s="2"/>
      <c r="OSW113" s="2"/>
      <c r="OSX113" s="2"/>
      <c r="OSY113" s="2"/>
      <c r="OSZ113" s="2"/>
      <c r="OTA113" s="2"/>
      <c r="OTB113" s="2"/>
      <c r="OTC113" s="2"/>
      <c r="OTD113" s="2"/>
      <c r="OTE113" s="2"/>
      <c r="OTF113" s="2"/>
      <c r="OTG113" s="2"/>
      <c r="OTH113" s="2"/>
      <c r="OTI113" s="2"/>
      <c r="OTJ113" s="2"/>
      <c r="OTK113" s="2"/>
      <c r="OTL113" s="2"/>
      <c r="OTM113" s="2"/>
      <c r="OTN113" s="2"/>
      <c r="OTO113" s="2"/>
      <c r="OTP113" s="2"/>
      <c r="OTQ113" s="2"/>
      <c r="OTR113" s="2"/>
      <c r="OTS113" s="2"/>
      <c r="OTT113" s="2"/>
      <c r="OTU113" s="2"/>
      <c r="OTV113" s="2"/>
      <c r="OTW113" s="2"/>
      <c r="OTX113" s="2"/>
      <c r="OTY113" s="2"/>
      <c r="OTZ113" s="2"/>
      <c r="OUA113" s="2"/>
      <c r="OUB113" s="2"/>
      <c r="OUC113" s="2"/>
      <c r="OUD113" s="2"/>
      <c r="OUE113" s="2"/>
      <c r="OUF113" s="2"/>
      <c r="OUG113" s="2"/>
      <c r="OUH113" s="2"/>
      <c r="OUI113" s="2"/>
      <c r="OUJ113" s="2"/>
      <c r="OUK113" s="2"/>
      <c r="OUL113" s="2"/>
      <c r="OUM113" s="2"/>
      <c r="OUN113" s="2"/>
      <c r="OUO113" s="2"/>
      <c r="OUP113" s="2"/>
      <c r="OUQ113" s="2"/>
      <c r="OUR113" s="2"/>
      <c r="OUS113" s="2"/>
      <c r="OUT113" s="2"/>
      <c r="OUU113" s="2"/>
      <c r="OUV113" s="2"/>
      <c r="OUW113" s="2"/>
      <c r="OUX113" s="2"/>
      <c r="OUY113" s="2"/>
      <c r="OUZ113" s="2"/>
      <c r="OVA113" s="2"/>
      <c r="OVB113" s="2"/>
      <c r="OVC113" s="2"/>
      <c r="OVD113" s="2"/>
      <c r="OVE113" s="2"/>
      <c r="OVF113" s="2"/>
      <c r="OVG113" s="2"/>
      <c r="OVH113" s="2"/>
      <c r="OVI113" s="2"/>
      <c r="OVJ113" s="2"/>
      <c r="OVK113" s="2"/>
      <c r="OVL113" s="2"/>
      <c r="OVM113" s="2"/>
      <c r="OVN113" s="2"/>
      <c r="OVO113" s="2"/>
      <c r="OVP113" s="2"/>
      <c r="OVQ113" s="2"/>
      <c r="OVR113" s="2"/>
      <c r="OVS113" s="2"/>
      <c r="OVT113" s="2"/>
      <c r="OVU113" s="2"/>
      <c r="OVV113" s="2"/>
      <c r="OVW113" s="2"/>
      <c r="OVX113" s="2"/>
      <c r="OVY113" s="2"/>
      <c r="OVZ113" s="2"/>
      <c r="OWA113" s="2"/>
      <c r="OWB113" s="2"/>
      <c r="OWC113" s="2"/>
      <c r="OWD113" s="2"/>
      <c r="OWE113" s="2"/>
      <c r="OWF113" s="2"/>
      <c r="OWG113" s="2"/>
      <c r="OWH113" s="2"/>
      <c r="OWI113" s="2"/>
      <c r="OWJ113" s="2"/>
      <c r="OWK113" s="2"/>
      <c r="OWL113" s="2"/>
      <c r="OWM113" s="2"/>
      <c r="OWN113" s="2"/>
      <c r="OWO113" s="2"/>
      <c r="OWP113" s="2"/>
      <c r="OWQ113" s="2"/>
      <c r="OWR113" s="2"/>
      <c r="OWS113" s="2"/>
      <c r="OWT113" s="2"/>
      <c r="OWU113" s="2"/>
      <c r="OWV113" s="2"/>
      <c r="OWW113" s="2"/>
      <c r="OWX113" s="2"/>
      <c r="OWY113" s="2"/>
      <c r="OWZ113" s="2"/>
      <c r="OXA113" s="2"/>
      <c r="OXB113" s="2"/>
      <c r="OXC113" s="2"/>
      <c r="OXD113" s="2"/>
      <c r="OXE113" s="2"/>
      <c r="OXF113" s="2"/>
      <c r="OXG113" s="2"/>
      <c r="OXH113" s="2"/>
      <c r="OXI113" s="2"/>
      <c r="OXJ113" s="2"/>
      <c r="OXK113" s="2"/>
      <c r="OXL113" s="2"/>
      <c r="OXM113" s="2"/>
      <c r="OXN113" s="2"/>
      <c r="OXO113" s="2"/>
      <c r="OXP113" s="2"/>
      <c r="OXQ113" s="2"/>
      <c r="OXR113" s="2"/>
      <c r="OXS113" s="2"/>
      <c r="OXT113" s="2"/>
      <c r="OXU113" s="2"/>
      <c r="OXV113" s="2"/>
      <c r="OXW113" s="2"/>
      <c r="OXX113" s="2"/>
      <c r="OXY113" s="2"/>
      <c r="OXZ113" s="2"/>
      <c r="OYA113" s="2"/>
      <c r="OYB113" s="2"/>
      <c r="OYC113" s="2"/>
      <c r="OYD113" s="2"/>
      <c r="OYE113" s="2"/>
      <c r="OYF113" s="2"/>
      <c r="OYG113" s="2"/>
      <c r="OYH113" s="2"/>
      <c r="OYI113" s="2"/>
      <c r="OYJ113" s="2"/>
      <c r="OYK113" s="2"/>
      <c r="OYL113" s="2"/>
      <c r="OYM113" s="2"/>
      <c r="OYN113" s="2"/>
      <c r="OYO113" s="2"/>
      <c r="OYP113" s="2"/>
      <c r="OYQ113" s="2"/>
      <c r="OYR113" s="2"/>
      <c r="OYS113" s="2"/>
      <c r="OYT113" s="2"/>
      <c r="OYU113" s="2"/>
      <c r="OYV113" s="2"/>
      <c r="OYW113" s="2"/>
      <c r="OYX113" s="2"/>
      <c r="OYY113" s="2"/>
      <c r="OYZ113" s="2"/>
      <c r="OZA113" s="2"/>
      <c r="OZB113" s="2"/>
      <c r="OZC113" s="2"/>
      <c r="OZD113" s="2"/>
      <c r="OZE113" s="2"/>
      <c r="OZF113" s="2"/>
      <c r="OZG113" s="2"/>
      <c r="OZH113" s="2"/>
      <c r="OZI113" s="2"/>
      <c r="OZJ113" s="2"/>
      <c r="OZK113" s="2"/>
      <c r="OZL113" s="2"/>
      <c r="OZM113" s="2"/>
      <c r="OZN113" s="2"/>
      <c r="OZO113" s="2"/>
      <c r="OZP113" s="2"/>
      <c r="OZQ113" s="2"/>
      <c r="OZR113" s="2"/>
      <c r="OZS113" s="2"/>
      <c r="OZT113" s="2"/>
      <c r="OZU113" s="2"/>
      <c r="OZV113" s="2"/>
      <c r="OZW113" s="2"/>
      <c r="OZX113" s="2"/>
      <c r="OZY113" s="2"/>
      <c r="OZZ113" s="2"/>
      <c r="PAA113" s="2"/>
      <c r="PAB113" s="2"/>
      <c r="PAC113" s="2"/>
      <c r="PAD113" s="2"/>
      <c r="PAE113" s="2"/>
      <c r="PAF113" s="2"/>
      <c r="PAG113" s="2"/>
      <c r="PAH113" s="2"/>
      <c r="PAI113" s="2"/>
      <c r="PAJ113" s="2"/>
      <c r="PAK113" s="2"/>
      <c r="PAL113" s="2"/>
      <c r="PAM113" s="2"/>
      <c r="PAN113" s="2"/>
      <c r="PAO113" s="2"/>
      <c r="PAP113" s="2"/>
      <c r="PAQ113" s="2"/>
      <c r="PAR113" s="2"/>
      <c r="PAS113" s="2"/>
      <c r="PAT113" s="2"/>
      <c r="PAU113" s="2"/>
      <c r="PAV113" s="2"/>
      <c r="PAW113" s="2"/>
      <c r="PAX113" s="2"/>
      <c r="PAY113" s="2"/>
      <c r="PAZ113" s="2"/>
      <c r="PBA113" s="2"/>
      <c r="PBB113" s="2"/>
      <c r="PBC113" s="2"/>
      <c r="PBD113" s="2"/>
      <c r="PBE113" s="2"/>
      <c r="PBF113" s="2"/>
      <c r="PBG113" s="2"/>
      <c r="PBH113" s="2"/>
      <c r="PBI113" s="2"/>
      <c r="PBJ113" s="2"/>
      <c r="PBK113" s="2"/>
      <c r="PBL113" s="2"/>
      <c r="PBM113" s="2"/>
      <c r="PBN113" s="2"/>
      <c r="PBO113" s="2"/>
      <c r="PBP113" s="2"/>
      <c r="PBQ113" s="2"/>
      <c r="PBR113" s="2"/>
      <c r="PBS113" s="2"/>
      <c r="PBT113" s="2"/>
      <c r="PBU113" s="2"/>
      <c r="PBV113" s="2"/>
      <c r="PBW113" s="2"/>
      <c r="PBX113" s="2"/>
      <c r="PBY113" s="2"/>
      <c r="PBZ113" s="2"/>
      <c r="PCA113" s="2"/>
      <c r="PCB113" s="2"/>
      <c r="PCC113" s="2"/>
      <c r="PCD113" s="2"/>
      <c r="PCE113" s="2"/>
      <c r="PCF113" s="2"/>
      <c r="PCG113" s="2"/>
      <c r="PCH113" s="2"/>
      <c r="PCI113" s="2"/>
      <c r="PCJ113" s="2"/>
      <c r="PCK113" s="2"/>
      <c r="PCL113" s="2"/>
      <c r="PCM113" s="2"/>
      <c r="PCN113" s="2"/>
      <c r="PCO113" s="2"/>
      <c r="PCP113" s="2"/>
      <c r="PCQ113" s="2"/>
      <c r="PCR113" s="2"/>
      <c r="PCS113" s="2"/>
      <c r="PCT113" s="2"/>
      <c r="PCU113" s="2"/>
      <c r="PCV113" s="2"/>
      <c r="PCW113" s="2"/>
      <c r="PCX113" s="2"/>
      <c r="PCY113" s="2"/>
      <c r="PCZ113" s="2"/>
      <c r="PDA113" s="2"/>
      <c r="PDB113" s="2"/>
      <c r="PDC113" s="2"/>
      <c r="PDD113" s="2"/>
      <c r="PDE113" s="2"/>
      <c r="PDF113" s="2"/>
      <c r="PDG113" s="2"/>
      <c r="PDH113" s="2"/>
      <c r="PDI113" s="2"/>
      <c r="PDJ113" s="2"/>
      <c r="PDK113" s="2"/>
      <c r="PDL113" s="2"/>
      <c r="PDM113" s="2"/>
      <c r="PDN113" s="2"/>
      <c r="PDO113" s="2"/>
      <c r="PDP113" s="2"/>
      <c r="PDQ113" s="2"/>
      <c r="PDR113" s="2"/>
      <c r="PDS113" s="2"/>
      <c r="PDT113" s="2"/>
      <c r="PDU113" s="2"/>
      <c r="PDV113" s="2"/>
      <c r="PDW113" s="2"/>
      <c r="PDX113" s="2"/>
      <c r="PDY113" s="2"/>
      <c r="PDZ113" s="2"/>
      <c r="PEA113" s="2"/>
      <c r="PEB113" s="2"/>
      <c r="PEC113" s="2"/>
      <c r="PED113" s="2"/>
      <c r="PEE113" s="2"/>
      <c r="PEF113" s="2"/>
      <c r="PEG113" s="2"/>
      <c r="PEH113" s="2"/>
      <c r="PEI113" s="2"/>
      <c r="PEJ113" s="2"/>
      <c r="PEK113" s="2"/>
      <c r="PEL113" s="2"/>
      <c r="PEM113" s="2"/>
      <c r="PEN113" s="2"/>
      <c r="PEO113" s="2"/>
      <c r="PEP113" s="2"/>
      <c r="PEQ113" s="2"/>
      <c r="PER113" s="2"/>
      <c r="PES113" s="2"/>
      <c r="PET113" s="2"/>
      <c r="PEU113" s="2"/>
      <c r="PEV113" s="2"/>
      <c r="PEW113" s="2"/>
      <c r="PEX113" s="2"/>
      <c r="PEY113" s="2"/>
      <c r="PEZ113" s="2"/>
      <c r="PFA113" s="2"/>
      <c r="PFB113" s="2"/>
      <c r="PFC113" s="2"/>
      <c r="PFD113" s="2"/>
      <c r="PFE113" s="2"/>
      <c r="PFF113" s="2"/>
      <c r="PFG113" s="2"/>
      <c r="PFH113" s="2"/>
      <c r="PFI113" s="2"/>
      <c r="PFJ113" s="2"/>
      <c r="PFK113" s="2"/>
      <c r="PFL113" s="2"/>
      <c r="PFM113" s="2"/>
      <c r="PFN113" s="2"/>
      <c r="PFO113" s="2"/>
      <c r="PFP113" s="2"/>
      <c r="PFQ113" s="2"/>
      <c r="PFR113" s="2"/>
      <c r="PFS113" s="2"/>
      <c r="PFT113" s="2"/>
      <c r="PFU113" s="2"/>
      <c r="PFV113" s="2"/>
      <c r="PFW113" s="2"/>
      <c r="PFX113" s="2"/>
      <c r="PFY113" s="2"/>
      <c r="PFZ113" s="2"/>
      <c r="PGA113" s="2"/>
      <c r="PGB113" s="2"/>
      <c r="PGC113" s="2"/>
      <c r="PGD113" s="2"/>
      <c r="PGE113" s="2"/>
      <c r="PGF113" s="2"/>
      <c r="PGG113" s="2"/>
      <c r="PGH113" s="2"/>
      <c r="PGI113" s="2"/>
      <c r="PGJ113" s="2"/>
      <c r="PGK113" s="2"/>
      <c r="PGL113" s="2"/>
      <c r="PGM113" s="2"/>
      <c r="PGN113" s="2"/>
      <c r="PGO113" s="2"/>
      <c r="PGP113" s="2"/>
      <c r="PGQ113" s="2"/>
      <c r="PGR113" s="2"/>
      <c r="PGS113" s="2"/>
      <c r="PGT113" s="2"/>
      <c r="PGU113" s="2"/>
      <c r="PGV113" s="2"/>
      <c r="PGW113" s="2"/>
      <c r="PGX113" s="2"/>
      <c r="PGY113" s="2"/>
      <c r="PGZ113" s="2"/>
      <c r="PHA113" s="2"/>
      <c r="PHB113" s="2"/>
      <c r="PHC113" s="2"/>
      <c r="PHD113" s="2"/>
      <c r="PHE113" s="2"/>
      <c r="PHF113" s="2"/>
      <c r="PHG113" s="2"/>
      <c r="PHH113" s="2"/>
      <c r="PHI113" s="2"/>
      <c r="PHJ113" s="2"/>
      <c r="PHK113" s="2"/>
      <c r="PHL113" s="2"/>
      <c r="PHM113" s="2"/>
      <c r="PHN113" s="2"/>
      <c r="PHO113" s="2"/>
      <c r="PHP113" s="2"/>
      <c r="PHQ113" s="2"/>
      <c r="PHR113" s="2"/>
      <c r="PHS113" s="2"/>
      <c r="PHT113" s="2"/>
      <c r="PHU113" s="2"/>
      <c r="PHV113" s="2"/>
      <c r="PHW113" s="2"/>
      <c r="PHX113" s="2"/>
      <c r="PHY113" s="2"/>
      <c r="PHZ113" s="2"/>
      <c r="PIA113" s="2"/>
      <c r="PIB113" s="2"/>
      <c r="PIC113" s="2"/>
      <c r="PID113" s="2"/>
      <c r="PIE113" s="2"/>
      <c r="PIF113" s="2"/>
      <c r="PIG113" s="2"/>
      <c r="PIH113" s="2"/>
      <c r="PII113" s="2"/>
      <c r="PIJ113" s="2"/>
      <c r="PIK113" s="2"/>
      <c r="PIL113" s="2"/>
      <c r="PIM113" s="2"/>
      <c r="PIN113" s="2"/>
      <c r="PIO113" s="2"/>
      <c r="PIP113" s="2"/>
      <c r="PIQ113" s="2"/>
      <c r="PIR113" s="2"/>
      <c r="PIS113" s="2"/>
      <c r="PIT113" s="2"/>
      <c r="PIU113" s="2"/>
      <c r="PIV113" s="2"/>
      <c r="PIW113" s="2"/>
      <c r="PIX113" s="2"/>
      <c r="PIY113" s="2"/>
      <c r="PIZ113" s="2"/>
      <c r="PJA113" s="2"/>
      <c r="PJB113" s="2"/>
      <c r="PJC113" s="2"/>
      <c r="PJD113" s="2"/>
      <c r="PJE113" s="2"/>
      <c r="PJF113" s="2"/>
      <c r="PJG113" s="2"/>
      <c r="PJH113" s="2"/>
      <c r="PJI113" s="2"/>
      <c r="PJJ113" s="2"/>
      <c r="PJK113" s="2"/>
      <c r="PJL113" s="2"/>
      <c r="PJM113" s="2"/>
      <c r="PJN113" s="2"/>
      <c r="PJO113" s="2"/>
      <c r="PJP113" s="2"/>
      <c r="PJQ113" s="2"/>
      <c r="PJR113" s="2"/>
      <c r="PJS113" s="2"/>
      <c r="PJT113" s="2"/>
      <c r="PJU113" s="2"/>
      <c r="PJV113" s="2"/>
      <c r="PJW113" s="2"/>
      <c r="PJX113" s="2"/>
      <c r="PJY113" s="2"/>
      <c r="PJZ113" s="2"/>
      <c r="PKA113" s="2"/>
      <c r="PKB113" s="2"/>
      <c r="PKC113" s="2"/>
      <c r="PKD113" s="2"/>
      <c r="PKE113" s="2"/>
      <c r="PKF113" s="2"/>
      <c r="PKG113" s="2"/>
      <c r="PKH113" s="2"/>
      <c r="PKI113" s="2"/>
      <c r="PKJ113" s="2"/>
      <c r="PKK113" s="2"/>
      <c r="PKL113" s="2"/>
      <c r="PKM113" s="2"/>
      <c r="PKN113" s="2"/>
      <c r="PKO113" s="2"/>
      <c r="PKP113" s="2"/>
      <c r="PKQ113" s="2"/>
      <c r="PKR113" s="2"/>
      <c r="PKS113" s="2"/>
      <c r="PKT113" s="2"/>
      <c r="PKU113" s="2"/>
      <c r="PKV113" s="2"/>
      <c r="PKW113" s="2"/>
      <c r="PKX113" s="2"/>
      <c r="PKY113" s="2"/>
      <c r="PKZ113" s="2"/>
      <c r="PLA113" s="2"/>
      <c r="PLB113" s="2"/>
      <c r="PLC113" s="2"/>
      <c r="PLD113" s="2"/>
      <c r="PLE113" s="2"/>
      <c r="PLF113" s="2"/>
      <c r="PLG113" s="2"/>
      <c r="PLH113" s="2"/>
      <c r="PLI113" s="2"/>
      <c r="PLJ113" s="2"/>
      <c r="PLK113" s="2"/>
      <c r="PLL113" s="2"/>
      <c r="PLM113" s="2"/>
      <c r="PLN113" s="2"/>
      <c r="PLO113" s="2"/>
      <c r="PLP113" s="2"/>
      <c r="PLQ113" s="2"/>
      <c r="PLR113" s="2"/>
      <c r="PLS113" s="2"/>
      <c r="PLT113" s="2"/>
      <c r="PLU113" s="2"/>
      <c r="PLV113" s="2"/>
      <c r="PLW113" s="2"/>
      <c r="PLX113" s="2"/>
      <c r="PLY113" s="2"/>
      <c r="PLZ113" s="2"/>
      <c r="PMA113" s="2"/>
      <c r="PMB113" s="2"/>
      <c r="PMC113" s="2"/>
      <c r="PMD113" s="2"/>
      <c r="PME113" s="2"/>
      <c r="PMF113" s="2"/>
      <c r="PMG113" s="2"/>
      <c r="PMH113" s="2"/>
      <c r="PMI113" s="2"/>
      <c r="PMJ113" s="2"/>
      <c r="PMK113" s="2"/>
      <c r="PML113" s="2"/>
      <c r="PMM113" s="2"/>
      <c r="PMN113" s="2"/>
      <c r="PMO113" s="2"/>
      <c r="PMP113" s="2"/>
      <c r="PMQ113" s="2"/>
      <c r="PMR113" s="2"/>
      <c r="PMS113" s="2"/>
      <c r="PMT113" s="2"/>
      <c r="PMU113" s="2"/>
      <c r="PMV113" s="2"/>
      <c r="PMW113" s="2"/>
      <c r="PMX113" s="2"/>
      <c r="PMY113" s="2"/>
      <c r="PMZ113" s="2"/>
      <c r="PNA113" s="2"/>
      <c r="PNB113" s="2"/>
      <c r="PNC113" s="2"/>
      <c r="PND113" s="2"/>
      <c r="PNE113" s="2"/>
      <c r="PNF113" s="2"/>
      <c r="PNG113" s="2"/>
      <c r="PNH113" s="2"/>
      <c r="PNI113" s="2"/>
      <c r="PNJ113" s="2"/>
      <c r="PNK113" s="2"/>
      <c r="PNL113" s="2"/>
      <c r="PNM113" s="2"/>
      <c r="PNN113" s="2"/>
      <c r="PNO113" s="2"/>
      <c r="PNP113" s="2"/>
      <c r="PNQ113" s="2"/>
      <c r="PNR113" s="2"/>
      <c r="PNS113" s="2"/>
      <c r="PNT113" s="2"/>
      <c r="PNU113" s="2"/>
      <c r="PNV113" s="2"/>
      <c r="PNW113" s="2"/>
      <c r="PNX113" s="2"/>
      <c r="PNY113" s="2"/>
      <c r="PNZ113" s="2"/>
      <c r="POA113" s="2"/>
      <c r="POB113" s="2"/>
      <c r="POC113" s="2"/>
      <c r="POD113" s="2"/>
      <c r="POE113" s="2"/>
      <c r="POF113" s="2"/>
      <c r="POG113" s="2"/>
      <c r="POH113" s="2"/>
      <c r="POI113" s="2"/>
      <c r="POJ113" s="2"/>
      <c r="POK113" s="2"/>
      <c r="POL113" s="2"/>
      <c r="POM113" s="2"/>
      <c r="PON113" s="2"/>
      <c r="POO113" s="2"/>
      <c r="POP113" s="2"/>
      <c r="POQ113" s="2"/>
      <c r="POR113" s="2"/>
      <c r="POS113" s="2"/>
      <c r="POT113" s="2"/>
      <c r="POU113" s="2"/>
      <c r="POV113" s="2"/>
      <c r="POW113" s="2"/>
      <c r="POX113" s="2"/>
      <c r="POY113" s="2"/>
      <c r="POZ113" s="2"/>
      <c r="PPA113" s="2"/>
      <c r="PPB113" s="2"/>
      <c r="PPC113" s="2"/>
      <c r="PPD113" s="2"/>
      <c r="PPE113" s="2"/>
      <c r="PPF113" s="2"/>
      <c r="PPG113" s="2"/>
      <c r="PPH113" s="2"/>
      <c r="PPI113" s="2"/>
      <c r="PPJ113" s="2"/>
      <c r="PPK113" s="2"/>
      <c r="PPL113" s="2"/>
      <c r="PPM113" s="2"/>
      <c r="PPN113" s="2"/>
      <c r="PPO113" s="2"/>
      <c r="PPP113" s="2"/>
      <c r="PPQ113" s="2"/>
      <c r="PPR113" s="2"/>
      <c r="PPS113" s="2"/>
      <c r="PPT113" s="2"/>
      <c r="PPU113" s="2"/>
      <c r="PPV113" s="2"/>
      <c r="PPW113" s="2"/>
      <c r="PPX113" s="2"/>
      <c r="PPY113" s="2"/>
      <c r="PPZ113" s="2"/>
      <c r="PQA113" s="2"/>
      <c r="PQB113" s="2"/>
      <c r="PQC113" s="2"/>
      <c r="PQD113" s="2"/>
      <c r="PQE113" s="2"/>
      <c r="PQF113" s="2"/>
      <c r="PQG113" s="2"/>
      <c r="PQH113" s="2"/>
      <c r="PQI113" s="2"/>
      <c r="PQJ113" s="2"/>
      <c r="PQK113" s="2"/>
      <c r="PQL113" s="2"/>
      <c r="PQM113" s="2"/>
      <c r="PQN113" s="2"/>
      <c r="PQO113" s="2"/>
      <c r="PQP113" s="2"/>
      <c r="PQQ113" s="2"/>
      <c r="PQR113" s="2"/>
      <c r="PQS113" s="2"/>
      <c r="PQT113" s="2"/>
      <c r="PQU113" s="2"/>
      <c r="PQV113" s="2"/>
      <c r="PQW113" s="2"/>
      <c r="PQX113" s="2"/>
      <c r="PQY113" s="2"/>
      <c r="PQZ113" s="2"/>
      <c r="PRA113" s="2"/>
      <c r="PRB113" s="2"/>
      <c r="PRC113" s="2"/>
      <c r="PRD113" s="2"/>
      <c r="PRE113" s="2"/>
      <c r="PRF113" s="2"/>
      <c r="PRG113" s="2"/>
      <c r="PRH113" s="2"/>
      <c r="PRI113" s="2"/>
      <c r="PRJ113" s="2"/>
      <c r="PRK113" s="2"/>
      <c r="PRL113" s="2"/>
      <c r="PRM113" s="2"/>
      <c r="PRN113" s="2"/>
      <c r="PRO113" s="2"/>
      <c r="PRP113" s="2"/>
      <c r="PRQ113" s="2"/>
      <c r="PRR113" s="2"/>
      <c r="PRS113" s="2"/>
      <c r="PRT113" s="2"/>
      <c r="PRU113" s="2"/>
      <c r="PRV113" s="2"/>
      <c r="PRW113" s="2"/>
      <c r="PRX113" s="2"/>
      <c r="PRY113" s="2"/>
      <c r="PRZ113" s="2"/>
      <c r="PSA113" s="2"/>
      <c r="PSB113" s="2"/>
      <c r="PSC113" s="2"/>
      <c r="PSD113" s="2"/>
      <c r="PSE113" s="2"/>
      <c r="PSF113" s="2"/>
      <c r="PSG113" s="2"/>
      <c r="PSH113" s="2"/>
      <c r="PSI113" s="2"/>
      <c r="PSJ113" s="2"/>
      <c r="PSK113" s="2"/>
      <c r="PSL113" s="2"/>
      <c r="PSM113" s="2"/>
      <c r="PSN113" s="2"/>
      <c r="PSO113" s="2"/>
      <c r="PSP113" s="2"/>
      <c r="PSQ113" s="2"/>
      <c r="PSR113" s="2"/>
      <c r="PSS113" s="2"/>
      <c r="PST113" s="2"/>
      <c r="PSU113" s="2"/>
      <c r="PSV113" s="2"/>
      <c r="PSW113" s="2"/>
      <c r="PSX113" s="2"/>
      <c r="PSY113" s="2"/>
      <c r="PSZ113" s="2"/>
      <c r="PTA113" s="2"/>
      <c r="PTB113" s="2"/>
      <c r="PTC113" s="2"/>
      <c r="PTD113" s="2"/>
      <c r="PTE113" s="2"/>
      <c r="PTF113" s="2"/>
      <c r="PTG113" s="2"/>
      <c r="PTH113" s="2"/>
      <c r="PTI113" s="2"/>
      <c r="PTJ113" s="2"/>
      <c r="PTK113" s="2"/>
      <c r="PTL113" s="2"/>
      <c r="PTM113" s="2"/>
      <c r="PTN113" s="2"/>
      <c r="PTO113" s="2"/>
      <c r="PTP113" s="2"/>
      <c r="PTQ113" s="2"/>
      <c r="PTR113" s="2"/>
      <c r="PTS113" s="2"/>
      <c r="PTT113" s="2"/>
      <c r="PTU113" s="2"/>
      <c r="PTV113" s="2"/>
      <c r="PTW113" s="2"/>
      <c r="PTX113" s="2"/>
      <c r="PTY113" s="2"/>
      <c r="PTZ113" s="2"/>
      <c r="PUA113" s="2"/>
      <c r="PUB113" s="2"/>
      <c r="PUC113" s="2"/>
      <c r="PUD113" s="2"/>
      <c r="PUE113" s="2"/>
      <c r="PUF113" s="2"/>
      <c r="PUG113" s="2"/>
      <c r="PUH113" s="2"/>
      <c r="PUI113" s="2"/>
      <c r="PUJ113" s="2"/>
      <c r="PUK113" s="2"/>
      <c r="PUL113" s="2"/>
      <c r="PUM113" s="2"/>
      <c r="PUN113" s="2"/>
      <c r="PUO113" s="2"/>
      <c r="PUP113" s="2"/>
      <c r="PUQ113" s="2"/>
      <c r="PUR113" s="2"/>
      <c r="PUS113" s="2"/>
      <c r="PUT113" s="2"/>
      <c r="PUU113" s="2"/>
      <c r="PUV113" s="2"/>
      <c r="PUW113" s="2"/>
      <c r="PUX113" s="2"/>
      <c r="PUY113" s="2"/>
      <c r="PUZ113" s="2"/>
      <c r="PVA113" s="2"/>
      <c r="PVB113" s="2"/>
      <c r="PVC113" s="2"/>
      <c r="PVD113" s="2"/>
      <c r="PVE113" s="2"/>
      <c r="PVF113" s="2"/>
      <c r="PVG113" s="2"/>
      <c r="PVH113" s="2"/>
      <c r="PVI113" s="2"/>
      <c r="PVJ113" s="2"/>
      <c r="PVK113" s="2"/>
      <c r="PVL113" s="2"/>
      <c r="PVM113" s="2"/>
      <c r="PVN113" s="2"/>
      <c r="PVO113" s="2"/>
      <c r="PVP113" s="2"/>
      <c r="PVQ113" s="2"/>
      <c r="PVR113" s="2"/>
      <c r="PVS113" s="2"/>
      <c r="PVT113" s="2"/>
      <c r="PVU113" s="2"/>
      <c r="PVV113" s="2"/>
      <c r="PVW113" s="2"/>
      <c r="PVX113" s="2"/>
      <c r="PVY113" s="2"/>
      <c r="PVZ113" s="2"/>
      <c r="PWA113" s="2"/>
      <c r="PWB113" s="2"/>
      <c r="PWC113" s="2"/>
      <c r="PWD113" s="2"/>
      <c r="PWE113" s="2"/>
      <c r="PWF113" s="2"/>
      <c r="PWG113" s="2"/>
      <c r="PWH113" s="2"/>
      <c r="PWI113" s="2"/>
      <c r="PWJ113" s="2"/>
      <c r="PWK113" s="2"/>
      <c r="PWL113" s="2"/>
      <c r="PWM113" s="2"/>
      <c r="PWN113" s="2"/>
      <c r="PWO113" s="2"/>
      <c r="PWP113" s="2"/>
      <c r="PWQ113" s="2"/>
      <c r="PWR113" s="2"/>
      <c r="PWS113" s="2"/>
      <c r="PWT113" s="2"/>
      <c r="PWU113" s="2"/>
      <c r="PWV113" s="2"/>
      <c r="PWW113" s="2"/>
      <c r="PWX113" s="2"/>
      <c r="PWY113" s="2"/>
      <c r="PWZ113" s="2"/>
      <c r="PXA113" s="2"/>
      <c r="PXB113" s="2"/>
      <c r="PXC113" s="2"/>
      <c r="PXD113" s="2"/>
      <c r="PXE113" s="2"/>
      <c r="PXF113" s="2"/>
      <c r="PXG113" s="2"/>
      <c r="PXH113" s="2"/>
      <c r="PXI113" s="2"/>
      <c r="PXJ113" s="2"/>
      <c r="PXK113" s="2"/>
      <c r="PXL113" s="2"/>
      <c r="PXM113" s="2"/>
      <c r="PXN113" s="2"/>
      <c r="PXO113" s="2"/>
      <c r="PXP113" s="2"/>
      <c r="PXQ113" s="2"/>
      <c r="PXR113" s="2"/>
      <c r="PXS113" s="2"/>
      <c r="PXT113" s="2"/>
      <c r="PXU113" s="2"/>
      <c r="PXV113" s="2"/>
      <c r="PXW113" s="2"/>
      <c r="PXX113" s="2"/>
      <c r="PXY113" s="2"/>
      <c r="PXZ113" s="2"/>
      <c r="PYA113" s="2"/>
      <c r="PYB113" s="2"/>
      <c r="PYC113" s="2"/>
      <c r="PYD113" s="2"/>
      <c r="PYE113" s="2"/>
      <c r="PYF113" s="2"/>
      <c r="PYG113" s="2"/>
      <c r="PYH113" s="2"/>
      <c r="PYI113" s="2"/>
      <c r="PYJ113" s="2"/>
      <c r="PYK113" s="2"/>
      <c r="PYL113" s="2"/>
      <c r="PYM113" s="2"/>
      <c r="PYN113" s="2"/>
      <c r="PYO113" s="2"/>
      <c r="PYP113" s="2"/>
      <c r="PYQ113" s="2"/>
      <c r="PYR113" s="2"/>
      <c r="PYS113" s="2"/>
      <c r="PYT113" s="2"/>
      <c r="PYU113" s="2"/>
      <c r="PYV113" s="2"/>
      <c r="PYW113" s="2"/>
      <c r="PYX113" s="2"/>
      <c r="PYY113" s="2"/>
      <c r="PYZ113" s="2"/>
      <c r="PZA113" s="2"/>
      <c r="PZB113" s="2"/>
      <c r="PZC113" s="2"/>
      <c r="PZD113" s="2"/>
      <c r="PZE113" s="2"/>
      <c r="PZF113" s="2"/>
      <c r="PZG113" s="2"/>
      <c r="PZH113" s="2"/>
      <c r="PZI113" s="2"/>
      <c r="PZJ113" s="2"/>
      <c r="PZK113" s="2"/>
      <c r="PZL113" s="2"/>
      <c r="PZM113" s="2"/>
      <c r="PZN113" s="2"/>
      <c r="PZO113" s="2"/>
      <c r="PZP113" s="2"/>
      <c r="PZQ113" s="2"/>
      <c r="PZR113" s="2"/>
      <c r="PZS113" s="2"/>
      <c r="PZT113" s="2"/>
      <c r="PZU113" s="2"/>
      <c r="PZV113" s="2"/>
      <c r="PZW113" s="2"/>
      <c r="PZX113" s="2"/>
      <c r="PZY113" s="2"/>
      <c r="PZZ113" s="2"/>
      <c r="QAA113" s="2"/>
      <c r="QAB113" s="2"/>
      <c r="QAC113" s="2"/>
      <c r="QAD113" s="2"/>
      <c r="QAE113" s="2"/>
      <c r="QAF113" s="2"/>
      <c r="QAG113" s="2"/>
      <c r="QAH113" s="2"/>
      <c r="QAI113" s="2"/>
      <c r="QAJ113" s="2"/>
      <c r="QAK113" s="2"/>
      <c r="QAL113" s="2"/>
      <c r="QAM113" s="2"/>
      <c r="QAN113" s="2"/>
      <c r="QAO113" s="2"/>
      <c r="QAP113" s="2"/>
      <c r="QAQ113" s="2"/>
      <c r="QAR113" s="2"/>
      <c r="QAS113" s="2"/>
      <c r="QAT113" s="2"/>
      <c r="QAU113" s="2"/>
      <c r="QAV113" s="2"/>
      <c r="QAW113" s="2"/>
      <c r="QAX113" s="2"/>
      <c r="QAY113" s="2"/>
      <c r="QAZ113" s="2"/>
      <c r="QBA113" s="2"/>
      <c r="QBB113" s="2"/>
      <c r="QBC113" s="2"/>
      <c r="QBD113" s="2"/>
      <c r="QBE113" s="2"/>
      <c r="QBF113" s="2"/>
      <c r="QBG113" s="2"/>
      <c r="QBH113" s="2"/>
      <c r="QBI113" s="2"/>
      <c r="QBJ113" s="2"/>
      <c r="QBK113" s="2"/>
      <c r="QBL113" s="2"/>
      <c r="QBM113" s="2"/>
      <c r="QBN113" s="2"/>
      <c r="QBO113" s="2"/>
      <c r="QBP113" s="2"/>
      <c r="QBQ113" s="2"/>
      <c r="QBR113" s="2"/>
      <c r="QBS113" s="2"/>
      <c r="QBT113" s="2"/>
      <c r="QBU113" s="2"/>
      <c r="QBV113" s="2"/>
      <c r="QBW113" s="2"/>
      <c r="QBX113" s="2"/>
      <c r="QBY113" s="2"/>
      <c r="QBZ113" s="2"/>
      <c r="QCA113" s="2"/>
      <c r="QCB113" s="2"/>
      <c r="QCC113" s="2"/>
      <c r="QCD113" s="2"/>
      <c r="QCE113" s="2"/>
      <c r="QCF113" s="2"/>
      <c r="QCG113" s="2"/>
      <c r="QCH113" s="2"/>
      <c r="QCI113" s="2"/>
      <c r="QCJ113" s="2"/>
      <c r="QCK113" s="2"/>
      <c r="QCL113" s="2"/>
      <c r="QCM113" s="2"/>
      <c r="QCN113" s="2"/>
      <c r="QCO113" s="2"/>
      <c r="QCP113" s="2"/>
      <c r="QCQ113" s="2"/>
      <c r="QCR113" s="2"/>
      <c r="QCS113" s="2"/>
      <c r="QCT113" s="2"/>
      <c r="QCU113" s="2"/>
      <c r="QCV113" s="2"/>
      <c r="QCW113" s="2"/>
      <c r="QCX113" s="2"/>
      <c r="QCY113" s="2"/>
      <c r="QCZ113" s="2"/>
      <c r="QDA113" s="2"/>
      <c r="QDB113" s="2"/>
      <c r="QDC113" s="2"/>
      <c r="QDD113" s="2"/>
      <c r="QDE113" s="2"/>
      <c r="QDF113" s="2"/>
      <c r="QDG113" s="2"/>
      <c r="QDH113" s="2"/>
      <c r="QDI113" s="2"/>
      <c r="QDJ113" s="2"/>
      <c r="QDK113" s="2"/>
      <c r="QDL113" s="2"/>
      <c r="QDM113" s="2"/>
      <c r="QDN113" s="2"/>
      <c r="QDO113" s="2"/>
      <c r="QDP113" s="2"/>
      <c r="QDQ113" s="2"/>
      <c r="QDR113" s="2"/>
      <c r="QDS113" s="2"/>
      <c r="QDT113" s="2"/>
      <c r="QDU113" s="2"/>
      <c r="QDV113" s="2"/>
      <c r="QDW113" s="2"/>
      <c r="QDX113" s="2"/>
      <c r="QDY113" s="2"/>
      <c r="QDZ113" s="2"/>
      <c r="QEA113" s="2"/>
      <c r="QEB113" s="2"/>
      <c r="QEC113" s="2"/>
      <c r="QED113" s="2"/>
      <c r="QEE113" s="2"/>
      <c r="QEF113" s="2"/>
      <c r="QEG113" s="2"/>
      <c r="QEH113" s="2"/>
      <c r="QEI113" s="2"/>
      <c r="QEJ113" s="2"/>
      <c r="QEK113" s="2"/>
      <c r="QEL113" s="2"/>
      <c r="QEM113" s="2"/>
      <c r="QEN113" s="2"/>
      <c r="QEO113" s="2"/>
      <c r="QEP113" s="2"/>
      <c r="QEQ113" s="2"/>
      <c r="QER113" s="2"/>
      <c r="QES113" s="2"/>
      <c r="QET113" s="2"/>
      <c r="QEU113" s="2"/>
      <c r="QEV113" s="2"/>
      <c r="QEW113" s="2"/>
      <c r="QEX113" s="2"/>
      <c r="QEY113" s="2"/>
      <c r="QEZ113" s="2"/>
      <c r="QFA113" s="2"/>
      <c r="QFB113" s="2"/>
      <c r="QFC113" s="2"/>
      <c r="QFD113" s="2"/>
      <c r="QFE113" s="2"/>
      <c r="QFF113" s="2"/>
      <c r="QFG113" s="2"/>
      <c r="QFH113" s="2"/>
      <c r="QFI113" s="2"/>
      <c r="QFJ113" s="2"/>
      <c r="QFK113" s="2"/>
      <c r="QFL113" s="2"/>
      <c r="QFM113" s="2"/>
      <c r="QFN113" s="2"/>
      <c r="QFO113" s="2"/>
      <c r="QFP113" s="2"/>
      <c r="QFQ113" s="2"/>
      <c r="QFR113" s="2"/>
      <c r="QFS113" s="2"/>
      <c r="QFT113" s="2"/>
      <c r="QFU113" s="2"/>
      <c r="QFV113" s="2"/>
      <c r="QFW113" s="2"/>
      <c r="QFX113" s="2"/>
      <c r="QFY113" s="2"/>
      <c r="QFZ113" s="2"/>
      <c r="QGA113" s="2"/>
      <c r="QGB113" s="2"/>
      <c r="QGC113" s="2"/>
      <c r="QGD113" s="2"/>
      <c r="QGE113" s="2"/>
      <c r="QGF113" s="2"/>
      <c r="QGG113" s="2"/>
      <c r="QGH113" s="2"/>
      <c r="QGI113" s="2"/>
      <c r="QGJ113" s="2"/>
      <c r="QGK113" s="2"/>
      <c r="QGL113" s="2"/>
      <c r="QGM113" s="2"/>
      <c r="QGN113" s="2"/>
      <c r="QGO113" s="2"/>
      <c r="QGP113" s="2"/>
      <c r="QGQ113" s="2"/>
      <c r="QGR113" s="2"/>
      <c r="QGS113" s="2"/>
      <c r="QGT113" s="2"/>
      <c r="QGU113" s="2"/>
      <c r="QGV113" s="2"/>
      <c r="QGW113" s="2"/>
      <c r="QGX113" s="2"/>
      <c r="QGY113" s="2"/>
      <c r="QGZ113" s="2"/>
      <c r="QHA113" s="2"/>
      <c r="QHB113" s="2"/>
      <c r="QHC113" s="2"/>
      <c r="QHD113" s="2"/>
      <c r="QHE113" s="2"/>
      <c r="QHF113" s="2"/>
      <c r="QHG113" s="2"/>
      <c r="QHH113" s="2"/>
      <c r="QHI113" s="2"/>
      <c r="QHJ113" s="2"/>
      <c r="QHK113" s="2"/>
      <c r="QHL113" s="2"/>
      <c r="QHM113" s="2"/>
      <c r="QHN113" s="2"/>
      <c r="QHO113" s="2"/>
      <c r="QHP113" s="2"/>
      <c r="QHQ113" s="2"/>
      <c r="QHR113" s="2"/>
      <c r="QHS113" s="2"/>
      <c r="QHT113" s="2"/>
      <c r="QHU113" s="2"/>
      <c r="QHV113" s="2"/>
      <c r="QHW113" s="2"/>
      <c r="QHX113" s="2"/>
      <c r="QHY113" s="2"/>
      <c r="QHZ113" s="2"/>
      <c r="QIA113" s="2"/>
      <c r="QIB113" s="2"/>
      <c r="QIC113" s="2"/>
      <c r="QID113" s="2"/>
      <c r="QIE113" s="2"/>
      <c r="QIF113" s="2"/>
      <c r="QIG113" s="2"/>
      <c r="QIH113" s="2"/>
      <c r="QII113" s="2"/>
      <c r="QIJ113" s="2"/>
      <c r="QIK113" s="2"/>
      <c r="QIL113" s="2"/>
      <c r="QIM113" s="2"/>
      <c r="QIN113" s="2"/>
      <c r="QIO113" s="2"/>
      <c r="QIP113" s="2"/>
      <c r="QIQ113" s="2"/>
      <c r="QIR113" s="2"/>
      <c r="QIS113" s="2"/>
      <c r="QIT113" s="2"/>
      <c r="QIU113" s="2"/>
      <c r="QIV113" s="2"/>
      <c r="QIW113" s="2"/>
      <c r="QIX113" s="2"/>
      <c r="QIY113" s="2"/>
      <c r="QIZ113" s="2"/>
      <c r="QJA113" s="2"/>
      <c r="QJB113" s="2"/>
      <c r="QJC113" s="2"/>
      <c r="QJD113" s="2"/>
      <c r="QJE113" s="2"/>
      <c r="QJF113" s="2"/>
      <c r="QJG113" s="2"/>
      <c r="QJH113" s="2"/>
      <c r="QJI113" s="2"/>
      <c r="QJJ113" s="2"/>
      <c r="QJK113" s="2"/>
      <c r="QJL113" s="2"/>
      <c r="QJM113" s="2"/>
      <c r="QJN113" s="2"/>
      <c r="QJO113" s="2"/>
      <c r="QJP113" s="2"/>
      <c r="QJQ113" s="2"/>
      <c r="QJR113" s="2"/>
      <c r="QJS113" s="2"/>
      <c r="QJT113" s="2"/>
      <c r="QJU113" s="2"/>
      <c r="QJV113" s="2"/>
      <c r="QJW113" s="2"/>
      <c r="QJX113" s="2"/>
      <c r="QJY113" s="2"/>
      <c r="QJZ113" s="2"/>
      <c r="QKA113" s="2"/>
      <c r="QKB113" s="2"/>
      <c r="QKC113" s="2"/>
      <c r="QKD113" s="2"/>
      <c r="QKE113" s="2"/>
      <c r="QKF113" s="2"/>
      <c r="QKG113" s="2"/>
      <c r="QKH113" s="2"/>
      <c r="QKI113" s="2"/>
      <c r="QKJ113" s="2"/>
      <c r="QKK113" s="2"/>
      <c r="QKL113" s="2"/>
      <c r="QKM113" s="2"/>
      <c r="QKN113" s="2"/>
      <c r="QKO113" s="2"/>
      <c r="QKP113" s="2"/>
      <c r="QKQ113" s="2"/>
      <c r="QKR113" s="2"/>
      <c r="QKS113" s="2"/>
      <c r="QKT113" s="2"/>
      <c r="QKU113" s="2"/>
      <c r="QKV113" s="2"/>
      <c r="QKW113" s="2"/>
      <c r="QKX113" s="2"/>
      <c r="QKY113" s="2"/>
      <c r="QKZ113" s="2"/>
      <c r="QLA113" s="2"/>
      <c r="QLB113" s="2"/>
      <c r="QLC113" s="2"/>
      <c r="QLD113" s="2"/>
      <c r="QLE113" s="2"/>
      <c r="QLF113" s="2"/>
      <c r="QLG113" s="2"/>
      <c r="QLH113" s="2"/>
      <c r="QLI113" s="2"/>
      <c r="QLJ113" s="2"/>
      <c r="QLK113" s="2"/>
      <c r="QLL113" s="2"/>
      <c r="QLM113" s="2"/>
      <c r="QLN113" s="2"/>
      <c r="QLO113" s="2"/>
      <c r="QLP113" s="2"/>
      <c r="QLQ113" s="2"/>
      <c r="QLR113" s="2"/>
      <c r="QLS113" s="2"/>
      <c r="QLT113" s="2"/>
      <c r="QLU113" s="2"/>
      <c r="QLV113" s="2"/>
      <c r="QLW113" s="2"/>
      <c r="QLX113" s="2"/>
      <c r="QLY113" s="2"/>
      <c r="QLZ113" s="2"/>
      <c r="QMA113" s="2"/>
      <c r="QMB113" s="2"/>
      <c r="QMC113" s="2"/>
      <c r="QMD113" s="2"/>
      <c r="QME113" s="2"/>
      <c r="QMF113" s="2"/>
      <c r="QMG113" s="2"/>
      <c r="QMH113" s="2"/>
      <c r="QMI113" s="2"/>
      <c r="QMJ113" s="2"/>
      <c r="QMK113" s="2"/>
      <c r="QML113" s="2"/>
      <c r="QMM113" s="2"/>
      <c r="QMN113" s="2"/>
      <c r="QMO113" s="2"/>
      <c r="QMP113" s="2"/>
      <c r="QMQ113" s="2"/>
      <c r="QMR113" s="2"/>
      <c r="QMS113" s="2"/>
      <c r="QMT113" s="2"/>
      <c r="QMU113" s="2"/>
      <c r="QMV113" s="2"/>
      <c r="QMW113" s="2"/>
      <c r="QMX113" s="2"/>
      <c r="QMY113" s="2"/>
      <c r="QMZ113" s="2"/>
      <c r="QNA113" s="2"/>
      <c r="QNB113" s="2"/>
      <c r="QNC113" s="2"/>
      <c r="QND113" s="2"/>
      <c r="QNE113" s="2"/>
      <c r="QNF113" s="2"/>
      <c r="QNG113" s="2"/>
      <c r="QNH113" s="2"/>
      <c r="QNI113" s="2"/>
      <c r="QNJ113" s="2"/>
      <c r="QNK113" s="2"/>
      <c r="QNL113" s="2"/>
      <c r="QNM113" s="2"/>
      <c r="QNN113" s="2"/>
      <c r="QNO113" s="2"/>
      <c r="QNP113" s="2"/>
      <c r="QNQ113" s="2"/>
      <c r="QNR113" s="2"/>
      <c r="QNS113" s="2"/>
      <c r="QNT113" s="2"/>
      <c r="QNU113" s="2"/>
      <c r="QNV113" s="2"/>
      <c r="QNW113" s="2"/>
      <c r="QNX113" s="2"/>
      <c r="QNY113" s="2"/>
      <c r="QNZ113" s="2"/>
      <c r="QOA113" s="2"/>
      <c r="QOB113" s="2"/>
      <c r="QOC113" s="2"/>
      <c r="QOD113" s="2"/>
      <c r="QOE113" s="2"/>
      <c r="QOF113" s="2"/>
      <c r="QOG113" s="2"/>
      <c r="QOH113" s="2"/>
      <c r="QOI113" s="2"/>
      <c r="QOJ113" s="2"/>
      <c r="QOK113" s="2"/>
      <c r="QOL113" s="2"/>
      <c r="QOM113" s="2"/>
      <c r="QON113" s="2"/>
      <c r="QOO113" s="2"/>
      <c r="QOP113" s="2"/>
      <c r="QOQ113" s="2"/>
      <c r="QOR113" s="2"/>
      <c r="QOS113" s="2"/>
      <c r="QOT113" s="2"/>
      <c r="QOU113" s="2"/>
      <c r="QOV113" s="2"/>
      <c r="QOW113" s="2"/>
      <c r="QOX113" s="2"/>
      <c r="QOY113" s="2"/>
      <c r="QOZ113" s="2"/>
      <c r="QPA113" s="2"/>
      <c r="QPB113" s="2"/>
      <c r="QPC113" s="2"/>
      <c r="QPD113" s="2"/>
      <c r="QPE113" s="2"/>
      <c r="QPF113" s="2"/>
      <c r="QPG113" s="2"/>
      <c r="QPH113" s="2"/>
      <c r="QPI113" s="2"/>
      <c r="QPJ113" s="2"/>
      <c r="QPK113" s="2"/>
      <c r="QPL113" s="2"/>
      <c r="QPM113" s="2"/>
      <c r="QPN113" s="2"/>
      <c r="QPO113" s="2"/>
      <c r="QPP113" s="2"/>
      <c r="QPQ113" s="2"/>
      <c r="QPR113" s="2"/>
      <c r="QPS113" s="2"/>
      <c r="QPT113" s="2"/>
      <c r="QPU113" s="2"/>
      <c r="QPV113" s="2"/>
      <c r="QPW113" s="2"/>
      <c r="QPX113" s="2"/>
      <c r="QPY113" s="2"/>
      <c r="QPZ113" s="2"/>
      <c r="QQA113" s="2"/>
      <c r="QQB113" s="2"/>
      <c r="QQC113" s="2"/>
      <c r="QQD113" s="2"/>
      <c r="QQE113" s="2"/>
      <c r="QQF113" s="2"/>
      <c r="QQG113" s="2"/>
      <c r="QQH113" s="2"/>
      <c r="QQI113" s="2"/>
      <c r="QQJ113" s="2"/>
      <c r="QQK113" s="2"/>
      <c r="QQL113" s="2"/>
      <c r="QQM113" s="2"/>
      <c r="QQN113" s="2"/>
      <c r="QQO113" s="2"/>
      <c r="QQP113" s="2"/>
      <c r="QQQ113" s="2"/>
      <c r="QQR113" s="2"/>
      <c r="QQS113" s="2"/>
      <c r="QQT113" s="2"/>
      <c r="QQU113" s="2"/>
      <c r="QQV113" s="2"/>
      <c r="QQW113" s="2"/>
      <c r="QQX113" s="2"/>
      <c r="QQY113" s="2"/>
      <c r="QQZ113" s="2"/>
      <c r="QRA113" s="2"/>
      <c r="QRB113" s="2"/>
      <c r="QRC113" s="2"/>
      <c r="QRD113" s="2"/>
      <c r="QRE113" s="2"/>
      <c r="QRF113" s="2"/>
      <c r="QRG113" s="2"/>
      <c r="QRH113" s="2"/>
      <c r="QRI113" s="2"/>
      <c r="QRJ113" s="2"/>
      <c r="QRK113" s="2"/>
      <c r="QRL113" s="2"/>
      <c r="QRM113" s="2"/>
      <c r="QRN113" s="2"/>
      <c r="QRO113" s="2"/>
      <c r="QRP113" s="2"/>
      <c r="QRQ113" s="2"/>
      <c r="QRR113" s="2"/>
      <c r="QRS113" s="2"/>
      <c r="QRT113" s="2"/>
      <c r="QRU113" s="2"/>
      <c r="QRV113" s="2"/>
      <c r="QRW113" s="2"/>
      <c r="QRX113" s="2"/>
      <c r="QRY113" s="2"/>
      <c r="QRZ113" s="2"/>
      <c r="QSA113" s="2"/>
      <c r="QSB113" s="2"/>
      <c r="QSC113" s="2"/>
      <c r="QSD113" s="2"/>
      <c r="QSE113" s="2"/>
      <c r="QSF113" s="2"/>
      <c r="QSG113" s="2"/>
      <c r="QSH113" s="2"/>
      <c r="QSI113" s="2"/>
      <c r="QSJ113" s="2"/>
      <c r="QSK113" s="2"/>
      <c r="QSL113" s="2"/>
      <c r="QSM113" s="2"/>
      <c r="QSN113" s="2"/>
      <c r="QSO113" s="2"/>
      <c r="QSP113" s="2"/>
      <c r="QSQ113" s="2"/>
      <c r="QSR113" s="2"/>
      <c r="QSS113" s="2"/>
      <c r="QST113" s="2"/>
      <c r="QSU113" s="2"/>
      <c r="QSV113" s="2"/>
      <c r="QSW113" s="2"/>
      <c r="QSX113" s="2"/>
      <c r="QSY113" s="2"/>
      <c r="QSZ113" s="2"/>
      <c r="QTA113" s="2"/>
      <c r="QTB113" s="2"/>
      <c r="QTC113" s="2"/>
      <c r="QTD113" s="2"/>
      <c r="QTE113" s="2"/>
      <c r="QTF113" s="2"/>
      <c r="QTG113" s="2"/>
      <c r="QTH113" s="2"/>
      <c r="QTI113" s="2"/>
      <c r="QTJ113" s="2"/>
      <c r="QTK113" s="2"/>
      <c r="QTL113" s="2"/>
      <c r="QTM113" s="2"/>
      <c r="QTN113" s="2"/>
      <c r="QTO113" s="2"/>
      <c r="QTP113" s="2"/>
      <c r="QTQ113" s="2"/>
      <c r="QTR113" s="2"/>
      <c r="QTS113" s="2"/>
      <c r="QTT113" s="2"/>
      <c r="QTU113" s="2"/>
      <c r="QTV113" s="2"/>
      <c r="QTW113" s="2"/>
      <c r="QTX113" s="2"/>
      <c r="QTY113" s="2"/>
      <c r="QTZ113" s="2"/>
      <c r="QUA113" s="2"/>
      <c r="QUB113" s="2"/>
      <c r="QUC113" s="2"/>
      <c r="QUD113" s="2"/>
      <c r="QUE113" s="2"/>
      <c r="QUF113" s="2"/>
      <c r="QUG113" s="2"/>
      <c r="QUH113" s="2"/>
      <c r="QUI113" s="2"/>
      <c r="QUJ113" s="2"/>
      <c r="QUK113" s="2"/>
      <c r="QUL113" s="2"/>
      <c r="QUM113" s="2"/>
      <c r="QUN113" s="2"/>
      <c r="QUO113" s="2"/>
      <c r="QUP113" s="2"/>
      <c r="QUQ113" s="2"/>
      <c r="QUR113" s="2"/>
      <c r="QUS113" s="2"/>
      <c r="QUT113" s="2"/>
      <c r="QUU113" s="2"/>
      <c r="QUV113" s="2"/>
      <c r="QUW113" s="2"/>
      <c r="QUX113" s="2"/>
      <c r="QUY113" s="2"/>
      <c r="QUZ113" s="2"/>
      <c r="QVA113" s="2"/>
      <c r="QVB113" s="2"/>
      <c r="QVC113" s="2"/>
      <c r="QVD113" s="2"/>
      <c r="QVE113" s="2"/>
      <c r="QVF113" s="2"/>
      <c r="QVG113" s="2"/>
      <c r="QVH113" s="2"/>
      <c r="QVI113" s="2"/>
      <c r="QVJ113" s="2"/>
      <c r="QVK113" s="2"/>
      <c r="QVL113" s="2"/>
      <c r="QVM113" s="2"/>
      <c r="QVN113" s="2"/>
      <c r="QVO113" s="2"/>
      <c r="QVP113" s="2"/>
      <c r="QVQ113" s="2"/>
      <c r="QVR113" s="2"/>
      <c r="QVS113" s="2"/>
      <c r="QVT113" s="2"/>
      <c r="QVU113" s="2"/>
      <c r="QVV113" s="2"/>
      <c r="QVW113" s="2"/>
      <c r="QVX113" s="2"/>
      <c r="QVY113" s="2"/>
      <c r="QVZ113" s="2"/>
      <c r="QWA113" s="2"/>
      <c r="QWB113" s="2"/>
      <c r="QWC113" s="2"/>
      <c r="QWD113" s="2"/>
      <c r="QWE113" s="2"/>
      <c r="QWF113" s="2"/>
      <c r="QWG113" s="2"/>
      <c r="QWH113" s="2"/>
      <c r="QWI113" s="2"/>
      <c r="QWJ113" s="2"/>
      <c r="QWK113" s="2"/>
      <c r="QWL113" s="2"/>
      <c r="QWM113" s="2"/>
      <c r="QWN113" s="2"/>
      <c r="QWO113" s="2"/>
      <c r="QWP113" s="2"/>
      <c r="QWQ113" s="2"/>
      <c r="QWR113" s="2"/>
      <c r="QWS113" s="2"/>
      <c r="QWT113" s="2"/>
      <c r="QWU113" s="2"/>
      <c r="QWV113" s="2"/>
      <c r="QWW113" s="2"/>
      <c r="QWX113" s="2"/>
      <c r="QWY113" s="2"/>
      <c r="QWZ113" s="2"/>
      <c r="QXA113" s="2"/>
      <c r="QXB113" s="2"/>
      <c r="QXC113" s="2"/>
      <c r="QXD113" s="2"/>
      <c r="QXE113" s="2"/>
      <c r="QXF113" s="2"/>
      <c r="QXG113" s="2"/>
      <c r="QXH113" s="2"/>
      <c r="QXI113" s="2"/>
      <c r="QXJ113" s="2"/>
      <c r="QXK113" s="2"/>
      <c r="QXL113" s="2"/>
      <c r="QXM113" s="2"/>
      <c r="QXN113" s="2"/>
      <c r="QXO113" s="2"/>
      <c r="QXP113" s="2"/>
      <c r="QXQ113" s="2"/>
      <c r="QXR113" s="2"/>
      <c r="QXS113" s="2"/>
      <c r="QXT113" s="2"/>
      <c r="QXU113" s="2"/>
      <c r="QXV113" s="2"/>
      <c r="QXW113" s="2"/>
      <c r="QXX113" s="2"/>
      <c r="QXY113" s="2"/>
      <c r="QXZ113" s="2"/>
      <c r="QYA113" s="2"/>
      <c r="QYB113" s="2"/>
      <c r="QYC113" s="2"/>
      <c r="QYD113" s="2"/>
      <c r="QYE113" s="2"/>
      <c r="QYF113" s="2"/>
      <c r="QYG113" s="2"/>
      <c r="QYH113" s="2"/>
      <c r="QYI113" s="2"/>
      <c r="QYJ113" s="2"/>
      <c r="QYK113" s="2"/>
      <c r="QYL113" s="2"/>
      <c r="QYM113" s="2"/>
      <c r="QYN113" s="2"/>
      <c r="QYO113" s="2"/>
      <c r="QYP113" s="2"/>
      <c r="QYQ113" s="2"/>
      <c r="QYR113" s="2"/>
      <c r="QYS113" s="2"/>
      <c r="QYT113" s="2"/>
      <c r="QYU113" s="2"/>
      <c r="QYV113" s="2"/>
      <c r="QYW113" s="2"/>
      <c r="QYX113" s="2"/>
      <c r="QYY113" s="2"/>
      <c r="QYZ113" s="2"/>
      <c r="QZA113" s="2"/>
      <c r="QZB113" s="2"/>
      <c r="QZC113" s="2"/>
      <c r="QZD113" s="2"/>
      <c r="QZE113" s="2"/>
      <c r="QZF113" s="2"/>
      <c r="QZG113" s="2"/>
      <c r="QZH113" s="2"/>
      <c r="QZI113" s="2"/>
      <c r="QZJ113" s="2"/>
      <c r="QZK113" s="2"/>
      <c r="QZL113" s="2"/>
      <c r="QZM113" s="2"/>
      <c r="QZN113" s="2"/>
      <c r="QZO113" s="2"/>
      <c r="QZP113" s="2"/>
      <c r="QZQ113" s="2"/>
      <c r="QZR113" s="2"/>
      <c r="QZS113" s="2"/>
      <c r="QZT113" s="2"/>
      <c r="QZU113" s="2"/>
      <c r="QZV113" s="2"/>
      <c r="QZW113" s="2"/>
      <c r="QZX113" s="2"/>
      <c r="QZY113" s="2"/>
      <c r="QZZ113" s="2"/>
      <c r="RAA113" s="2"/>
      <c r="RAB113" s="2"/>
      <c r="RAC113" s="2"/>
      <c r="RAD113" s="2"/>
      <c r="RAE113" s="2"/>
      <c r="RAF113" s="2"/>
      <c r="RAG113" s="2"/>
      <c r="RAH113" s="2"/>
      <c r="RAI113" s="2"/>
      <c r="RAJ113" s="2"/>
      <c r="RAK113" s="2"/>
      <c r="RAL113" s="2"/>
      <c r="RAM113" s="2"/>
      <c r="RAN113" s="2"/>
      <c r="RAO113" s="2"/>
      <c r="RAP113" s="2"/>
      <c r="RAQ113" s="2"/>
      <c r="RAR113" s="2"/>
      <c r="RAS113" s="2"/>
      <c r="RAT113" s="2"/>
      <c r="RAU113" s="2"/>
      <c r="RAV113" s="2"/>
      <c r="RAW113" s="2"/>
      <c r="RAX113" s="2"/>
      <c r="RAY113" s="2"/>
      <c r="RAZ113" s="2"/>
      <c r="RBA113" s="2"/>
      <c r="RBB113" s="2"/>
      <c r="RBC113" s="2"/>
      <c r="RBD113" s="2"/>
      <c r="RBE113" s="2"/>
      <c r="RBF113" s="2"/>
      <c r="RBG113" s="2"/>
      <c r="RBH113" s="2"/>
      <c r="RBI113" s="2"/>
      <c r="RBJ113" s="2"/>
      <c r="RBK113" s="2"/>
      <c r="RBL113" s="2"/>
      <c r="RBM113" s="2"/>
      <c r="RBN113" s="2"/>
      <c r="RBO113" s="2"/>
      <c r="RBP113" s="2"/>
      <c r="RBQ113" s="2"/>
      <c r="RBR113" s="2"/>
      <c r="RBS113" s="2"/>
      <c r="RBT113" s="2"/>
      <c r="RBU113" s="2"/>
      <c r="RBV113" s="2"/>
      <c r="RBW113" s="2"/>
      <c r="RBX113" s="2"/>
      <c r="RBY113" s="2"/>
      <c r="RBZ113" s="2"/>
      <c r="RCA113" s="2"/>
      <c r="RCB113" s="2"/>
      <c r="RCC113" s="2"/>
      <c r="RCD113" s="2"/>
      <c r="RCE113" s="2"/>
      <c r="RCF113" s="2"/>
      <c r="RCG113" s="2"/>
      <c r="RCH113" s="2"/>
      <c r="RCI113" s="2"/>
      <c r="RCJ113" s="2"/>
      <c r="RCK113" s="2"/>
      <c r="RCL113" s="2"/>
      <c r="RCM113" s="2"/>
      <c r="RCN113" s="2"/>
      <c r="RCO113" s="2"/>
      <c r="RCP113" s="2"/>
      <c r="RCQ113" s="2"/>
      <c r="RCR113" s="2"/>
      <c r="RCS113" s="2"/>
      <c r="RCT113" s="2"/>
      <c r="RCU113" s="2"/>
      <c r="RCV113" s="2"/>
      <c r="RCW113" s="2"/>
      <c r="RCX113" s="2"/>
      <c r="RCY113" s="2"/>
      <c r="RCZ113" s="2"/>
      <c r="RDA113" s="2"/>
      <c r="RDB113" s="2"/>
      <c r="RDC113" s="2"/>
      <c r="RDD113" s="2"/>
      <c r="RDE113" s="2"/>
      <c r="RDF113" s="2"/>
      <c r="RDG113" s="2"/>
      <c r="RDH113" s="2"/>
      <c r="RDI113" s="2"/>
      <c r="RDJ113" s="2"/>
      <c r="RDK113" s="2"/>
      <c r="RDL113" s="2"/>
      <c r="RDM113" s="2"/>
      <c r="RDN113" s="2"/>
      <c r="RDO113" s="2"/>
      <c r="RDP113" s="2"/>
      <c r="RDQ113" s="2"/>
      <c r="RDR113" s="2"/>
      <c r="RDS113" s="2"/>
      <c r="RDT113" s="2"/>
      <c r="RDU113" s="2"/>
      <c r="RDV113" s="2"/>
      <c r="RDW113" s="2"/>
      <c r="RDX113" s="2"/>
      <c r="RDY113" s="2"/>
      <c r="RDZ113" s="2"/>
      <c r="REA113" s="2"/>
      <c r="REB113" s="2"/>
      <c r="REC113" s="2"/>
      <c r="RED113" s="2"/>
      <c r="REE113" s="2"/>
      <c r="REF113" s="2"/>
      <c r="REG113" s="2"/>
      <c r="REH113" s="2"/>
      <c r="REI113" s="2"/>
      <c r="REJ113" s="2"/>
      <c r="REK113" s="2"/>
      <c r="REL113" s="2"/>
      <c r="REM113" s="2"/>
      <c r="REN113" s="2"/>
      <c r="REO113" s="2"/>
      <c r="REP113" s="2"/>
      <c r="REQ113" s="2"/>
      <c r="RER113" s="2"/>
      <c r="RES113" s="2"/>
      <c r="RET113" s="2"/>
      <c r="REU113" s="2"/>
      <c r="REV113" s="2"/>
      <c r="REW113" s="2"/>
      <c r="REX113" s="2"/>
      <c r="REY113" s="2"/>
      <c r="REZ113" s="2"/>
      <c r="RFA113" s="2"/>
      <c r="RFB113" s="2"/>
      <c r="RFC113" s="2"/>
      <c r="RFD113" s="2"/>
      <c r="RFE113" s="2"/>
      <c r="RFF113" s="2"/>
      <c r="RFG113" s="2"/>
      <c r="RFH113" s="2"/>
      <c r="RFI113" s="2"/>
      <c r="RFJ113" s="2"/>
      <c r="RFK113" s="2"/>
      <c r="RFL113" s="2"/>
      <c r="RFM113" s="2"/>
      <c r="RFN113" s="2"/>
      <c r="RFO113" s="2"/>
      <c r="RFP113" s="2"/>
      <c r="RFQ113" s="2"/>
      <c r="RFR113" s="2"/>
      <c r="RFS113" s="2"/>
      <c r="RFT113" s="2"/>
      <c r="RFU113" s="2"/>
      <c r="RFV113" s="2"/>
      <c r="RFW113" s="2"/>
      <c r="RFX113" s="2"/>
      <c r="RFY113" s="2"/>
      <c r="RFZ113" s="2"/>
      <c r="RGA113" s="2"/>
      <c r="RGB113" s="2"/>
      <c r="RGC113" s="2"/>
      <c r="RGD113" s="2"/>
      <c r="RGE113" s="2"/>
      <c r="RGF113" s="2"/>
      <c r="RGG113" s="2"/>
      <c r="RGH113" s="2"/>
      <c r="RGI113" s="2"/>
      <c r="RGJ113" s="2"/>
      <c r="RGK113" s="2"/>
      <c r="RGL113" s="2"/>
      <c r="RGM113" s="2"/>
      <c r="RGN113" s="2"/>
      <c r="RGO113" s="2"/>
      <c r="RGP113" s="2"/>
      <c r="RGQ113" s="2"/>
      <c r="RGR113" s="2"/>
      <c r="RGS113" s="2"/>
      <c r="RGT113" s="2"/>
      <c r="RGU113" s="2"/>
      <c r="RGV113" s="2"/>
      <c r="RGW113" s="2"/>
      <c r="RGX113" s="2"/>
      <c r="RGY113" s="2"/>
      <c r="RGZ113" s="2"/>
      <c r="RHA113" s="2"/>
      <c r="RHB113" s="2"/>
      <c r="RHC113" s="2"/>
      <c r="RHD113" s="2"/>
      <c r="RHE113" s="2"/>
      <c r="RHF113" s="2"/>
      <c r="RHG113" s="2"/>
      <c r="RHH113" s="2"/>
      <c r="RHI113" s="2"/>
      <c r="RHJ113" s="2"/>
      <c r="RHK113" s="2"/>
      <c r="RHL113" s="2"/>
      <c r="RHM113" s="2"/>
      <c r="RHN113" s="2"/>
      <c r="RHO113" s="2"/>
      <c r="RHP113" s="2"/>
      <c r="RHQ113" s="2"/>
      <c r="RHR113" s="2"/>
      <c r="RHS113" s="2"/>
      <c r="RHT113" s="2"/>
      <c r="RHU113" s="2"/>
      <c r="RHV113" s="2"/>
      <c r="RHW113" s="2"/>
      <c r="RHX113" s="2"/>
      <c r="RHY113" s="2"/>
      <c r="RHZ113" s="2"/>
      <c r="RIA113" s="2"/>
      <c r="RIB113" s="2"/>
      <c r="RIC113" s="2"/>
      <c r="RID113" s="2"/>
      <c r="RIE113" s="2"/>
      <c r="RIF113" s="2"/>
      <c r="RIG113" s="2"/>
      <c r="RIH113" s="2"/>
      <c r="RII113" s="2"/>
      <c r="RIJ113" s="2"/>
      <c r="RIK113" s="2"/>
      <c r="RIL113" s="2"/>
      <c r="RIM113" s="2"/>
      <c r="RIN113" s="2"/>
      <c r="RIO113" s="2"/>
      <c r="RIP113" s="2"/>
      <c r="RIQ113" s="2"/>
      <c r="RIR113" s="2"/>
      <c r="RIS113" s="2"/>
      <c r="RIT113" s="2"/>
      <c r="RIU113" s="2"/>
      <c r="RIV113" s="2"/>
      <c r="RIW113" s="2"/>
      <c r="RIX113" s="2"/>
      <c r="RIY113" s="2"/>
      <c r="RIZ113" s="2"/>
      <c r="RJA113" s="2"/>
      <c r="RJB113" s="2"/>
      <c r="RJC113" s="2"/>
      <c r="RJD113" s="2"/>
      <c r="RJE113" s="2"/>
      <c r="RJF113" s="2"/>
      <c r="RJG113" s="2"/>
      <c r="RJH113" s="2"/>
      <c r="RJI113" s="2"/>
      <c r="RJJ113" s="2"/>
      <c r="RJK113" s="2"/>
      <c r="RJL113" s="2"/>
      <c r="RJM113" s="2"/>
      <c r="RJN113" s="2"/>
      <c r="RJO113" s="2"/>
      <c r="RJP113" s="2"/>
      <c r="RJQ113" s="2"/>
      <c r="RJR113" s="2"/>
      <c r="RJS113" s="2"/>
      <c r="RJT113" s="2"/>
      <c r="RJU113" s="2"/>
      <c r="RJV113" s="2"/>
      <c r="RJW113" s="2"/>
      <c r="RJX113" s="2"/>
      <c r="RJY113" s="2"/>
      <c r="RJZ113" s="2"/>
      <c r="RKA113" s="2"/>
      <c r="RKB113" s="2"/>
      <c r="RKC113" s="2"/>
      <c r="RKD113" s="2"/>
      <c r="RKE113" s="2"/>
      <c r="RKF113" s="2"/>
      <c r="RKG113" s="2"/>
      <c r="RKH113" s="2"/>
      <c r="RKI113" s="2"/>
      <c r="RKJ113" s="2"/>
      <c r="RKK113" s="2"/>
      <c r="RKL113" s="2"/>
      <c r="RKM113" s="2"/>
      <c r="RKN113" s="2"/>
      <c r="RKO113" s="2"/>
      <c r="RKP113" s="2"/>
      <c r="RKQ113" s="2"/>
      <c r="RKR113" s="2"/>
      <c r="RKS113" s="2"/>
      <c r="RKT113" s="2"/>
      <c r="RKU113" s="2"/>
      <c r="RKV113" s="2"/>
      <c r="RKW113" s="2"/>
      <c r="RKX113" s="2"/>
      <c r="RKY113" s="2"/>
      <c r="RKZ113" s="2"/>
      <c r="RLA113" s="2"/>
      <c r="RLB113" s="2"/>
      <c r="RLC113" s="2"/>
      <c r="RLD113" s="2"/>
      <c r="RLE113" s="2"/>
      <c r="RLF113" s="2"/>
      <c r="RLG113" s="2"/>
      <c r="RLH113" s="2"/>
      <c r="RLI113" s="2"/>
      <c r="RLJ113" s="2"/>
      <c r="RLK113" s="2"/>
      <c r="RLL113" s="2"/>
      <c r="RLM113" s="2"/>
      <c r="RLN113" s="2"/>
      <c r="RLO113" s="2"/>
      <c r="RLP113" s="2"/>
      <c r="RLQ113" s="2"/>
      <c r="RLR113" s="2"/>
      <c r="RLS113" s="2"/>
      <c r="RLT113" s="2"/>
      <c r="RLU113" s="2"/>
      <c r="RLV113" s="2"/>
      <c r="RLW113" s="2"/>
      <c r="RLX113" s="2"/>
      <c r="RLY113" s="2"/>
      <c r="RLZ113" s="2"/>
      <c r="RMA113" s="2"/>
      <c r="RMB113" s="2"/>
      <c r="RMC113" s="2"/>
      <c r="RMD113" s="2"/>
      <c r="RME113" s="2"/>
      <c r="RMF113" s="2"/>
      <c r="RMG113" s="2"/>
      <c r="RMH113" s="2"/>
      <c r="RMI113" s="2"/>
      <c r="RMJ113" s="2"/>
      <c r="RMK113" s="2"/>
      <c r="RML113" s="2"/>
      <c r="RMM113" s="2"/>
      <c r="RMN113" s="2"/>
      <c r="RMO113" s="2"/>
      <c r="RMP113" s="2"/>
      <c r="RMQ113" s="2"/>
      <c r="RMR113" s="2"/>
      <c r="RMS113" s="2"/>
      <c r="RMT113" s="2"/>
      <c r="RMU113" s="2"/>
      <c r="RMV113" s="2"/>
      <c r="RMW113" s="2"/>
      <c r="RMX113" s="2"/>
      <c r="RMY113" s="2"/>
      <c r="RMZ113" s="2"/>
      <c r="RNA113" s="2"/>
      <c r="RNB113" s="2"/>
      <c r="RNC113" s="2"/>
      <c r="RND113" s="2"/>
      <c r="RNE113" s="2"/>
      <c r="RNF113" s="2"/>
      <c r="RNG113" s="2"/>
      <c r="RNH113" s="2"/>
      <c r="RNI113" s="2"/>
      <c r="RNJ113" s="2"/>
      <c r="RNK113" s="2"/>
      <c r="RNL113" s="2"/>
      <c r="RNM113" s="2"/>
      <c r="RNN113" s="2"/>
      <c r="RNO113" s="2"/>
      <c r="RNP113" s="2"/>
      <c r="RNQ113" s="2"/>
      <c r="RNR113" s="2"/>
      <c r="RNS113" s="2"/>
      <c r="RNT113" s="2"/>
      <c r="RNU113" s="2"/>
      <c r="RNV113" s="2"/>
      <c r="RNW113" s="2"/>
      <c r="RNX113" s="2"/>
      <c r="RNY113" s="2"/>
      <c r="RNZ113" s="2"/>
      <c r="ROA113" s="2"/>
      <c r="ROB113" s="2"/>
      <c r="ROC113" s="2"/>
      <c r="ROD113" s="2"/>
      <c r="ROE113" s="2"/>
      <c r="ROF113" s="2"/>
      <c r="ROG113" s="2"/>
      <c r="ROH113" s="2"/>
      <c r="ROI113" s="2"/>
      <c r="ROJ113" s="2"/>
      <c r="ROK113" s="2"/>
      <c r="ROL113" s="2"/>
      <c r="ROM113" s="2"/>
      <c r="RON113" s="2"/>
      <c r="ROO113" s="2"/>
      <c r="ROP113" s="2"/>
      <c r="ROQ113" s="2"/>
      <c r="ROR113" s="2"/>
      <c r="ROS113" s="2"/>
      <c r="ROT113" s="2"/>
      <c r="ROU113" s="2"/>
      <c r="ROV113" s="2"/>
      <c r="ROW113" s="2"/>
      <c r="ROX113" s="2"/>
      <c r="ROY113" s="2"/>
      <c r="ROZ113" s="2"/>
      <c r="RPA113" s="2"/>
      <c r="RPB113" s="2"/>
      <c r="RPC113" s="2"/>
      <c r="RPD113" s="2"/>
      <c r="RPE113" s="2"/>
      <c r="RPF113" s="2"/>
      <c r="RPG113" s="2"/>
      <c r="RPH113" s="2"/>
      <c r="RPI113" s="2"/>
      <c r="RPJ113" s="2"/>
      <c r="RPK113" s="2"/>
      <c r="RPL113" s="2"/>
      <c r="RPM113" s="2"/>
      <c r="RPN113" s="2"/>
      <c r="RPO113" s="2"/>
      <c r="RPP113" s="2"/>
      <c r="RPQ113" s="2"/>
      <c r="RPR113" s="2"/>
      <c r="RPS113" s="2"/>
      <c r="RPT113" s="2"/>
      <c r="RPU113" s="2"/>
      <c r="RPV113" s="2"/>
      <c r="RPW113" s="2"/>
      <c r="RPX113" s="2"/>
      <c r="RPY113" s="2"/>
      <c r="RPZ113" s="2"/>
      <c r="RQA113" s="2"/>
      <c r="RQB113" s="2"/>
      <c r="RQC113" s="2"/>
      <c r="RQD113" s="2"/>
      <c r="RQE113" s="2"/>
      <c r="RQF113" s="2"/>
      <c r="RQG113" s="2"/>
      <c r="RQH113" s="2"/>
      <c r="RQI113" s="2"/>
      <c r="RQJ113" s="2"/>
      <c r="RQK113" s="2"/>
      <c r="RQL113" s="2"/>
      <c r="RQM113" s="2"/>
      <c r="RQN113" s="2"/>
      <c r="RQO113" s="2"/>
      <c r="RQP113" s="2"/>
      <c r="RQQ113" s="2"/>
      <c r="RQR113" s="2"/>
      <c r="RQS113" s="2"/>
      <c r="RQT113" s="2"/>
      <c r="RQU113" s="2"/>
      <c r="RQV113" s="2"/>
      <c r="RQW113" s="2"/>
      <c r="RQX113" s="2"/>
      <c r="RQY113" s="2"/>
      <c r="RQZ113" s="2"/>
      <c r="RRA113" s="2"/>
      <c r="RRB113" s="2"/>
      <c r="RRC113" s="2"/>
      <c r="RRD113" s="2"/>
      <c r="RRE113" s="2"/>
      <c r="RRF113" s="2"/>
      <c r="RRG113" s="2"/>
      <c r="RRH113" s="2"/>
      <c r="RRI113" s="2"/>
      <c r="RRJ113" s="2"/>
      <c r="RRK113" s="2"/>
      <c r="RRL113" s="2"/>
      <c r="RRM113" s="2"/>
      <c r="RRN113" s="2"/>
      <c r="RRO113" s="2"/>
      <c r="RRP113" s="2"/>
      <c r="RRQ113" s="2"/>
      <c r="RRR113" s="2"/>
      <c r="RRS113" s="2"/>
      <c r="RRT113" s="2"/>
      <c r="RRU113" s="2"/>
      <c r="RRV113" s="2"/>
      <c r="RRW113" s="2"/>
      <c r="RRX113" s="2"/>
      <c r="RRY113" s="2"/>
      <c r="RRZ113" s="2"/>
      <c r="RSA113" s="2"/>
      <c r="RSB113" s="2"/>
      <c r="RSC113" s="2"/>
      <c r="RSD113" s="2"/>
      <c r="RSE113" s="2"/>
      <c r="RSF113" s="2"/>
      <c r="RSG113" s="2"/>
      <c r="RSH113" s="2"/>
      <c r="RSI113" s="2"/>
      <c r="RSJ113" s="2"/>
      <c r="RSK113" s="2"/>
      <c r="RSL113" s="2"/>
      <c r="RSM113" s="2"/>
      <c r="RSN113" s="2"/>
      <c r="RSO113" s="2"/>
      <c r="RSP113" s="2"/>
      <c r="RSQ113" s="2"/>
      <c r="RSR113" s="2"/>
      <c r="RSS113" s="2"/>
      <c r="RST113" s="2"/>
      <c r="RSU113" s="2"/>
      <c r="RSV113" s="2"/>
      <c r="RSW113" s="2"/>
      <c r="RSX113" s="2"/>
      <c r="RSY113" s="2"/>
      <c r="RSZ113" s="2"/>
      <c r="RTA113" s="2"/>
      <c r="RTB113" s="2"/>
      <c r="RTC113" s="2"/>
      <c r="RTD113" s="2"/>
      <c r="RTE113" s="2"/>
      <c r="RTF113" s="2"/>
      <c r="RTG113" s="2"/>
      <c r="RTH113" s="2"/>
      <c r="RTI113" s="2"/>
      <c r="RTJ113" s="2"/>
      <c r="RTK113" s="2"/>
      <c r="RTL113" s="2"/>
      <c r="RTM113" s="2"/>
      <c r="RTN113" s="2"/>
      <c r="RTO113" s="2"/>
      <c r="RTP113" s="2"/>
      <c r="RTQ113" s="2"/>
      <c r="RTR113" s="2"/>
      <c r="RTS113" s="2"/>
      <c r="RTT113" s="2"/>
      <c r="RTU113" s="2"/>
      <c r="RTV113" s="2"/>
      <c r="RTW113" s="2"/>
      <c r="RTX113" s="2"/>
      <c r="RTY113" s="2"/>
      <c r="RTZ113" s="2"/>
      <c r="RUA113" s="2"/>
      <c r="RUB113" s="2"/>
      <c r="RUC113" s="2"/>
      <c r="RUD113" s="2"/>
      <c r="RUE113" s="2"/>
      <c r="RUF113" s="2"/>
      <c r="RUG113" s="2"/>
      <c r="RUH113" s="2"/>
      <c r="RUI113" s="2"/>
      <c r="RUJ113" s="2"/>
      <c r="RUK113" s="2"/>
      <c r="RUL113" s="2"/>
      <c r="RUM113" s="2"/>
      <c r="RUN113" s="2"/>
      <c r="RUO113" s="2"/>
      <c r="RUP113" s="2"/>
      <c r="RUQ113" s="2"/>
      <c r="RUR113" s="2"/>
      <c r="RUS113" s="2"/>
      <c r="RUT113" s="2"/>
      <c r="RUU113" s="2"/>
      <c r="RUV113" s="2"/>
      <c r="RUW113" s="2"/>
      <c r="RUX113" s="2"/>
      <c r="RUY113" s="2"/>
      <c r="RUZ113" s="2"/>
      <c r="RVA113" s="2"/>
      <c r="RVB113" s="2"/>
      <c r="RVC113" s="2"/>
      <c r="RVD113" s="2"/>
      <c r="RVE113" s="2"/>
      <c r="RVF113" s="2"/>
      <c r="RVG113" s="2"/>
      <c r="RVH113" s="2"/>
      <c r="RVI113" s="2"/>
      <c r="RVJ113" s="2"/>
      <c r="RVK113" s="2"/>
      <c r="RVL113" s="2"/>
      <c r="RVM113" s="2"/>
      <c r="RVN113" s="2"/>
      <c r="RVO113" s="2"/>
      <c r="RVP113" s="2"/>
      <c r="RVQ113" s="2"/>
      <c r="RVR113" s="2"/>
      <c r="RVS113" s="2"/>
      <c r="RVT113" s="2"/>
      <c r="RVU113" s="2"/>
      <c r="RVV113" s="2"/>
      <c r="RVW113" s="2"/>
      <c r="RVX113" s="2"/>
      <c r="RVY113" s="2"/>
      <c r="RVZ113" s="2"/>
      <c r="RWA113" s="2"/>
      <c r="RWB113" s="2"/>
      <c r="RWC113" s="2"/>
      <c r="RWD113" s="2"/>
      <c r="RWE113" s="2"/>
      <c r="RWF113" s="2"/>
      <c r="RWG113" s="2"/>
      <c r="RWH113" s="2"/>
      <c r="RWI113" s="2"/>
      <c r="RWJ113" s="2"/>
      <c r="RWK113" s="2"/>
      <c r="RWL113" s="2"/>
      <c r="RWM113" s="2"/>
      <c r="RWN113" s="2"/>
      <c r="RWO113" s="2"/>
      <c r="RWP113" s="2"/>
      <c r="RWQ113" s="2"/>
      <c r="RWR113" s="2"/>
      <c r="RWS113" s="2"/>
      <c r="RWT113" s="2"/>
      <c r="RWU113" s="2"/>
      <c r="RWV113" s="2"/>
      <c r="RWW113" s="2"/>
      <c r="RWX113" s="2"/>
      <c r="RWY113" s="2"/>
      <c r="RWZ113" s="2"/>
      <c r="RXA113" s="2"/>
      <c r="RXB113" s="2"/>
      <c r="RXC113" s="2"/>
      <c r="RXD113" s="2"/>
      <c r="RXE113" s="2"/>
      <c r="RXF113" s="2"/>
      <c r="RXG113" s="2"/>
      <c r="RXH113" s="2"/>
      <c r="RXI113" s="2"/>
      <c r="RXJ113" s="2"/>
      <c r="RXK113" s="2"/>
      <c r="RXL113" s="2"/>
      <c r="RXM113" s="2"/>
      <c r="RXN113" s="2"/>
      <c r="RXO113" s="2"/>
      <c r="RXP113" s="2"/>
      <c r="RXQ113" s="2"/>
      <c r="RXR113" s="2"/>
      <c r="RXS113" s="2"/>
      <c r="RXT113" s="2"/>
      <c r="RXU113" s="2"/>
      <c r="RXV113" s="2"/>
      <c r="RXW113" s="2"/>
      <c r="RXX113" s="2"/>
      <c r="RXY113" s="2"/>
      <c r="RXZ113" s="2"/>
      <c r="RYA113" s="2"/>
      <c r="RYB113" s="2"/>
      <c r="RYC113" s="2"/>
      <c r="RYD113" s="2"/>
      <c r="RYE113" s="2"/>
      <c r="RYF113" s="2"/>
      <c r="RYG113" s="2"/>
      <c r="RYH113" s="2"/>
      <c r="RYI113" s="2"/>
      <c r="RYJ113" s="2"/>
      <c r="RYK113" s="2"/>
      <c r="RYL113" s="2"/>
      <c r="RYM113" s="2"/>
      <c r="RYN113" s="2"/>
      <c r="RYO113" s="2"/>
      <c r="RYP113" s="2"/>
      <c r="RYQ113" s="2"/>
      <c r="RYR113" s="2"/>
      <c r="RYS113" s="2"/>
      <c r="RYT113" s="2"/>
      <c r="RYU113" s="2"/>
      <c r="RYV113" s="2"/>
      <c r="RYW113" s="2"/>
      <c r="RYX113" s="2"/>
      <c r="RYY113" s="2"/>
      <c r="RYZ113" s="2"/>
      <c r="RZA113" s="2"/>
      <c r="RZB113" s="2"/>
      <c r="RZC113" s="2"/>
      <c r="RZD113" s="2"/>
      <c r="RZE113" s="2"/>
      <c r="RZF113" s="2"/>
      <c r="RZG113" s="2"/>
      <c r="RZH113" s="2"/>
      <c r="RZI113" s="2"/>
      <c r="RZJ113" s="2"/>
      <c r="RZK113" s="2"/>
      <c r="RZL113" s="2"/>
      <c r="RZM113" s="2"/>
      <c r="RZN113" s="2"/>
      <c r="RZO113" s="2"/>
      <c r="RZP113" s="2"/>
      <c r="RZQ113" s="2"/>
      <c r="RZR113" s="2"/>
      <c r="RZS113" s="2"/>
      <c r="RZT113" s="2"/>
      <c r="RZU113" s="2"/>
      <c r="RZV113" s="2"/>
      <c r="RZW113" s="2"/>
      <c r="RZX113" s="2"/>
      <c r="RZY113" s="2"/>
      <c r="RZZ113" s="2"/>
      <c r="SAA113" s="2"/>
      <c r="SAB113" s="2"/>
      <c r="SAC113" s="2"/>
      <c r="SAD113" s="2"/>
      <c r="SAE113" s="2"/>
      <c r="SAF113" s="2"/>
      <c r="SAG113" s="2"/>
      <c r="SAH113" s="2"/>
      <c r="SAI113" s="2"/>
      <c r="SAJ113" s="2"/>
      <c r="SAK113" s="2"/>
      <c r="SAL113" s="2"/>
      <c r="SAM113" s="2"/>
      <c r="SAN113" s="2"/>
      <c r="SAO113" s="2"/>
      <c r="SAP113" s="2"/>
      <c r="SAQ113" s="2"/>
      <c r="SAR113" s="2"/>
      <c r="SAS113" s="2"/>
      <c r="SAT113" s="2"/>
      <c r="SAU113" s="2"/>
      <c r="SAV113" s="2"/>
      <c r="SAW113" s="2"/>
      <c r="SAX113" s="2"/>
      <c r="SAY113" s="2"/>
      <c r="SAZ113" s="2"/>
      <c r="SBA113" s="2"/>
      <c r="SBB113" s="2"/>
      <c r="SBC113" s="2"/>
      <c r="SBD113" s="2"/>
      <c r="SBE113" s="2"/>
      <c r="SBF113" s="2"/>
      <c r="SBG113" s="2"/>
      <c r="SBH113" s="2"/>
      <c r="SBI113" s="2"/>
      <c r="SBJ113" s="2"/>
      <c r="SBK113" s="2"/>
      <c r="SBL113" s="2"/>
      <c r="SBM113" s="2"/>
      <c r="SBN113" s="2"/>
      <c r="SBO113" s="2"/>
      <c r="SBP113" s="2"/>
      <c r="SBQ113" s="2"/>
      <c r="SBR113" s="2"/>
      <c r="SBS113" s="2"/>
      <c r="SBT113" s="2"/>
      <c r="SBU113" s="2"/>
      <c r="SBV113" s="2"/>
      <c r="SBW113" s="2"/>
      <c r="SBX113" s="2"/>
      <c r="SBY113" s="2"/>
      <c r="SBZ113" s="2"/>
      <c r="SCA113" s="2"/>
      <c r="SCB113" s="2"/>
      <c r="SCC113" s="2"/>
      <c r="SCD113" s="2"/>
      <c r="SCE113" s="2"/>
      <c r="SCF113" s="2"/>
      <c r="SCG113" s="2"/>
      <c r="SCH113" s="2"/>
      <c r="SCI113" s="2"/>
      <c r="SCJ113" s="2"/>
      <c r="SCK113" s="2"/>
      <c r="SCL113" s="2"/>
      <c r="SCM113" s="2"/>
      <c r="SCN113" s="2"/>
      <c r="SCO113" s="2"/>
      <c r="SCP113" s="2"/>
      <c r="SCQ113" s="2"/>
      <c r="SCR113" s="2"/>
      <c r="SCS113" s="2"/>
      <c r="SCT113" s="2"/>
      <c r="SCU113" s="2"/>
      <c r="SCV113" s="2"/>
      <c r="SCW113" s="2"/>
      <c r="SCX113" s="2"/>
      <c r="SCY113" s="2"/>
      <c r="SCZ113" s="2"/>
      <c r="SDA113" s="2"/>
      <c r="SDB113" s="2"/>
      <c r="SDC113" s="2"/>
      <c r="SDD113" s="2"/>
      <c r="SDE113" s="2"/>
      <c r="SDF113" s="2"/>
      <c r="SDG113" s="2"/>
      <c r="SDH113" s="2"/>
      <c r="SDI113" s="2"/>
      <c r="SDJ113" s="2"/>
      <c r="SDK113" s="2"/>
      <c r="SDL113" s="2"/>
      <c r="SDM113" s="2"/>
      <c r="SDN113" s="2"/>
      <c r="SDO113" s="2"/>
      <c r="SDP113" s="2"/>
      <c r="SDQ113" s="2"/>
      <c r="SDR113" s="2"/>
      <c r="SDS113" s="2"/>
      <c r="SDT113" s="2"/>
      <c r="SDU113" s="2"/>
      <c r="SDV113" s="2"/>
      <c r="SDW113" s="2"/>
      <c r="SDX113" s="2"/>
      <c r="SDY113" s="2"/>
      <c r="SDZ113" s="2"/>
      <c r="SEA113" s="2"/>
      <c r="SEB113" s="2"/>
      <c r="SEC113" s="2"/>
      <c r="SED113" s="2"/>
      <c r="SEE113" s="2"/>
      <c r="SEF113" s="2"/>
      <c r="SEG113" s="2"/>
      <c r="SEH113" s="2"/>
      <c r="SEI113" s="2"/>
      <c r="SEJ113" s="2"/>
      <c r="SEK113" s="2"/>
      <c r="SEL113" s="2"/>
      <c r="SEM113" s="2"/>
      <c r="SEN113" s="2"/>
      <c r="SEO113" s="2"/>
      <c r="SEP113" s="2"/>
      <c r="SEQ113" s="2"/>
      <c r="SER113" s="2"/>
      <c r="SES113" s="2"/>
      <c r="SET113" s="2"/>
      <c r="SEU113" s="2"/>
      <c r="SEV113" s="2"/>
      <c r="SEW113" s="2"/>
      <c r="SEX113" s="2"/>
      <c r="SEY113" s="2"/>
      <c r="SEZ113" s="2"/>
      <c r="SFA113" s="2"/>
      <c r="SFB113" s="2"/>
      <c r="SFC113" s="2"/>
      <c r="SFD113" s="2"/>
      <c r="SFE113" s="2"/>
      <c r="SFF113" s="2"/>
      <c r="SFG113" s="2"/>
      <c r="SFH113" s="2"/>
      <c r="SFI113" s="2"/>
      <c r="SFJ113" s="2"/>
      <c r="SFK113" s="2"/>
      <c r="SFL113" s="2"/>
      <c r="SFM113" s="2"/>
      <c r="SFN113" s="2"/>
      <c r="SFO113" s="2"/>
      <c r="SFP113" s="2"/>
      <c r="SFQ113" s="2"/>
      <c r="SFR113" s="2"/>
      <c r="SFS113" s="2"/>
      <c r="SFT113" s="2"/>
      <c r="SFU113" s="2"/>
      <c r="SFV113" s="2"/>
      <c r="SFW113" s="2"/>
      <c r="SFX113" s="2"/>
      <c r="SFY113" s="2"/>
      <c r="SFZ113" s="2"/>
      <c r="SGA113" s="2"/>
      <c r="SGB113" s="2"/>
      <c r="SGC113" s="2"/>
      <c r="SGD113" s="2"/>
      <c r="SGE113" s="2"/>
      <c r="SGF113" s="2"/>
      <c r="SGG113" s="2"/>
      <c r="SGH113" s="2"/>
      <c r="SGI113" s="2"/>
      <c r="SGJ113" s="2"/>
      <c r="SGK113" s="2"/>
      <c r="SGL113" s="2"/>
      <c r="SGM113" s="2"/>
      <c r="SGN113" s="2"/>
      <c r="SGO113" s="2"/>
      <c r="SGP113" s="2"/>
      <c r="SGQ113" s="2"/>
      <c r="SGR113" s="2"/>
      <c r="SGS113" s="2"/>
      <c r="SGT113" s="2"/>
      <c r="SGU113" s="2"/>
      <c r="SGV113" s="2"/>
      <c r="SGW113" s="2"/>
      <c r="SGX113" s="2"/>
      <c r="SGY113" s="2"/>
      <c r="SGZ113" s="2"/>
      <c r="SHA113" s="2"/>
      <c r="SHB113" s="2"/>
      <c r="SHC113" s="2"/>
      <c r="SHD113" s="2"/>
      <c r="SHE113" s="2"/>
      <c r="SHF113" s="2"/>
      <c r="SHG113" s="2"/>
      <c r="SHH113" s="2"/>
      <c r="SHI113" s="2"/>
      <c r="SHJ113" s="2"/>
      <c r="SHK113" s="2"/>
      <c r="SHL113" s="2"/>
      <c r="SHM113" s="2"/>
      <c r="SHN113" s="2"/>
      <c r="SHO113" s="2"/>
      <c r="SHP113" s="2"/>
      <c r="SHQ113" s="2"/>
      <c r="SHR113" s="2"/>
      <c r="SHS113" s="2"/>
      <c r="SHT113" s="2"/>
      <c r="SHU113" s="2"/>
      <c r="SHV113" s="2"/>
      <c r="SHW113" s="2"/>
      <c r="SHX113" s="2"/>
      <c r="SHY113" s="2"/>
      <c r="SHZ113" s="2"/>
      <c r="SIA113" s="2"/>
      <c r="SIB113" s="2"/>
      <c r="SIC113" s="2"/>
      <c r="SID113" s="2"/>
      <c r="SIE113" s="2"/>
      <c r="SIF113" s="2"/>
      <c r="SIG113" s="2"/>
      <c r="SIH113" s="2"/>
      <c r="SII113" s="2"/>
      <c r="SIJ113" s="2"/>
      <c r="SIK113" s="2"/>
      <c r="SIL113" s="2"/>
      <c r="SIM113" s="2"/>
      <c r="SIN113" s="2"/>
      <c r="SIO113" s="2"/>
      <c r="SIP113" s="2"/>
      <c r="SIQ113" s="2"/>
      <c r="SIR113" s="2"/>
      <c r="SIS113" s="2"/>
      <c r="SIT113" s="2"/>
      <c r="SIU113" s="2"/>
      <c r="SIV113" s="2"/>
      <c r="SIW113" s="2"/>
      <c r="SIX113" s="2"/>
      <c r="SIY113" s="2"/>
      <c r="SIZ113" s="2"/>
      <c r="SJA113" s="2"/>
      <c r="SJB113" s="2"/>
      <c r="SJC113" s="2"/>
      <c r="SJD113" s="2"/>
      <c r="SJE113" s="2"/>
      <c r="SJF113" s="2"/>
      <c r="SJG113" s="2"/>
      <c r="SJH113" s="2"/>
      <c r="SJI113" s="2"/>
      <c r="SJJ113" s="2"/>
      <c r="SJK113" s="2"/>
      <c r="SJL113" s="2"/>
      <c r="SJM113" s="2"/>
      <c r="SJN113" s="2"/>
      <c r="SJO113" s="2"/>
      <c r="SJP113" s="2"/>
      <c r="SJQ113" s="2"/>
      <c r="SJR113" s="2"/>
      <c r="SJS113" s="2"/>
      <c r="SJT113" s="2"/>
      <c r="SJU113" s="2"/>
      <c r="SJV113" s="2"/>
      <c r="SJW113" s="2"/>
      <c r="SJX113" s="2"/>
      <c r="SJY113" s="2"/>
      <c r="SJZ113" s="2"/>
      <c r="SKA113" s="2"/>
      <c r="SKB113" s="2"/>
      <c r="SKC113" s="2"/>
      <c r="SKD113" s="2"/>
      <c r="SKE113" s="2"/>
      <c r="SKF113" s="2"/>
      <c r="SKG113" s="2"/>
      <c r="SKH113" s="2"/>
      <c r="SKI113" s="2"/>
      <c r="SKJ113" s="2"/>
      <c r="SKK113" s="2"/>
      <c r="SKL113" s="2"/>
      <c r="SKM113" s="2"/>
      <c r="SKN113" s="2"/>
      <c r="SKO113" s="2"/>
      <c r="SKP113" s="2"/>
      <c r="SKQ113" s="2"/>
      <c r="SKR113" s="2"/>
      <c r="SKS113" s="2"/>
      <c r="SKT113" s="2"/>
      <c r="SKU113" s="2"/>
      <c r="SKV113" s="2"/>
      <c r="SKW113" s="2"/>
      <c r="SKX113" s="2"/>
      <c r="SKY113" s="2"/>
      <c r="SKZ113" s="2"/>
      <c r="SLA113" s="2"/>
      <c r="SLB113" s="2"/>
      <c r="SLC113" s="2"/>
      <c r="SLD113" s="2"/>
      <c r="SLE113" s="2"/>
      <c r="SLF113" s="2"/>
      <c r="SLG113" s="2"/>
      <c r="SLH113" s="2"/>
      <c r="SLI113" s="2"/>
      <c r="SLJ113" s="2"/>
      <c r="SLK113" s="2"/>
      <c r="SLL113" s="2"/>
      <c r="SLM113" s="2"/>
      <c r="SLN113" s="2"/>
      <c r="SLO113" s="2"/>
      <c r="SLP113" s="2"/>
      <c r="SLQ113" s="2"/>
      <c r="SLR113" s="2"/>
      <c r="SLS113" s="2"/>
      <c r="SLT113" s="2"/>
      <c r="SLU113" s="2"/>
      <c r="SLV113" s="2"/>
      <c r="SLW113" s="2"/>
      <c r="SLX113" s="2"/>
      <c r="SLY113" s="2"/>
      <c r="SLZ113" s="2"/>
      <c r="SMA113" s="2"/>
      <c r="SMB113" s="2"/>
      <c r="SMC113" s="2"/>
      <c r="SMD113" s="2"/>
      <c r="SME113" s="2"/>
      <c r="SMF113" s="2"/>
      <c r="SMG113" s="2"/>
      <c r="SMH113" s="2"/>
      <c r="SMI113" s="2"/>
      <c r="SMJ113" s="2"/>
      <c r="SMK113" s="2"/>
      <c r="SML113" s="2"/>
      <c r="SMM113" s="2"/>
      <c r="SMN113" s="2"/>
      <c r="SMO113" s="2"/>
      <c r="SMP113" s="2"/>
      <c r="SMQ113" s="2"/>
      <c r="SMR113" s="2"/>
      <c r="SMS113" s="2"/>
      <c r="SMT113" s="2"/>
      <c r="SMU113" s="2"/>
      <c r="SMV113" s="2"/>
      <c r="SMW113" s="2"/>
      <c r="SMX113" s="2"/>
      <c r="SMY113" s="2"/>
      <c r="SMZ113" s="2"/>
      <c r="SNA113" s="2"/>
      <c r="SNB113" s="2"/>
      <c r="SNC113" s="2"/>
      <c r="SND113" s="2"/>
      <c r="SNE113" s="2"/>
      <c r="SNF113" s="2"/>
      <c r="SNG113" s="2"/>
      <c r="SNH113" s="2"/>
      <c r="SNI113" s="2"/>
      <c r="SNJ113" s="2"/>
      <c r="SNK113" s="2"/>
      <c r="SNL113" s="2"/>
      <c r="SNM113" s="2"/>
      <c r="SNN113" s="2"/>
      <c r="SNO113" s="2"/>
      <c r="SNP113" s="2"/>
      <c r="SNQ113" s="2"/>
      <c r="SNR113" s="2"/>
      <c r="SNS113" s="2"/>
      <c r="SNT113" s="2"/>
      <c r="SNU113" s="2"/>
      <c r="SNV113" s="2"/>
      <c r="SNW113" s="2"/>
      <c r="SNX113" s="2"/>
      <c r="SNY113" s="2"/>
      <c r="SNZ113" s="2"/>
      <c r="SOA113" s="2"/>
      <c r="SOB113" s="2"/>
      <c r="SOC113" s="2"/>
      <c r="SOD113" s="2"/>
      <c r="SOE113" s="2"/>
      <c r="SOF113" s="2"/>
      <c r="SOG113" s="2"/>
      <c r="SOH113" s="2"/>
      <c r="SOI113" s="2"/>
      <c r="SOJ113" s="2"/>
      <c r="SOK113" s="2"/>
      <c r="SOL113" s="2"/>
      <c r="SOM113" s="2"/>
      <c r="SON113" s="2"/>
      <c r="SOO113" s="2"/>
      <c r="SOP113" s="2"/>
      <c r="SOQ113" s="2"/>
      <c r="SOR113" s="2"/>
      <c r="SOS113" s="2"/>
      <c r="SOT113" s="2"/>
      <c r="SOU113" s="2"/>
      <c r="SOV113" s="2"/>
      <c r="SOW113" s="2"/>
      <c r="SOX113" s="2"/>
      <c r="SOY113" s="2"/>
      <c r="SOZ113" s="2"/>
      <c r="SPA113" s="2"/>
      <c r="SPB113" s="2"/>
      <c r="SPC113" s="2"/>
      <c r="SPD113" s="2"/>
      <c r="SPE113" s="2"/>
      <c r="SPF113" s="2"/>
      <c r="SPG113" s="2"/>
      <c r="SPH113" s="2"/>
      <c r="SPI113" s="2"/>
      <c r="SPJ113" s="2"/>
      <c r="SPK113" s="2"/>
      <c r="SPL113" s="2"/>
      <c r="SPM113" s="2"/>
      <c r="SPN113" s="2"/>
      <c r="SPO113" s="2"/>
      <c r="SPP113" s="2"/>
      <c r="SPQ113" s="2"/>
      <c r="SPR113" s="2"/>
      <c r="SPS113" s="2"/>
      <c r="SPT113" s="2"/>
      <c r="SPU113" s="2"/>
      <c r="SPV113" s="2"/>
      <c r="SPW113" s="2"/>
      <c r="SPX113" s="2"/>
      <c r="SPY113" s="2"/>
      <c r="SPZ113" s="2"/>
      <c r="SQA113" s="2"/>
      <c r="SQB113" s="2"/>
      <c r="SQC113" s="2"/>
      <c r="SQD113" s="2"/>
      <c r="SQE113" s="2"/>
      <c r="SQF113" s="2"/>
      <c r="SQG113" s="2"/>
      <c r="SQH113" s="2"/>
      <c r="SQI113" s="2"/>
      <c r="SQJ113" s="2"/>
      <c r="SQK113" s="2"/>
      <c r="SQL113" s="2"/>
      <c r="SQM113" s="2"/>
      <c r="SQN113" s="2"/>
      <c r="SQO113" s="2"/>
      <c r="SQP113" s="2"/>
      <c r="SQQ113" s="2"/>
      <c r="SQR113" s="2"/>
      <c r="SQS113" s="2"/>
      <c r="SQT113" s="2"/>
      <c r="SQU113" s="2"/>
      <c r="SQV113" s="2"/>
      <c r="SQW113" s="2"/>
      <c r="SQX113" s="2"/>
      <c r="SQY113" s="2"/>
      <c r="SQZ113" s="2"/>
      <c r="SRA113" s="2"/>
      <c r="SRB113" s="2"/>
      <c r="SRC113" s="2"/>
      <c r="SRD113" s="2"/>
      <c r="SRE113" s="2"/>
      <c r="SRF113" s="2"/>
      <c r="SRG113" s="2"/>
      <c r="SRH113" s="2"/>
      <c r="SRI113" s="2"/>
      <c r="SRJ113" s="2"/>
      <c r="SRK113" s="2"/>
      <c r="SRL113" s="2"/>
      <c r="SRM113" s="2"/>
      <c r="SRN113" s="2"/>
      <c r="SRO113" s="2"/>
      <c r="SRP113" s="2"/>
      <c r="SRQ113" s="2"/>
      <c r="SRR113" s="2"/>
      <c r="SRS113" s="2"/>
      <c r="SRT113" s="2"/>
      <c r="SRU113" s="2"/>
      <c r="SRV113" s="2"/>
      <c r="SRW113" s="2"/>
      <c r="SRX113" s="2"/>
      <c r="SRY113" s="2"/>
      <c r="SRZ113" s="2"/>
      <c r="SSA113" s="2"/>
      <c r="SSB113" s="2"/>
      <c r="SSC113" s="2"/>
      <c r="SSD113" s="2"/>
      <c r="SSE113" s="2"/>
      <c r="SSF113" s="2"/>
      <c r="SSG113" s="2"/>
      <c r="SSH113" s="2"/>
      <c r="SSI113" s="2"/>
      <c r="SSJ113" s="2"/>
      <c r="SSK113" s="2"/>
      <c r="SSL113" s="2"/>
      <c r="SSM113" s="2"/>
      <c r="SSN113" s="2"/>
      <c r="SSO113" s="2"/>
      <c r="SSP113" s="2"/>
      <c r="SSQ113" s="2"/>
      <c r="SSR113" s="2"/>
      <c r="SSS113" s="2"/>
      <c r="SST113" s="2"/>
      <c r="SSU113" s="2"/>
      <c r="SSV113" s="2"/>
      <c r="SSW113" s="2"/>
      <c r="SSX113" s="2"/>
      <c r="SSY113" s="2"/>
      <c r="SSZ113" s="2"/>
      <c r="STA113" s="2"/>
      <c r="STB113" s="2"/>
      <c r="STC113" s="2"/>
      <c r="STD113" s="2"/>
      <c r="STE113" s="2"/>
      <c r="STF113" s="2"/>
      <c r="STG113" s="2"/>
      <c r="STH113" s="2"/>
      <c r="STI113" s="2"/>
      <c r="STJ113" s="2"/>
      <c r="STK113" s="2"/>
      <c r="STL113" s="2"/>
      <c r="STM113" s="2"/>
      <c r="STN113" s="2"/>
      <c r="STO113" s="2"/>
      <c r="STP113" s="2"/>
      <c r="STQ113" s="2"/>
      <c r="STR113" s="2"/>
      <c r="STS113" s="2"/>
      <c r="STT113" s="2"/>
      <c r="STU113" s="2"/>
      <c r="STV113" s="2"/>
      <c r="STW113" s="2"/>
      <c r="STX113" s="2"/>
      <c r="STY113" s="2"/>
      <c r="STZ113" s="2"/>
      <c r="SUA113" s="2"/>
      <c r="SUB113" s="2"/>
      <c r="SUC113" s="2"/>
      <c r="SUD113" s="2"/>
      <c r="SUE113" s="2"/>
      <c r="SUF113" s="2"/>
      <c r="SUG113" s="2"/>
      <c r="SUH113" s="2"/>
      <c r="SUI113" s="2"/>
      <c r="SUJ113" s="2"/>
      <c r="SUK113" s="2"/>
      <c r="SUL113" s="2"/>
      <c r="SUM113" s="2"/>
      <c r="SUN113" s="2"/>
      <c r="SUO113" s="2"/>
      <c r="SUP113" s="2"/>
      <c r="SUQ113" s="2"/>
      <c r="SUR113" s="2"/>
      <c r="SUS113" s="2"/>
      <c r="SUT113" s="2"/>
      <c r="SUU113" s="2"/>
      <c r="SUV113" s="2"/>
      <c r="SUW113" s="2"/>
      <c r="SUX113" s="2"/>
      <c r="SUY113" s="2"/>
      <c r="SUZ113" s="2"/>
      <c r="SVA113" s="2"/>
      <c r="SVB113" s="2"/>
      <c r="SVC113" s="2"/>
      <c r="SVD113" s="2"/>
      <c r="SVE113" s="2"/>
      <c r="SVF113" s="2"/>
      <c r="SVG113" s="2"/>
      <c r="SVH113" s="2"/>
      <c r="SVI113" s="2"/>
      <c r="SVJ113" s="2"/>
      <c r="SVK113" s="2"/>
      <c r="SVL113" s="2"/>
      <c r="SVM113" s="2"/>
      <c r="SVN113" s="2"/>
      <c r="SVO113" s="2"/>
      <c r="SVP113" s="2"/>
      <c r="SVQ113" s="2"/>
      <c r="SVR113" s="2"/>
      <c r="SVS113" s="2"/>
      <c r="SVT113" s="2"/>
      <c r="SVU113" s="2"/>
      <c r="SVV113" s="2"/>
      <c r="SVW113" s="2"/>
      <c r="SVX113" s="2"/>
      <c r="SVY113" s="2"/>
      <c r="SVZ113" s="2"/>
      <c r="SWA113" s="2"/>
      <c r="SWB113" s="2"/>
      <c r="SWC113" s="2"/>
      <c r="SWD113" s="2"/>
      <c r="SWE113" s="2"/>
      <c r="SWF113" s="2"/>
      <c r="SWG113" s="2"/>
      <c r="SWH113" s="2"/>
      <c r="SWI113" s="2"/>
      <c r="SWJ113" s="2"/>
      <c r="SWK113" s="2"/>
      <c r="SWL113" s="2"/>
      <c r="SWM113" s="2"/>
      <c r="SWN113" s="2"/>
      <c r="SWO113" s="2"/>
      <c r="SWP113" s="2"/>
      <c r="SWQ113" s="2"/>
      <c r="SWR113" s="2"/>
      <c r="SWS113" s="2"/>
      <c r="SWT113" s="2"/>
      <c r="SWU113" s="2"/>
      <c r="SWV113" s="2"/>
      <c r="SWW113" s="2"/>
      <c r="SWX113" s="2"/>
      <c r="SWY113" s="2"/>
      <c r="SWZ113" s="2"/>
      <c r="SXA113" s="2"/>
      <c r="SXB113" s="2"/>
      <c r="SXC113" s="2"/>
      <c r="SXD113" s="2"/>
      <c r="SXE113" s="2"/>
      <c r="SXF113" s="2"/>
      <c r="SXG113" s="2"/>
      <c r="SXH113" s="2"/>
      <c r="SXI113" s="2"/>
      <c r="SXJ113" s="2"/>
      <c r="SXK113" s="2"/>
      <c r="SXL113" s="2"/>
      <c r="SXM113" s="2"/>
      <c r="SXN113" s="2"/>
      <c r="SXO113" s="2"/>
      <c r="SXP113" s="2"/>
      <c r="SXQ113" s="2"/>
      <c r="SXR113" s="2"/>
      <c r="SXS113" s="2"/>
      <c r="SXT113" s="2"/>
      <c r="SXU113" s="2"/>
      <c r="SXV113" s="2"/>
      <c r="SXW113" s="2"/>
      <c r="SXX113" s="2"/>
      <c r="SXY113" s="2"/>
      <c r="SXZ113" s="2"/>
      <c r="SYA113" s="2"/>
      <c r="SYB113" s="2"/>
      <c r="SYC113" s="2"/>
      <c r="SYD113" s="2"/>
      <c r="SYE113" s="2"/>
      <c r="SYF113" s="2"/>
      <c r="SYG113" s="2"/>
      <c r="SYH113" s="2"/>
      <c r="SYI113" s="2"/>
      <c r="SYJ113" s="2"/>
      <c r="SYK113" s="2"/>
      <c r="SYL113" s="2"/>
      <c r="SYM113" s="2"/>
      <c r="SYN113" s="2"/>
      <c r="SYO113" s="2"/>
      <c r="SYP113" s="2"/>
      <c r="SYQ113" s="2"/>
      <c r="SYR113" s="2"/>
      <c r="SYS113" s="2"/>
      <c r="SYT113" s="2"/>
      <c r="SYU113" s="2"/>
      <c r="SYV113" s="2"/>
      <c r="SYW113" s="2"/>
      <c r="SYX113" s="2"/>
      <c r="SYY113" s="2"/>
      <c r="SYZ113" s="2"/>
      <c r="SZA113" s="2"/>
      <c r="SZB113" s="2"/>
      <c r="SZC113" s="2"/>
      <c r="SZD113" s="2"/>
      <c r="SZE113" s="2"/>
      <c r="SZF113" s="2"/>
      <c r="SZG113" s="2"/>
      <c r="SZH113" s="2"/>
      <c r="SZI113" s="2"/>
      <c r="SZJ113" s="2"/>
      <c r="SZK113" s="2"/>
      <c r="SZL113" s="2"/>
      <c r="SZM113" s="2"/>
      <c r="SZN113" s="2"/>
      <c r="SZO113" s="2"/>
      <c r="SZP113" s="2"/>
      <c r="SZQ113" s="2"/>
      <c r="SZR113" s="2"/>
      <c r="SZS113" s="2"/>
      <c r="SZT113" s="2"/>
      <c r="SZU113" s="2"/>
      <c r="SZV113" s="2"/>
      <c r="SZW113" s="2"/>
      <c r="SZX113" s="2"/>
      <c r="SZY113" s="2"/>
      <c r="SZZ113" s="2"/>
      <c r="TAA113" s="2"/>
      <c r="TAB113" s="2"/>
      <c r="TAC113" s="2"/>
      <c r="TAD113" s="2"/>
      <c r="TAE113" s="2"/>
      <c r="TAF113" s="2"/>
      <c r="TAG113" s="2"/>
      <c r="TAH113" s="2"/>
      <c r="TAI113" s="2"/>
      <c r="TAJ113" s="2"/>
      <c r="TAK113" s="2"/>
      <c r="TAL113" s="2"/>
      <c r="TAM113" s="2"/>
      <c r="TAN113" s="2"/>
      <c r="TAO113" s="2"/>
      <c r="TAP113" s="2"/>
      <c r="TAQ113" s="2"/>
      <c r="TAR113" s="2"/>
      <c r="TAS113" s="2"/>
      <c r="TAT113" s="2"/>
      <c r="TAU113" s="2"/>
      <c r="TAV113" s="2"/>
      <c r="TAW113" s="2"/>
      <c r="TAX113" s="2"/>
      <c r="TAY113" s="2"/>
      <c r="TAZ113" s="2"/>
      <c r="TBA113" s="2"/>
      <c r="TBB113" s="2"/>
      <c r="TBC113" s="2"/>
      <c r="TBD113" s="2"/>
      <c r="TBE113" s="2"/>
      <c r="TBF113" s="2"/>
      <c r="TBG113" s="2"/>
      <c r="TBH113" s="2"/>
      <c r="TBI113" s="2"/>
      <c r="TBJ113" s="2"/>
      <c r="TBK113" s="2"/>
      <c r="TBL113" s="2"/>
      <c r="TBM113" s="2"/>
      <c r="TBN113" s="2"/>
      <c r="TBO113" s="2"/>
      <c r="TBP113" s="2"/>
      <c r="TBQ113" s="2"/>
      <c r="TBR113" s="2"/>
      <c r="TBS113" s="2"/>
      <c r="TBT113" s="2"/>
      <c r="TBU113" s="2"/>
      <c r="TBV113" s="2"/>
      <c r="TBW113" s="2"/>
      <c r="TBX113" s="2"/>
      <c r="TBY113" s="2"/>
      <c r="TBZ113" s="2"/>
      <c r="TCA113" s="2"/>
      <c r="TCB113" s="2"/>
      <c r="TCC113" s="2"/>
      <c r="TCD113" s="2"/>
      <c r="TCE113" s="2"/>
      <c r="TCF113" s="2"/>
      <c r="TCG113" s="2"/>
      <c r="TCH113" s="2"/>
      <c r="TCI113" s="2"/>
      <c r="TCJ113" s="2"/>
      <c r="TCK113" s="2"/>
      <c r="TCL113" s="2"/>
      <c r="TCM113" s="2"/>
      <c r="TCN113" s="2"/>
      <c r="TCO113" s="2"/>
      <c r="TCP113" s="2"/>
      <c r="TCQ113" s="2"/>
      <c r="TCR113" s="2"/>
      <c r="TCS113" s="2"/>
      <c r="TCT113" s="2"/>
      <c r="TCU113" s="2"/>
      <c r="TCV113" s="2"/>
      <c r="TCW113" s="2"/>
      <c r="TCX113" s="2"/>
      <c r="TCY113" s="2"/>
      <c r="TCZ113" s="2"/>
      <c r="TDA113" s="2"/>
      <c r="TDB113" s="2"/>
      <c r="TDC113" s="2"/>
      <c r="TDD113" s="2"/>
      <c r="TDE113" s="2"/>
      <c r="TDF113" s="2"/>
      <c r="TDG113" s="2"/>
      <c r="TDH113" s="2"/>
      <c r="TDI113" s="2"/>
      <c r="TDJ113" s="2"/>
      <c r="TDK113" s="2"/>
      <c r="TDL113" s="2"/>
      <c r="TDM113" s="2"/>
      <c r="TDN113" s="2"/>
      <c r="TDO113" s="2"/>
      <c r="TDP113" s="2"/>
      <c r="TDQ113" s="2"/>
      <c r="TDR113" s="2"/>
      <c r="TDS113" s="2"/>
      <c r="TDT113" s="2"/>
      <c r="TDU113" s="2"/>
      <c r="TDV113" s="2"/>
      <c r="TDW113" s="2"/>
      <c r="TDX113" s="2"/>
      <c r="TDY113" s="2"/>
      <c r="TDZ113" s="2"/>
      <c r="TEA113" s="2"/>
      <c r="TEB113" s="2"/>
      <c r="TEC113" s="2"/>
      <c r="TED113" s="2"/>
      <c r="TEE113" s="2"/>
      <c r="TEF113" s="2"/>
      <c r="TEG113" s="2"/>
      <c r="TEH113" s="2"/>
      <c r="TEI113" s="2"/>
      <c r="TEJ113" s="2"/>
      <c r="TEK113" s="2"/>
      <c r="TEL113" s="2"/>
      <c r="TEM113" s="2"/>
      <c r="TEN113" s="2"/>
      <c r="TEO113" s="2"/>
      <c r="TEP113" s="2"/>
      <c r="TEQ113" s="2"/>
      <c r="TER113" s="2"/>
      <c r="TES113" s="2"/>
      <c r="TET113" s="2"/>
      <c r="TEU113" s="2"/>
      <c r="TEV113" s="2"/>
      <c r="TEW113" s="2"/>
      <c r="TEX113" s="2"/>
      <c r="TEY113" s="2"/>
      <c r="TEZ113" s="2"/>
      <c r="TFA113" s="2"/>
      <c r="TFB113" s="2"/>
      <c r="TFC113" s="2"/>
      <c r="TFD113" s="2"/>
      <c r="TFE113" s="2"/>
      <c r="TFF113" s="2"/>
      <c r="TFG113" s="2"/>
      <c r="TFH113" s="2"/>
      <c r="TFI113" s="2"/>
      <c r="TFJ113" s="2"/>
      <c r="TFK113" s="2"/>
      <c r="TFL113" s="2"/>
      <c r="TFM113" s="2"/>
      <c r="TFN113" s="2"/>
      <c r="TFO113" s="2"/>
      <c r="TFP113" s="2"/>
      <c r="TFQ113" s="2"/>
      <c r="TFR113" s="2"/>
      <c r="TFS113" s="2"/>
      <c r="TFT113" s="2"/>
      <c r="TFU113" s="2"/>
      <c r="TFV113" s="2"/>
      <c r="TFW113" s="2"/>
      <c r="TFX113" s="2"/>
      <c r="TFY113" s="2"/>
      <c r="TFZ113" s="2"/>
      <c r="TGA113" s="2"/>
      <c r="TGB113" s="2"/>
      <c r="TGC113" s="2"/>
      <c r="TGD113" s="2"/>
      <c r="TGE113" s="2"/>
      <c r="TGF113" s="2"/>
      <c r="TGG113" s="2"/>
      <c r="TGH113" s="2"/>
      <c r="TGI113" s="2"/>
      <c r="TGJ113" s="2"/>
      <c r="TGK113" s="2"/>
      <c r="TGL113" s="2"/>
      <c r="TGM113" s="2"/>
      <c r="TGN113" s="2"/>
      <c r="TGO113" s="2"/>
      <c r="TGP113" s="2"/>
      <c r="TGQ113" s="2"/>
      <c r="TGR113" s="2"/>
      <c r="TGS113" s="2"/>
      <c r="TGT113" s="2"/>
      <c r="TGU113" s="2"/>
      <c r="TGV113" s="2"/>
      <c r="TGW113" s="2"/>
      <c r="TGX113" s="2"/>
      <c r="TGY113" s="2"/>
      <c r="TGZ113" s="2"/>
      <c r="THA113" s="2"/>
      <c r="THB113" s="2"/>
      <c r="THC113" s="2"/>
      <c r="THD113" s="2"/>
      <c r="THE113" s="2"/>
      <c r="THF113" s="2"/>
      <c r="THG113" s="2"/>
      <c r="THH113" s="2"/>
      <c r="THI113" s="2"/>
      <c r="THJ113" s="2"/>
      <c r="THK113" s="2"/>
      <c r="THL113" s="2"/>
      <c r="THM113" s="2"/>
      <c r="THN113" s="2"/>
      <c r="THO113" s="2"/>
      <c r="THP113" s="2"/>
      <c r="THQ113" s="2"/>
      <c r="THR113" s="2"/>
      <c r="THS113" s="2"/>
      <c r="THT113" s="2"/>
      <c r="THU113" s="2"/>
      <c r="THV113" s="2"/>
      <c r="THW113" s="2"/>
      <c r="THX113" s="2"/>
      <c r="THY113" s="2"/>
      <c r="THZ113" s="2"/>
      <c r="TIA113" s="2"/>
      <c r="TIB113" s="2"/>
      <c r="TIC113" s="2"/>
      <c r="TID113" s="2"/>
      <c r="TIE113" s="2"/>
      <c r="TIF113" s="2"/>
      <c r="TIG113" s="2"/>
      <c r="TIH113" s="2"/>
      <c r="TII113" s="2"/>
      <c r="TIJ113" s="2"/>
      <c r="TIK113" s="2"/>
      <c r="TIL113" s="2"/>
      <c r="TIM113" s="2"/>
      <c r="TIN113" s="2"/>
      <c r="TIO113" s="2"/>
      <c r="TIP113" s="2"/>
      <c r="TIQ113" s="2"/>
      <c r="TIR113" s="2"/>
      <c r="TIS113" s="2"/>
      <c r="TIT113" s="2"/>
      <c r="TIU113" s="2"/>
      <c r="TIV113" s="2"/>
      <c r="TIW113" s="2"/>
      <c r="TIX113" s="2"/>
      <c r="TIY113" s="2"/>
      <c r="TIZ113" s="2"/>
      <c r="TJA113" s="2"/>
      <c r="TJB113" s="2"/>
      <c r="TJC113" s="2"/>
      <c r="TJD113" s="2"/>
      <c r="TJE113" s="2"/>
      <c r="TJF113" s="2"/>
      <c r="TJG113" s="2"/>
      <c r="TJH113" s="2"/>
      <c r="TJI113" s="2"/>
      <c r="TJJ113" s="2"/>
      <c r="TJK113" s="2"/>
      <c r="TJL113" s="2"/>
      <c r="TJM113" s="2"/>
      <c r="TJN113" s="2"/>
      <c r="TJO113" s="2"/>
      <c r="TJP113" s="2"/>
      <c r="TJQ113" s="2"/>
      <c r="TJR113" s="2"/>
      <c r="TJS113" s="2"/>
      <c r="TJT113" s="2"/>
      <c r="TJU113" s="2"/>
      <c r="TJV113" s="2"/>
      <c r="TJW113" s="2"/>
      <c r="TJX113" s="2"/>
      <c r="TJY113" s="2"/>
      <c r="TJZ113" s="2"/>
      <c r="TKA113" s="2"/>
      <c r="TKB113" s="2"/>
      <c r="TKC113" s="2"/>
      <c r="TKD113" s="2"/>
      <c r="TKE113" s="2"/>
      <c r="TKF113" s="2"/>
      <c r="TKG113" s="2"/>
      <c r="TKH113" s="2"/>
      <c r="TKI113" s="2"/>
      <c r="TKJ113" s="2"/>
      <c r="TKK113" s="2"/>
      <c r="TKL113" s="2"/>
      <c r="TKM113" s="2"/>
      <c r="TKN113" s="2"/>
      <c r="TKO113" s="2"/>
      <c r="TKP113" s="2"/>
      <c r="TKQ113" s="2"/>
      <c r="TKR113" s="2"/>
      <c r="TKS113" s="2"/>
      <c r="TKT113" s="2"/>
      <c r="TKU113" s="2"/>
      <c r="TKV113" s="2"/>
      <c r="TKW113" s="2"/>
      <c r="TKX113" s="2"/>
      <c r="TKY113" s="2"/>
      <c r="TKZ113" s="2"/>
      <c r="TLA113" s="2"/>
      <c r="TLB113" s="2"/>
      <c r="TLC113" s="2"/>
      <c r="TLD113" s="2"/>
      <c r="TLE113" s="2"/>
      <c r="TLF113" s="2"/>
      <c r="TLG113" s="2"/>
      <c r="TLH113" s="2"/>
      <c r="TLI113" s="2"/>
      <c r="TLJ113" s="2"/>
      <c r="TLK113" s="2"/>
      <c r="TLL113" s="2"/>
      <c r="TLM113" s="2"/>
      <c r="TLN113" s="2"/>
      <c r="TLO113" s="2"/>
      <c r="TLP113" s="2"/>
      <c r="TLQ113" s="2"/>
      <c r="TLR113" s="2"/>
      <c r="TLS113" s="2"/>
      <c r="TLT113" s="2"/>
      <c r="TLU113" s="2"/>
      <c r="TLV113" s="2"/>
      <c r="TLW113" s="2"/>
      <c r="TLX113" s="2"/>
      <c r="TLY113" s="2"/>
      <c r="TLZ113" s="2"/>
      <c r="TMA113" s="2"/>
      <c r="TMB113" s="2"/>
      <c r="TMC113" s="2"/>
      <c r="TMD113" s="2"/>
      <c r="TME113" s="2"/>
      <c r="TMF113" s="2"/>
      <c r="TMG113" s="2"/>
      <c r="TMH113" s="2"/>
      <c r="TMI113" s="2"/>
      <c r="TMJ113" s="2"/>
      <c r="TMK113" s="2"/>
      <c r="TML113" s="2"/>
      <c r="TMM113" s="2"/>
      <c r="TMN113" s="2"/>
      <c r="TMO113" s="2"/>
      <c r="TMP113" s="2"/>
      <c r="TMQ113" s="2"/>
      <c r="TMR113" s="2"/>
      <c r="TMS113" s="2"/>
      <c r="TMT113" s="2"/>
      <c r="TMU113" s="2"/>
      <c r="TMV113" s="2"/>
      <c r="TMW113" s="2"/>
      <c r="TMX113" s="2"/>
      <c r="TMY113" s="2"/>
      <c r="TMZ113" s="2"/>
      <c r="TNA113" s="2"/>
      <c r="TNB113" s="2"/>
      <c r="TNC113" s="2"/>
      <c r="TND113" s="2"/>
      <c r="TNE113" s="2"/>
      <c r="TNF113" s="2"/>
      <c r="TNG113" s="2"/>
      <c r="TNH113" s="2"/>
      <c r="TNI113" s="2"/>
      <c r="TNJ113" s="2"/>
      <c r="TNK113" s="2"/>
      <c r="TNL113" s="2"/>
      <c r="TNM113" s="2"/>
      <c r="TNN113" s="2"/>
      <c r="TNO113" s="2"/>
      <c r="TNP113" s="2"/>
      <c r="TNQ113" s="2"/>
      <c r="TNR113" s="2"/>
      <c r="TNS113" s="2"/>
      <c r="TNT113" s="2"/>
      <c r="TNU113" s="2"/>
      <c r="TNV113" s="2"/>
      <c r="TNW113" s="2"/>
      <c r="TNX113" s="2"/>
      <c r="TNY113" s="2"/>
      <c r="TNZ113" s="2"/>
      <c r="TOA113" s="2"/>
      <c r="TOB113" s="2"/>
      <c r="TOC113" s="2"/>
      <c r="TOD113" s="2"/>
      <c r="TOE113" s="2"/>
      <c r="TOF113" s="2"/>
      <c r="TOG113" s="2"/>
      <c r="TOH113" s="2"/>
      <c r="TOI113" s="2"/>
      <c r="TOJ113" s="2"/>
      <c r="TOK113" s="2"/>
      <c r="TOL113" s="2"/>
      <c r="TOM113" s="2"/>
      <c r="TON113" s="2"/>
      <c r="TOO113" s="2"/>
      <c r="TOP113" s="2"/>
      <c r="TOQ113" s="2"/>
      <c r="TOR113" s="2"/>
      <c r="TOS113" s="2"/>
      <c r="TOT113" s="2"/>
      <c r="TOU113" s="2"/>
      <c r="TOV113" s="2"/>
      <c r="TOW113" s="2"/>
      <c r="TOX113" s="2"/>
      <c r="TOY113" s="2"/>
      <c r="TOZ113" s="2"/>
      <c r="TPA113" s="2"/>
      <c r="TPB113" s="2"/>
      <c r="TPC113" s="2"/>
      <c r="TPD113" s="2"/>
      <c r="TPE113" s="2"/>
      <c r="TPF113" s="2"/>
      <c r="TPG113" s="2"/>
      <c r="TPH113" s="2"/>
      <c r="TPI113" s="2"/>
      <c r="TPJ113" s="2"/>
      <c r="TPK113" s="2"/>
      <c r="TPL113" s="2"/>
      <c r="TPM113" s="2"/>
      <c r="TPN113" s="2"/>
      <c r="TPO113" s="2"/>
      <c r="TPP113" s="2"/>
      <c r="TPQ113" s="2"/>
      <c r="TPR113" s="2"/>
      <c r="TPS113" s="2"/>
      <c r="TPT113" s="2"/>
      <c r="TPU113" s="2"/>
      <c r="TPV113" s="2"/>
      <c r="TPW113" s="2"/>
      <c r="TPX113" s="2"/>
      <c r="TPY113" s="2"/>
      <c r="TPZ113" s="2"/>
      <c r="TQA113" s="2"/>
      <c r="TQB113" s="2"/>
      <c r="TQC113" s="2"/>
      <c r="TQD113" s="2"/>
      <c r="TQE113" s="2"/>
      <c r="TQF113" s="2"/>
      <c r="TQG113" s="2"/>
      <c r="TQH113" s="2"/>
      <c r="TQI113" s="2"/>
      <c r="TQJ113" s="2"/>
      <c r="TQK113" s="2"/>
      <c r="TQL113" s="2"/>
      <c r="TQM113" s="2"/>
      <c r="TQN113" s="2"/>
      <c r="TQO113" s="2"/>
      <c r="TQP113" s="2"/>
      <c r="TQQ113" s="2"/>
      <c r="TQR113" s="2"/>
      <c r="TQS113" s="2"/>
      <c r="TQT113" s="2"/>
      <c r="TQU113" s="2"/>
      <c r="TQV113" s="2"/>
      <c r="TQW113" s="2"/>
      <c r="TQX113" s="2"/>
      <c r="TQY113" s="2"/>
      <c r="TQZ113" s="2"/>
      <c r="TRA113" s="2"/>
      <c r="TRB113" s="2"/>
      <c r="TRC113" s="2"/>
      <c r="TRD113" s="2"/>
      <c r="TRE113" s="2"/>
      <c r="TRF113" s="2"/>
      <c r="TRG113" s="2"/>
      <c r="TRH113" s="2"/>
      <c r="TRI113" s="2"/>
      <c r="TRJ113" s="2"/>
      <c r="TRK113" s="2"/>
      <c r="TRL113" s="2"/>
      <c r="TRM113" s="2"/>
      <c r="TRN113" s="2"/>
      <c r="TRO113" s="2"/>
      <c r="TRP113" s="2"/>
      <c r="TRQ113" s="2"/>
      <c r="TRR113" s="2"/>
      <c r="TRS113" s="2"/>
      <c r="TRT113" s="2"/>
      <c r="TRU113" s="2"/>
      <c r="TRV113" s="2"/>
      <c r="TRW113" s="2"/>
      <c r="TRX113" s="2"/>
      <c r="TRY113" s="2"/>
      <c r="TRZ113" s="2"/>
      <c r="TSA113" s="2"/>
      <c r="TSB113" s="2"/>
      <c r="TSC113" s="2"/>
      <c r="TSD113" s="2"/>
      <c r="TSE113" s="2"/>
      <c r="TSF113" s="2"/>
      <c r="TSG113" s="2"/>
      <c r="TSH113" s="2"/>
      <c r="TSI113" s="2"/>
      <c r="TSJ113" s="2"/>
      <c r="TSK113" s="2"/>
      <c r="TSL113" s="2"/>
      <c r="TSM113" s="2"/>
      <c r="TSN113" s="2"/>
      <c r="TSO113" s="2"/>
      <c r="TSP113" s="2"/>
      <c r="TSQ113" s="2"/>
      <c r="TSR113" s="2"/>
      <c r="TSS113" s="2"/>
      <c r="TST113" s="2"/>
      <c r="TSU113" s="2"/>
      <c r="TSV113" s="2"/>
      <c r="TSW113" s="2"/>
      <c r="TSX113" s="2"/>
      <c r="TSY113" s="2"/>
      <c r="TSZ113" s="2"/>
      <c r="TTA113" s="2"/>
      <c r="TTB113" s="2"/>
      <c r="TTC113" s="2"/>
      <c r="TTD113" s="2"/>
      <c r="TTE113" s="2"/>
      <c r="TTF113" s="2"/>
      <c r="TTG113" s="2"/>
      <c r="TTH113" s="2"/>
      <c r="TTI113" s="2"/>
      <c r="TTJ113" s="2"/>
      <c r="TTK113" s="2"/>
      <c r="TTL113" s="2"/>
      <c r="TTM113" s="2"/>
      <c r="TTN113" s="2"/>
      <c r="TTO113" s="2"/>
      <c r="TTP113" s="2"/>
      <c r="TTQ113" s="2"/>
      <c r="TTR113" s="2"/>
      <c r="TTS113" s="2"/>
      <c r="TTT113" s="2"/>
      <c r="TTU113" s="2"/>
      <c r="TTV113" s="2"/>
      <c r="TTW113" s="2"/>
      <c r="TTX113" s="2"/>
      <c r="TTY113" s="2"/>
      <c r="TTZ113" s="2"/>
      <c r="TUA113" s="2"/>
      <c r="TUB113" s="2"/>
      <c r="TUC113" s="2"/>
      <c r="TUD113" s="2"/>
      <c r="TUE113" s="2"/>
      <c r="TUF113" s="2"/>
      <c r="TUG113" s="2"/>
      <c r="TUH113" s="2"/>
      <c r="TUI113" s="2"/>
      <c r="TUJ113" s="2"/>
      <c r="TUK113" s="2"/>
      <c r="TUL113" s="2"/>
      <c r="TUM113" s="2"/>
      <c r="TUN113" s="2"/>
      <c r="TUO113" s="2"/>
      <c r="TUP113" s="2"/>
      <c r="TUQ113" s="2"/>
      <c r="TUR113" s="2"/>
      <c r="TUS113" s="2"/>
      <c r="TUT113" s="2"/>
      <c r="TUU113" s="2"/>
      <c r="TUV113" s="2"/>
      <c r="TUW113" s="2"/>
      <c r="TUX113" s="2"/>
      <c r="TUY113" s="2"/>
      <c r="TUZ113" s="2"/>
      <c r="TVA113" s="2"/>
      <c r="TVB113" s="2"/>
      <c r="TVC113" s="2"/>
      <c r="TVD113" s="2"/>
      <c r="TVE113" s="2"/>
      <c r="TVF113" s="2"/>
      <c r="TVG113" s="2"/>
      <c r="TVH113" s="2"/>
      <c r="TVI113" s="2"/>
      <c r="TVJ113" s="2"/>
      <c r="TVK113" s="2"/>
      <c r="TVL113" s="2"/>
      <c r="TVM113" s="2"/>
      <c r="TVN113" s="2"/>
      <c r="TVO113" s="2"/>
      <c r="TVP113" s="2"/>
      <c r="TVQ113" s="2"/>
      <c r="TVR113" s="2"/>
      <c r="TVS113" s="2"/>
      <c r="TVT113" s="2"/>
      <c r="TVU113" s="2"/>
      <c r="TVV113" s="2"/>
      <c r="TVW113" s="2"/>
      <c r="TVX113" s="2"/>
      <c r="TVY113" s="2"/>
      <c r="TVZ113" s="2"/>
      <c r="TWA113" s="2"/>
      <c r="TWB113" s="2"/>
      <c r="TWC113" s="2"/>
      <c r="TWD113" s="2"/>
      <c r="TWE113" s="2"/>
      <c r="TWF113" s="2"/>
      <c r="TWG113" s="2"/>
      <c r="TWH113" s="2"/>
      <c r="TWI113" s="2"/>
      <c r="TWJ113" s="2"/>
      <c r="TWK113" s="2"/>
      <c r="TWL113" s="2"/>
      <c r="TWM113" s="2"/>
      <c r="TWN113" s="2"/>
      <c r="TWO113" s="2"/>
      <c r="TWP113" s="2"/>
      <c r="TWQ113" s="2"/>
      <c r="TWR113" s="2"/>
      <c r="TWS113" s="2"/>
      <c r="TWT113" s="2"/>
      <c r="TWU113" s="2"/>
      <c r="TWV113" s="2"/>
      <c r="TWW113" s="2"/>
      <c r="TWX113" s="2"/>
      <c r="TWY113" s="2"/>
      <c r="TWZ113" s="2"/>
      <c r="TXA113" s="2"/>
      <c r="TXB113" s="2"/>
      <c r="TXC113" s="2"/>
      <c r="TXD113" s="2"/>
      <c r="TXE113" s="2"/>
      <c r="TXF113" s="2"/>
      <c r="TXG113" s="2"/>
      <c r="TXH113" s="2"/>
      <c r="TXI113" s="2"/>
      <c r="TXJ113" s="2"/>
      <c r="TXK113" s="2"/>
      <c r="TXL113" s="2"/>
      <c r="TXM113" s="2"/>
      <c r="TXN113" s="2"/>
      <c r="TXO113" s="2"/>
      <c r="TXP113" s="2"/>
      <c r="TXQ113" s="2"/>
      <c r="TXR113" s="2"/>
      <c r="TXS113" s="2"/>
      <c r="TXT113" s="2"/>
      <c r="TXU113" s="2"/>
      <c r="TXV113" s="2"/>
      <c r="TXW113" s="2"/>
      <c r="TXX113" s="2"/>
      <c r="TXY113" s="2"/>
      <c r="TXZ113" s="2"/>
      <c r="TYA113" s="2"/>
      <c r="TYB113" s="2"/>
      <c r="TYC113" s="2"/>
      <c r="TYD113" s="2"/>
      <c r="TYE113" s="2"/>
      <c r="TYF113" s="2"/>
      <c r="TYG113" s="2"/>
      <c r="TYH113" s="2"/>
      <c r="TYI113" s="2"/>
      <c r="TYJ113" s="2"/>
      <c r="TYK113" s="2"/>
      <c r="TYL113" s="2"/>
      <c r="TYM113" s="2"/>
      <c r="TYN113" s="2"/>
      <c r="TYO113" s="2"/>
      <c r="TYP113" s="2"/>
      <c r="TYQ113" s="2"/>
      <c r="TYR113" s="2"/>
      <c r="TYS113" s="2"/>
      <c r="TYT113" s="2"/>
      <c r="TYU113" s="2"/>
      <c r="TYV113" s="2"/>
      <c r="TYW113" s="2"/>
      <c r="TYX113" s="2"/>
      <c r="TYY113" s="2"/>
      <c r="TYZ113" s="2"/>
      <c r="TZA113" s="2"/>
      <c r="TZB113" s="2"/>
      <c r="TZC113" s="2"/>
      <c r="TZD113" s="2"/>
      <c r="TZE113" s="2"/>
      <c r="TZF113" s="2"/>
      <c r="TZG113" s="2"/>
      <c r="TZH113" s="2"/>
      <c r="TZI113" s="2"/>
      <c r="TZJ113" s="2"/>
      <c r="TZK113" s="2"/>
      <c r="TZL113" s="2"/>
      <c r="TZM113" s="2"/>
      <c r="TZN113" s="2"/>
      <c r="TZO113" s="2"/>
      <c r="TZP113" s="2"/>
      <c r="TZQ113" s="2"/>
      <c r="TZR113" s="2"/>
      <c r="TZS113" s="2"/>
      <c r="TZT113" s="2"/>
      <c r="TZU113" s="2"/>
      <c r="TZV113" s="2"/>
      <c r="TZW113" s="2"/>
      <c r="TZX113" s="2"/>
      <c r="TZY113" s="2"/>
      <c r="TZZ113" s="2"/>
      <c r="UAA113" s="2"/>
      <c r="UAB113" s="2"/>
      <c r="UAC113" s="2"/>
      <c r="UAD113" s="2"/>
      <c r="UAE113" s="2"/>
      <c r="UAF113" s="2"/>
      <c r="UAG113" s="2"/>
      <c r="UAH113" s="2"/>
      <c r="UAI113" s="2"/>
      <c r="UAJ113" s="2"/>
      <c r="UAK113" s="2"/>
      <c r="UAL113" s="2"/>
      <c r="UAM113" s="2"/>
      <c r="UAN113" s="2"/>
      <c r="UAO113" s="2"/>
      <c r="UAP113" s="2"/>
      <c r="UAQ113" s="2"/>
      <c r="UAR113" s="2"/>
      <c r="UAS113" s="2"/>
      <c r="UAT113" s="2"/>
      <c r="UAU113" s="2"/>
      <c r="UAV113" s="2"/>
      <c r="UAW113" s="2"/>
      <c r="UAX113" s="2"/>
      <c r="UAY113" s="2"/>
      <c r="UAZ113" s="2"/>
      <c r="UBA113" s="2"/>
      <c r="UBB113" s="2"/>
      <c r="UBC113" s="2"/>
      <c r="UBD113" s="2"/>
      <c r="UBE113" s="2"/>
      <c r="UBF113" s="2"/>
      <c r="UBG113" s="2"/>
      <c r="UBH113" s="2"/>
      <c r="UBI113" s="2"/>
      <c r="UBJ113" s="2"/>
      <c r="UBK113" s="2"/>
      <c r="UBL113" s="2"/>
      <c r="UBM113" s="2"/>
      <c r="UBN113" s="2"/>
      <c r="UBO113" s="2"/>
      <c r="UBP113" s="2"/>
      <c r="UBQ113" s="2"/>
      <c r="UBR113" s="2"/>
      <c r="UBS113" s="2"/>
      <c r="UBT113" s="2"/>
      <c r="UBU113" s="2"/>
      <c r="UBV113" s="2"/>
      <c r="UBW113" s="2"/>
      <c r="UBX113" s="2"/>
      <c r="UBY113" s="2"/>
      <c r="UBZ113" s="2"/>
      <c r="UCA113" s="2"/>
      <c r="UCB113" s="2"/>
      <c r="UCC113" s="2"/>
      <c r="UCD113" s="2"/>
      <c r="UCE113" s="2"/>
      <c r="UCF113" s="2"/>
      <c r="UCG113" s="2"/>
      <c r="UCH113" s="2"/>
      <c r="UCI113" s="2"/>
      <c r="UCJ113" s="2"/>
      <c r="UCK113" s="2"/>
      <c r="UCL113" s="2"/>
      <c r="UCM113" s="2"/>
      <c r="UCN113" s="2"/>
      <c r="UCO113" s="2"/>
      <c r="UCP113" s="2"/>
      <c r="UCQ113" s="2"/>
      <c r="UCR113" s="2"/>
      <c r="UCS113" s="2"/>
      <c r="UCT113" s="2"/>
      <c r="UCU113" s="2"/>
      <c r="UCV113" s="2"/>
      <c r="UCW113" s="2"/>
      <c r="UCX113" s="2"/>
      <c r="UCY113" s="2"/>
      <c r="UCZ113" s="2"/>
      <c r="UDA113" s="2"/>
      <c r="UDB113" s="2"/>
      <c r="UDC113" s="2"/>
      <c r="UDD113" s="2"/>
      <c r="UDE113" s="2"/>
      <c r="UDF113" s="2"/>
      <c r="UDG113" s="2"/>
      <c r="UDH113" s="2"/>
      <c r="UDI113" s="2"/>
      <c r="UDJ113" s="2"/>
      <c r="UDK113" s="2"/>
      <c r="UDL113" s="2"/>
      <c r="UDM113" s="2"/>
      <c r="UDN113" s="2"/>
      <c r="UDO113" s="2"/>
      <c r="UDP113" s="2"/>
      <c r="UDQ113" s="2"/>
      <c r="UDR113" s="2"/>
      <c r="UDS113" s="2"/>
      <c r="UDT113" s="2"/>
      <c r="UDU113" s="2"/>
      <c r="UDV113" s="2"/>
      <c r="UDW113" s="2"/>
      <c r="UDX113" s="2"/>
      <c r="UDY113" s="2"/>
      <c r="UDZ113" s="2"/>
      <c r="UEA113" s="2"/>
      <c r="UEB113" s="2"/>
      <c r="UEC113" s="2"/>
      <c r="UED113" s="2"/>
      <c r="UEE113" s="2"/>
      <c r="UEF113" s="2"/>
      <c r="UEG113" s="2"/>
      <c r="UEH113" s="2"/>
      <c r="UEI113" s="2"/>
      <c r="UEJ113" s="2"/>
      <c r="UEK113" s="2"/>
      <c r="UEL113" s="2"/>
      <c r="UEM113" s="2"/>
      <c r="UEN113" s="2"/>
      <c r="UEO113" s="2"/>
      <c r="UEP113" s="2"/>
      <c r="UEQ113" s="2"/>
      <c r="UER113" s="2"/>
      <c r="UES113" s="2"/>
      <c r="UET113" s="2"/>
      <c r="UEU113" s="2"/>
      <c r="UEV113" s="2"/>
      <c r="UEW113" s="2"/>
      <c r="UEX113" s="2"/>
      <c r="UEY113" s="2"/>
      <c r="UEZ113" s="2"/>
      <c r="UFA113" s="2"/>
      <c r="UFB113" s="2"/>
      <c r="UFC113" s="2"/>
      <c r="UFD113" s="2"/>
      <c r="UFE113" s="2"/>
      <c r="UFF113" s="2"/>
      <c r="UFG113" s="2"/>
      <c r="UFH113" s="2"/>
      <c r="UFI113" s="2"/>
      <c r="UFJ113" s="2"/>
      <c r="UFK113" s="2"/>
      <c r="UFL113" s="2"/>
      <c r="UFM113" s="2"/>
      <c r="UFN113" s="2"/>
      <c r="UFO113" s="2"/>
      <c r="UFP113" s="2"/>
      <c r="UFQ113" s="2"/>
      <c r="UFR113" s="2"/>
      <c r="UFS113" s="2"/>
      <c r="UFT113" s="2"/>
      <c r="UFU113" s="2"/>
      <c r="UFV113" s="2"/>
      <c r="UFW113" s="2"/>
      <c r="UFX113" s="2"/>
      <c r="UFY113" s="2"/>
      <c r="UFZ113" s="2"/>
      <c r="UGA113" s="2"/>
      <c r="UGB113" s="2"/>
      <c r="UGC113" s="2"/>
      <c r="UGD113" s="2"/>
      <c r="UGE113" s="2"/>
      <c r="UGF113" s="2"/>
      <c r="UGG113" s="2"/>
      <c r="UGH113" s="2"/>
      <c r="UGI113" s="2"/>
      <c r="UGJ113" s="2"/>
      <c r="UGK113" s="2"/>
      <c r="UGL113" s="2"/>
      <c r="UGM113" s="2"/>
      <c r="UGN113" s="2"/>
      <c r="UGO113" s="2"/>
      <c r="UGP113" s="2"/>
      <c r="UGQ113" s="2"/>
      <c r="UGR113" s="2"/>
      <c r="UGS113" s="2"/>
      <c r="UGT113" s="2"/>
      <c r="UGU113" s="2"/>
      <c r="UGV113" s="2"/>
      <c r="UGW113" s="2"/>
      <c r="UGX113" s="2"/>
      <c r="UGY113" s="2"/>
      <c r="UGZ113" s="2"/>
      <c r="UHA113" s="2"/>
      <c r="UHB113" s="2"/>
      <c r="UHC113" s="2"/>
      <c r="UHD113" s="2"/>
      <c r="UHE113" s="2"/>
      <c r="UHF113" s="2"/>
      <c r="UHG113" s="2"/>
      <c r="UHH113" s="2"/>
      <c r="UHI113" s="2"/>
      <c r="UHJ113" s="2"/>
      <c r="UHK113" s="2"/>
      <c r="UHL113" s="2"/>
      <c r="UHM113" s="2"/>
      <c r="UHN113" s="2"/>
      <c r="UHO113" s="2"/>
      <c r="UHP113" s="2"/>
      <c r="UHQ113" s="2"/>
      <c r="UHR113" s="2"/>
      <c r="UHS113" s="2"/>
      <c r="UHT113" s="2"/>
      <c r="UHU113" s="2"/>
      <c r="UHV113" s="2"/>
      <c r="UHW113" s="2"/>
      <c r="UHX113" s="2"/>
      <c r="UHY113" s="2"/>
      <c r="UHZ113" s="2"/>
      <c r="UIA113" s="2"/>
      <c r="UIB113" s="2"/>
      <c r="UIC113" s="2"/>
      <c r="UID113" s="2"/>
      <c r="UIE113" s="2"/>
      <c r="UIF113" s="2"/>
      <c r="UIG113" s="2"/>
      <c r="UIH113" s="2"/>
      <c r="UII113" s="2"/>
      <c r="UIJ113" s="2"/>
      <c r="UIK113" s="2"/>
      <c r="UIL113" s="2"/>
      <c r="UIM113" s="2"/>
      <c r="UIN113" s="2"/>
      <c r="UIO113" s="2"/>
      <c r="UIP113" s="2"/>
      <c r="UIQ113" s="2"/>
      <c r="UIR113" s="2"/>
      <c r="UIS113" s="2"/>
      <c r="UIT113" s="2"/>
      <c r="UIU113" s="2"/>
      <c r="UIV113" s="2"/>
      <c r="UIW113" s="2"/>
      <c r="UIX113" s="2"/>
      <c r="UIY113" s="2"/>
      <c r="UIZ113" s="2"/>
      <c r="UJA113" s="2"/>
      <c r="UJB113" s="2"/>
      <c r="UJC113" s="2"/>
      <c r="UJD113" s="2"/>
      <c r="UJE113" s="2"/>
      <c r="UJF113" s="2"/>
      <c r="UJG113" s="2"/>
      <c r="UJH113" s="2"/>
      <c r="UJI113" s="2"/>
      <c r="UJJ113" s="2"/>
      <c r="UJK113" s="2"/>
      <c r="UJL113" s="2"/>
      <c r="UJM113" s="2"/>
      <c r="UJN113" s="2"/>
      <c r="UJO113" s="2"/>
      <c r="UJP113" s="2"/>
      <c r="UJQ113" s="2"/>
      <c r="UJR113" s="2"/>
      <c r="UJS113" s="2"/>
      <c r="UJT113" s="2"/>
      <c r="UJU113" s="2"/>
      <c r="UJV113" s="2"/>
      <c r="UJW113" s="2"/>
      <c r="UJX113" s="2"/>
      <c r="UJY113" s="2"/>
      <c r="UJZ113" s="2"/>
      <c r="UKA113" s="2"/>
      <c r="UKB113" s="2"/>
      <c r="UKC113" s="2"/>
      <c r="UKD113" s="2"/>
      <c r="UKE113" s="2"/>
      <c r="UKF113" s="2"/>
      <c r="UKG113" s="2"/>
      <c r="UKH113" s="2"/>
      <c r="UKI113" s="2"/>
      <c r="UKJ113" s="2"/>
      <c r="UKK113" s="2"/>
      <c r="UKL113" s="2"/>
      <c r="UKM113" s="2"/>
      <c r="UKN113" s="2"/>
      <c r="UKO113" s="2"/>
      <c r="UKP113" s="2"/>
      <c r="UKQ113" s="2"/>
      <c r="UKR113" s="2"/>
      <c r="UKS113" s="2"/>
      <c r="UKT113" s="2"/>
      <c r="UKU113" s="2"/>
      <c r="UKV113" s="2"/>
      <c r="UKW113" s="2"/>
      <c r="UKX113" s="2"/>
      <c r="UKY113" s="2"/>
      <c r="UKZ113" s="2"/>
      <c r="ULA113" s="2"/>
      <c r="ULB113" s="2"/>
      <c r="ULC113" s="2"/>
      <c r="ULD113" s="2"/>
      <c r="ULE113" s="2"/>
      <c r="ULF113" s="2"/>
      <c r="ULG113" s="2"/>
      <c r="ULH113" s="2"/>
      <c r="ULI113" s="2"/>
      <c r="ULJ113" s="2"/>
      <c r="ULK113" s="2"/>
      <c r="ULL113" s="2"/>
      <c r="ULM113" s="2"/>
      <c r="ULN113" s="2"/>
      <c r="ULO113" s="2"/>
      <c r="ULP113" s="2"/>
      <c r="ULQ113" s="2"/>
      <c r="ULR113" s="2"/>
      <c r="ULS113" s="2"/>
      <c r="ULT113" s="2"/>
      <c r="ULU113" s="2"/>
      <c r="ULV113" s="2"/>
      <c r="ULW113" s="2"/>
      <c r="ULX113" s="2"/>
      <c r="ULY113" s="2"/>
      <c r="ULZ113" s="2"/>
      <c r="UMA113" s="2"/>
      <c r="UMB113" s="2"/>
      <c r="UMC113" s="2"/>
      <c r="UMD113" s="2"/>
      <c r="UME113" s="2"/>
      <c r="UMF113" s="2"/>
      <c r="UMG113" s="2"/>
      <c r="UMH113" s="2"/>
      <c r="UMI113" s="2"/>
      <c r="UMJ113" s="2"/>
      <c r="UMK113" s="2"/>
      <c r="UML113" s="2"/>
      <c r="UMM113" s="2"/>
      <c r="UMN113" s="2"/>
      <c r="UMO113" s="2"/>
      <c r="UMP113" s="2"/>
      <c r="UMQ113" s="2"/>
      <c r="UMR113" s="2"/>
      <c r="UMS113" s="2"/>
      <c r="UMT113" s="2"/>
      <c r="UMU113" s="2"/>
      <c r="UMV113" s="2"/>
      <c r="UMW113" s="2"/>
      <c r="UMX113" s="2"/>
      <c r="UMY113" s="2"/>
      <c r="UMZ113" s="2"/>
      <c r="UNA113" s="2"/>
      <c r="UNB113" s="2"/>
      <c r="UNC113" s="2"/>
      <c r="UND113" s="2"/>
      <c r="UNE113" s="2"/>
      <c r="UNF113" s="2"/>
      <c r="UNG113" s="2"/>
      <c r="UNH113" s="2"/>
      <c r="UNI113" s="2"/>
      <c r="UNJ113" s="2"/>
      <c r="UNK113" s="2"/>
      <c r="UNL113" s="2"/>
      <c r="UNM113" s="2"/>
      <c r="UNN113" s="2"/>
      <c r="UNO113" s="2"/>
      <c r="UNP113" s="2"/>
      <c r="UNQ113" s="2"/>
      <c r="UNR113" s="2"/>
      <c r="UNS113" s="2"/>
      <c r="UNT113" s="2"/>
      <c r="UNU113" s="2"/>
      <c r="UNV113" s="2"/>
      <c r="UNW113" s="2"/>
      <c r="UNX113" s="2"/>
      <c r="UNY113" s="2"/>
      <c r="UNZ113" s="2"/>
      <c r="UOA113" s="2"/>
      <c r="UOB113" s="2"/>
      <c r="UOC113" s="2"/>
      <c r="UOD113" s="2"/>
      <c r="UOE113" s="2"/>
      <c r="UOF113" s="2"/>
      <c r="UOG113" s="2"/>
      <c r="UOH113" s="2"/>
      <c r="UOI113" s="2"/>
      <c r="UOJ113" s="2"/>
      <c r="UOK113" s="2"/>
      <c r="UOL113" s="2"/>
      <c r="UOM113" s="2"/>
      <c r="UON113" s="2"/>
      <c r="UOO113" s="2"/>
      <c r="UOP113" s="2"/>
      <c r="UOQ113" s="2"/>
      <c r="UOR113" s="2"/>
      <c r="UOS113" s="2"/>
      <c r="UOT113" s="2"/>
      <c r="UOU113" s="2"/>
      <c r="UOV113" s="2"/>
      <c r="UOW113" s="2"/>
      <c r="UOX113" s="2"/>
      <c r="UOY113" s="2"/>
      <c r="UOZ113" s="2"/>
      <c r="UPA113" s="2"/>
      <c r="UPB113" s="2"/>
      <c r="UPC113" s="2"/>
      <c r="UPD113" s="2"/>
      <c r="UPE113" s="2"/>
      <c r="UPF113" s="2"/>
      <c r="UPG113" s="2"/>
      <c r="UPH113" s="2"/>
      <c r="UPI113" s="2"/>
      <c r="UPJ113" s="2"/>
      <c r="UPK113" s="2"/>
      <c r="UPL113" s="2"/>
      <c r="UPM113" s="2"/>
      <c r="UPN113" s="2"/>
      <c r="UPO113" s="2"/>
      <c r="UPP113" s="2"/>
      <c r="UPQ113" s="2"/>
      <c r="UPR113" s="2"/>
      <c r="UPS113" s="2"/>
      <c r="UPT113" s="2"/>
      <c r="UPU113" s="2"/>
      <c r="UPV113" s="2"/>
      <c r="UPW113" s="2"/>
      <c r="UPX113" s="2"/>
      <c r="UPY113" s="2"/>
      <c r="UPZ113" s="2"/>
      <c r="UQA113" s="2"/>
      <c r="UQB113" s="2"/>
      <c r="UQC113" s="2"/>
      <c r="UQD113" s="2"/>
      <c r="UQE113" s="2"/>
      <c r="UQF113" s="2"/>
      <c r="UQG113" s="2"/>
      <c r="UQH113" s="2"/>
      <c r="UQI113" s="2"/>
      <c r="UQJ113" s="2"/>
      <c r="UQK113" s="2"/>
      <c r="UQL113" s="2"/>
      <c r="UQM113" s="2"/>
      <c r="UQN113" s="2"/>
      <c r="UQO113" s="2"/>
      <c r="UQP113" s="2"/>
      <c r="UQQ113" s="2"/>
      <c r="UQR113" s="2"/>
      <c r="UQS113" s="2"/>
      <c r="UQT113" s="2"/>
      <c r="UQU113" s="2"/>
      <c r="UQV113" s="2"/>
      <c r="UQW113" s="2"/>
      <c r="UQX113" s="2"/>
      <c r="UQY113" s="2"/>
      <c r="UQZ113" s="2"/>
      <c r="URA113" s="2"/>
      <c r="URB113" s="2"/>
      <c r="URC113" s="2"/>
      <c r="URD113" s="2"/>
      <c r="URE113" s="2"/>
      <c r="URF113" s="2"/>
      <c r="URG113" s="2"/>
      <c r="URH113" s="2"/>
      <c r="URI113" s="2"/>
      <c r="URJ113" s="2"/>
      <c r="URK113" s="2"/>
      <c r="URL113" s="2"/>
      <c r="URM113" s="2"/>
      <c r="URN113" s="2"/>
      <c r="URO113" s="2"/>
      <c r="URP113" s="2"/>
      <c r="URQ113" s="2"/>
      <c r="URR113" s="2"/>
      <c r="URS113" s="2"/>
      <c r="URT113" s="2"/>
      <c r="URU113" s="2"/>
      <c r="URV113" s="2"/>
      <c r="URW113" s="2"/>
      <c r="URX113" s="2"/>
      <c r="URY113" s="2"/>
      <c r="URZ113" s="2"/>
      <c r="USA113" s="2"/>
      <c r="USB113" s="2"/>
      <c r="USC113" s="2"/>
      <c r="USD113" s="2"/>
      <c r="USE113" s="2"/>
      <c r="USF113" s="2"/>
      <c r="USG113" s="2"/>
      <c r="USH113" s="2"/>
      <c r="USI113" s="2"/>
      <c r="USJ113" s="2"/>
      <c r="USK113" s="2"/>
      <c r="USL113" s="2"/>
      <c r="USM113" s="2"/>
      <c r="USN113" s="2"/>
      <c r="USO113" s="2"/>
      <c r="USP113" s="2"/>
      <c r="USQ113" s="2"/>
      <c r="USR113" s="2"/>
      <c r="USS113" s="2"/>
      <c r="UST113" s="2"/>
      <c r="USU113" s="2"/>
      <c r="USV113" s="2"/>
      <c r="USW113" s="2"/>
      <c r="USX113" s="2"/>
      <c r="USY113" s="2"/>
      <c r="USZ113" s="2"/>
      <c r="UTA113" s="2"/>
      <c r="UTB113" s="2"/>
      <c r="UTC113" s="2"/>
      <c r="UTD113" s="2"/>
      <c r="UTE113" s="2"/>
      <c r="UTF113" s="2"/>
      <c r="UTG113" s="2"/>
      <c r="UTH113" s="2"/>
      <c r="UTI113" s="2"/>
      <c r="UTJ113" s="2"/>
      <c r="UTK113" s="2"/>
      <c r="UTL113" s="2"/>
      <c r="UTM113" s="2"/>
      <c r="UTN113" s="2"/>
      <c r="UTO113" s="2"/>
      <c r="UTP113" s="2"/>
      <c r="UTQ113" s="2"/>
      <c r="UTR113" s="2"/>
      <c r="UTS113" s="2"/>
      <c r="UTT113" s="2"/>
      <c r="UTU113" s="2"/>
      <c r="UTV113" s="2"/>
      <c r="UTW113" s="2"/>
      <c r="UTX113" s="2"/>
      <c r="UTY113" s="2"/>
      <c r="UTZ113" s="2"/>
      <c r="UUA113" s="2"/>
      <c r="UUB113" s="2"/>
      <c r="UUC113" s="2"/>
      <c r="UUD113" s="2"/>
      <c r="UUE113" s="2"/>
      <c r="UUF113" s="2"/>
      <c r="UUG113" s="2"/>
      <c r="UUH113" s="2"/>
      <c r="UUI113" s="2"/>
      <c r="UUJ113" s="2"/>
      <c r="UUK113" s="2"/>
      <c r="UUL113" s="2"/>
      <c r="UUM113" s="2"/>
      <c r="UUN113" s="2"/>
      <c r="UUO113" s="2"/>
      <c r="UUP113" s="2"/>
      <c r="UUQ113" s="2"/>
      <c r="UUR113" s="2"/>
      <c r="UUS113" s="2"/>
      <c r="UUT113" s="2"/>
      <c r="UUU113" s="2"/>
      <c r="UUV113" s="2"/>
      <c r="UUW113" s="2"/>
      <c r="UUX113" s="2"/>
      <c r="UUY113" s="2"/>
      <c r="UUZ113" s="2"/>
      <c r="UVA113" s="2"/>
      <c r="UVB113" s="2"/>
      <c r="UVC113" s="2"/>
      <c r="UVD113" s="2"/>
      <c r="UVE113" s="2"/>
      <c r="UVF113" s="2"/>
      <c r="UVG113" s="2"/>
      <c r="UVH113" s="2"/>
      <c r="UVI113" s="2"/>
      <c r="UVJ113" s="2"/>
      <c r="UVK113" s="2"/>
      <c r="UVL113" s="2"/>
      <c r="UVM113" s="2"/>
      <c r="UVN113" s="2"/>
      <c r="UVO113" s="2"/>
      <c r="UVP113" s="2"/>
      <c r="UVQ113" s="2"/>
      <c r="UVR113" s="2"/>
      <c r="UVS113" s="2"/>
      <c r="UVT113" s="2"/>
      <c r="UVU113" s="2"/>
      <c r="UVV113" s="2"/>
      <c r="UVW113" s="2"/>
      <c r="UVX113" s="2"/>
      <c r="UVY113" s="2"/>
      <c r="UVZ113" s="2"/>
      <c r="UWA113" s="2"/>
      <c r="UWB113" s="2"/>
      <c r="UWC113" s="2"/>
      <c r="UWD113" s="2"/>
      <c r="UWE113" s="2"/>
      <c r="UWF113" s="2"/>
      <c r="UWG113" s="2"/>
      <c r="UWH113" s="2"/>
      <c r="UWI113" s="2"/>
      <c r="UWJ113" s="2"/>
      <c r="UWK113" s="2"/>
      <c r="UWL113" s="2"/>
      <c r="UWM113" s="2"/>
      <c r="UWN113" s="2"/>
      <c r="UWO113" s="2"/>
      <c r="UWP113" s="2"/>
      <c r="UWQ113" s="2"/>
      <c r="UWR113" s="2"/>
      <c r="UWS113" s="2"/>
      <c r="UWT113" s="2"/>
      <c r="UWU113" s="2"/>
      <c r="UWV113" s="2"/>
      <c r="UWW113" s="2"/>
      <c r="UWX113" s="2"/>
      <c r="UWY113" s="2"/>
      <c r="UWZ113" s="2"/>
      <c r="UXA113" s="2"/>
      <c r="UXB113" s="2"/>
      <c r="UXC113" s="2"/>
      <c r="UXD113" s="2"/>
      <c r="UXE113" s="2"/>
      <c r="UXF113" s="2"/>
      <c r="UXG113" s="2"/>
      <c r="UXH113" s="2"/>
      <c r="UXI113" s="2"/>
      <c r="UXJ113" s="2"/>
      <c r="UXK113" s="2"/>
      <c r="UXL113" s="2"/>
      <c r="UXM113" s="2"/>
      <c r="UXN113" s="2"/>
      <c r="UXO113" s="2"/>
      <c r="UXP113" s="2"/>
      <c r="UXQ113" s="2"/>
      <c r="UXR113" s="2"/>
      <c r="UXS113" s="2"/>
      <c r="UXT113" s="2"/>
      <c r="UXU113" s="2"/>
      <c r="UXV113" s="2"/>
      <c r="UXW113" s="2"/>
      <c r="UXX113" s="2"/>
      <c r="UXY113" s="2"/>
      <c r="UXZ113" s="2"/>
      <c r="UYA113" s="2"/>
      <c r="UYB113" s="2"/>
      <c r="UYC113" s="2"/>
      <c r="UYD113" s="2"/>
      <c r="UYE113" s="2"/>
      <c r="UYF113" s="2"/>
      <c r="UYG113" s="2"/>
      <c r="UYH113" s="2"/>
      <c r="UYI113" s="2"/>
      <c r="UYJ113" s="2"/>
      <c r="UYK113" s="2"/>
      <c r="UYL113" s="2"/>
      <c r="UYM113" s="2"/>
      <c r="UYN113" s="2"/>
      <c r="UYO113" s="2"/>
      <c r="UYP113" s="2"/>
      <c r="UYQ113" s="2"/>
      <c r="UYR113" s="2"/>
      <c r="UYS113" s="2"/>
      <c r="UYT113" s="2"/>
      <c r="UYU113" s="2"/>
      <c r="UYV113" s="2"/>
      <c r="UYW113" s="2"/>
      <c r="UYX113" s="2"/>
      <c r="UYY113" s="2"/>
      <c r="UYZ113" s="2"/>
      <c r="UZA113" s="2"/>
      <c r="UZB113" s="2"/>
      <c r="UZC113" s="2"/>
      <c r="UZD113" s="2"/>
      <c r="UZE113" s="2"/>
      <c r="UZF113" s="2"/>
      <c r="UZG113" s="2"/>
      <c r="UZH113" s="2"/>
      <c r="UZI113" s="2"/>
      <c r="UZJ113" s="2"/>
      <c r="UZK113" s="2"/>
      <c r="UZL113" s="2"/>
      <c r="UZM113" s="2"/>
      <c r="UZN113" s="2"/>
      <c r="UZO113" s="2"/>
      <c r="UZP113" s="2"/>
      <c r="UZQ113" s="2"/>
      <c r="UZR113" s="2"/>
      <c r="UZS113" s="2"/>
      <c r="UZT113" s="2"/>
      <c r="UZU113" s="2"/>
      <c r="UZV113" s="2"/>
      <c r="UZW113" s="2"/>
      <c r="UZX113" s="2"/>
      <c r="UZY113" s="2"/>
      <c r="UZZ113" s="2"/>
      <c r="VAA113" s="2"/>
      <c r="VAB113" s="2"/>
      <c r="VAC113" s="2"/>
      <c r="VAD113" s="2"/>
      <c r="VAE113" s="2"/>
      <c r="VAF113" s="2"/>
      <c r="VAG113" s="2"/>
      <c r="VAH113" s="2"/>
      <c r="VAI113" s="2"/>
      <c r="VAJ113" s="2"/>
      <c r="VAK113" s="2"/>
      <c r="VAL113" s="2"/>
      <c r="VAM113" s="2"/>
      <c r="VAN113" s="2"/>
      <c r="VAO113" s="2"/>
      <c r="VAP113" s="2"/>
      <c r="VAQ113" s="2"/>
      <c r="VAR113" s="2"/>
      <c r="VAS113" s="2"/>
      <c r="VAT113" s="2"/>
      <c r="VAU113" s="2"/>
      <c r="VAV113" s="2"/>
      <c r="VAW113" s="2"/>
      <c r="VAX113" s="2"/>
      <c r="VAY113" s="2"/>
      <c r="VAZ113" s="2"/>
      <c r="VBA113" s="2"/>
      <c r="VBB113" s="2"/>
      <c r="VBC113" s="2"/>
      <c r="VBD113" s="2"/>
      <c r="VBE113" s="2"/>
      <c r="VBF113" s="2"/>
      <c r="VBG113" s="2"/>
      <c r="VBH113" s="2"/>
      <c r="VBI113" s="2"/>
      <c r="VBJ113" s="2"/>
      <c r="VBK113" s="2"/>
      <c r="VBL113" s="2"/>
      <c r="VBM113" s="2"/>
      <c r="VBN113" s="2"/>
      <c r="VBO113" s="2"/>
      <c r="VBP113" s="2"/>
      <c r="VBQ113" s="2"/>
      <c r="VBR113" s="2"/>
      <c r="VBS113" s="2"/>
      <c r="VBT113" s="2"/>
      <c r="VBU113" s="2"/>
      <c r="VBV113" s="2"/>
      <c r="VBW113" s="2"/>
      <c r="VBX113" s="2"/>
      <c r="VBY113" s="2"/>
      <c r="VBZ113" s="2"/>
      <c r="VCA113" s="2"/>
      <c r="VCB113" s="2"/>
      <c r="VCC113" s="2"/>
      <c r="VCD113" s="2"/>
      <c r="VCE113" s="2"/>
      <c r="VCF113" s="2"/>
      <c r="VCG113" s="2"/>
      <c r="VCH113" s="2"/>
      <c r="VCI113" s="2"/>
      <c r="VCJ113" s="2"/>
      <c r="VCK113" s="2"/>
      <c r="VCL113" s="2"/>
      <c r="VCM113" s="2"/>
      <c r="VCN113" s="2"/>
      <c r="VCO113" s="2"/>
      <c r="VCP113" s="2"/>
      <c r="VCQ113" s="2"/>
      <c r="VCR113" s="2"/>
      <c r="VCS113" s="2"/>
      <c r="VCT113" s="2"/>
      <c r="VCU113" s="2"/>
      <c r="VCV113" s="2"/>
      <c r="VCW113" s="2"/>
      <c r="VCX113" s="2"/>
      <c r="VCY113" s="2"/>
      <c r="VCZ113" s="2"/>
      <c r="VDA113" s="2"/>
      <c r="VDB113" s="2"/>
      <c r="VDC113" s="2"/>
      <c r="VDD113" s="2"/>
      <c r="VDE113" s="2"/>
      <c r="VDF113" s="2"/>
      <c r="VDG113" s="2"/>
      <c r="VDH113" s="2"/>
      <c r="VDI113" s="2"/>
      <c r="VDJ113" s="2"/>
      <c r="VDK113" s="2"/>
      <c r="VDL113" s="2"/>
      <c r="VDM113" s="2"/>
      <c r="VDN113" s="2"/>
      <c r="VDO113" s="2"/>
      <c r="VDP113" s="2"/>
      <c r="VDQ113" s="2"/>
      <c r="VDR113" s="2"/>
      <c r="VDS113" s="2"/>
      <c r="VDT113" s="2"/>
      <c r="VDU113" s="2"/>
      <c r="VDV113" s="2"/>
      <c r="VDW113" s="2"/>
      <c r="VDX113" s="2"/>
      <c r="VDY113" s="2"/>
      <c r="VDZ113" s="2"/>
      <c r="VEA113" s="2"/>
      <c r="VEB113" s="2"/>
      <c r="VEC113" s="2"/>
      <c r="VED113" s="2"/>
      <c r="VEE113" s="2"/>
      <c r="VEF113" s="2"/>
      <c r="VEG113" s="2"/>
      <c r="VEH113" s="2"/>
      <c r="VEI113" s="2"/>
      <c r="VEJ113" s="2"/>
      <c r="VEK113" s="2"/>
      <c r="VEL113" s="2"/>
      <c r="VEM113" s="2"/>
      <c r="VEN113" s="2"/>
      <c r="VEO113" s="2"/>
      <c r="VEP113" s="2"/>
      <c r="VEQ113" s="2"/>
      <c r="VER113" s="2"/>
      <c r="VES113" s="2"/>
      <c r="VET113" s="2"/>
      <c r="VEU113" s="2"/>
      <c r="VEV113" s="2"/>
      <c r="VEW113" s="2"/>
      <c r="VEX113" s="2"/>
      <c r="VEY113" s="2"/>
      <c r="VEZ113" s="2"/>
      <c r="VFA113" s="2"/>
      <c r="VFB113" s="2"/>
      <c r="VFC113" s="2"/>
      <c r="VFD113" s="2"/>
      <c r="VFE113" s="2"/>
      <c r="VFF113" s="2"/>
      <c r="VFG113" s="2"/>
      <c r="VFH113" s="2"/>
      <c r="VFI113" s="2"/>
      <c r="VFJ113" s="2"/>
      <c r="VFK113" s="2"/>
      <c r="VFL113" s="2"/>
      <c r="VFM113" s="2"/>
      <c r="VFN113" s="2"/>
      <c r="VFO113" s="2"/>
      <c r="VFP113" s="2"/>
      <c r="VFQ113" s="2"/>
      <c r="VFR113" s="2"/>
      <c r="VFS113" s="2"/>
      <c r="VFT113" s="2"/>
      <c r="VFU113" s="2"/>
      <c r="VFV113" s="2"/>
      <c r="VFW113" s="2"/>
      <c r="VFX113" s="2"/>
      <c r="VFY113" s="2"/>
      <c r="VFZ113" s="2"/>
      <c r="VGA113" s="2"/>
      <c r="VGB113" s="2"/>
      <c r="VGC113" s="2"/>
      <c r="VGD113" s="2"/>
      <c r="VGE113" s="2"/>
      <c r="VGF113" s="2"/>
      <c r="VGG113" s="2"/>
      <c r="VGH113" s="2"/>
      <c r="VGI113" s="2"/>
      <c r="VGJ113" s="2"/>
      <c r="VGK113" s="2"/>
      <c r="VGL113" s="2"/>
      <c r="VGM113" s="2"/>
      <c r="VGN113" s="2"/>
      <c r="VGO113" s="2"/>
      <c r="VGP113" s="2"/>
      <c r="VGQ113" s="2"/>
      <c r="VGR113" s="2"/>
      <c r="VGS113" s="2"/>
      <c r="VGT113" s="2"/>
      <c r="VGU113" s="2"/>
      <c r="VGV113" s="2"/>
      <c r="VGW113" s="2"/>
      <c r="VGX113" s="2"/>
      <c r="VGY113" s="2"/>
      <c r="VGZ113" s="2"/>
      <c r="VHA113" s="2"/>
      <c r="VHB113" s="2"/>
      <c r="VHC113" s="2"/>
      <c r="VHD113" s="2"/>
      <c r="VHE113" s="2"/>
      <c r="VHF113" s="2"/>
      <c r="VHG113" s="2"/>
      <c r="VHH113" s="2"/>
      <c r="VHI113" s="2"/>
      <c r="VHJ113" s="2"/>
      <c r="VHK113" s="2"/>
      <c r="VHL113" s="2"/>
      <c r="VHM113" s="2"/>
      <c r="VHN113" s="2"/>
      <c r="VHO113" s="2"/>
      <c r="VHP113" s="2"/>
      <c r="VHQ113" s="2"/>
      <c r="VHR113" s="2"/>
      <c r="VHS113" s="2"/>
      <c r="VHT113" s="2"/>
      <c r="VHU113" s="2"/>
      <c r="VHV113" s="2"/>
      <c r="VHW113" s="2"/>
      <c r="VHX113" s="2"/>
      <c r="VHY113" s="2"/>
      <c r="VHZ113" s="2"/>
      <c r="VIA113" s="2"/>
      <c r="VIB113" s="2"/>
      <c r="VIC113" s="2"/>
      <c r="VID113" s="2"/>
      <c r="VIE113" s="2"/>
      <c r="VIF113" s="2"/>
      <c r="VIG113" s="2"/>
      <c r="VIH113" s="2"/>
      <c r="VII113" s="2"/>
      <c r="VIJ113" s="2"/>
      <c r="VIK113" s="2"/>
      <c r="VIL113" s="2"/>
      <c r="VIM113" s="2"/>
      <c r="VIN113" s="2"/>
      <c r="VIO113" s="2"/>
      <c r="VIP113" s="2"/>
      <c r="VIQ113" s="2"/>
      <c r="VIR113" s="2"/>
      <c r="VIS113" s="2"/>
      <c r="VIT113" s="2"/>
      <c r="VIU113" s="2"/>
      <c r="VIV113" s="2"/>
      <c r="VIW113" s="2"/>
      <c r="VIX113" s="2"/>
      <c r="VIY113" s="2"/>
      <c r="VIZ113" s="2"/>
      <c r="VJA113" s="2"/>
      <c r="VJB113" s="2"/>
      <c r="VJC113" s="2"/>
      <c r="VJD113" s="2"/>
      <c r="VJE113" s="2"/>
      <c r="VJF113" s="2"/>
      <c r="VJG113" s="2"/>
      <c r="VJH113" s="2"/>
      <c r="VJI113" s="2"/>
      <c r="VJJ113" s="2"/>
      <c r="VJK113" s="2"/>
      <c r="VJL113" s="2"/>
      <c r="VJM113" s="2"/>
      <c r="VJN113" s="2"/>
      <c r="VJO113" s="2"/>
      <c r="VJP113" s="2"/>
      <c r="VJQ113" s="2"/>
      <c r="VJR113" s="2"/>
      <c r="VJS113" s="2"/>
      <c r="VJT113" s="2"/>
      <c r="VJU113" s="2"/>
      <c r="VJV113" s="2"/>
      <c r="VJW113" s="2"/>
      <c r="VJX113" s="2"/>
      <c r="VJY113" s="2"/>
      <c r="VJZ113" s="2"/>
      <c r="VKA113" s="2"/>
      <c r="VKB113" s="2"/>
      <c r="VKC113" s="2"/>
      <c r="VKD113" s="2"/>
      <c r="VKE113" s="2"/>
      <c r="VKF113" s="2"/>
      <c r="VKG113" s="2"/>
      <c r="VKH113" s="2"/>
      <c r="VKI113" s="2"/>
      <c r="VKJ113" s="2"/>
      <c r="VKK113" s="2"/>
      <c r="VKL113" s="2"/>
      <c r="VKM113" s="2"/>
      <c r="VKN113" s="2"/>
      <c r="VKO113" s="2"/>
      <c r="VKP113" s="2"/>
      <c r="VKQ113" s="2"/>
      <c r="VKR113" s="2"/>
      <c r="VKS113" s="2"/>
      <c r="VKT113" s="2"/>
      <c r="VKU113" s="2"/>
      <c r="VKV113" s="2"/>
      <c r="VKW113" s="2"/>
      <c r="VKX113" s="2"/>
      <c r="VKY113" s="2"/>
      <c r="VKZ113" s="2"/>
      <c r="VLA113" s="2"/>
      <c r="VLB113" s="2"/>
      <c r="VLC113" s="2"/>
      <c r="VLD113" s="2"/>
      <c r="VLE113" s="2"/>
      <c r="VLF113" s="2"/>
      <c r="VLG113" s="2"/>
      <c r="VLH113" s="2"/>
      <c r="VLI113" s="2"/>
      <c r="VLJ113" s="2"/>
      <c r="VLK113" s="2"/>
      <c r="VLL113" s="2"/>
      <c r="VLM113" s="2"/>
      <c r="VLN113" s="2"/>
      <c r="VLO113" s="2"/>
      <c r="VLP113" s="2"/>
      <c r="VLQ113" s="2"/>
      <c r="VLR113" s="2"/>
      <c r="VLS113" s="2"/>
      <c r="VLT113" s="2"/>
      <c r="VLU113" s="2"/>
      <c r="VLV113" s="2"/>
      <c r="VLW113" s="2"/>
      <c r="VLX113" s="2"/>
      <c r="VLY113" s="2"/>
      <c r="VLZ113" s="2"/>
      <c r="VMA113" s="2"/>
      <c r="VMB113" s="2"/>
      <c r="VMC113" s="2"/>
      <c r="VMD113" s="2"/>
      <c r="VME113" s="2"/>
      <c r="VMF113" s="2"/>
      <c r="VMG113" s="2"/>
      <c r="VMH113" s="2"/>
      <c r="VMI113" s="2"/>
      <c r="VMJ113" s="2"/>
      <c r="VMK113" s="2"/>
      <c r="VML113" s="2"/>
      <c r="VMM113" s="2"/>
      <c r="VMN113" s="2"/>
      <c r="VMO113" s="2"/>
      <c r="VMP113" s="2"/>
      <c r="VMQ113" s="2"/>
      <c r="VMR113" s="2"/>
      <c r="VMS113" s="2"/>
      <c r="VMT113" s="2"/>
      <c r="VMU113" s="2"/>
      <c r="VMV113" s="2"/>
      <c r="VMW113" s="2"/>
      <c r="VMX113" s="2"/>
      <c r="VMY113" s="2"/>
      <c r="VMZ113" s="2"/>
      <c r="VNA113" s="2"/>
      <c r="VNB113" s="2"/>
      <c r="VNC113" s="2"/>
      <c r="VND113" s="2"/>
      <c r="VNE113" s="2"/>
      <c r="VNF113" s="2"/>
      <c r="VNG113" s="2"/>
      <c r="VNH113" s="2"/>
      <c r="VNI113" s="2"/>
      <c r="VNJ113" s="2"/>
      <c r="VNK113" s="2"/>
      <c r="VNL113" s="2"/>
      <c r="VNM113" s="2"/>
      <c r="VNN113" s="2"/>
      <c r="VNO113" s="2"/>
      <c r="VNP113" s="2"/>
      <c r="VNQ113" s="2"/>
      <c r="VNR113" s="2"/>
      <c r="VNS113" s="2"/>
      <c r="VNT113" s="2"/>
      <c r="VNU113" s="2"/>
      <c r="VNV113" s="2"/>
      <c r="VNW113" s="2"/>
      <c r="VNX113" s="2"/>
      <c r="VNY113" s="2"/>
      <c r="VNZ113" s="2"/>
      <c r="VOA113" s="2"/>
      <c r="VOB113" s="2"/>
      <c r="VOC113" s="2"/>
      <c r="VOD113" s="2"/>
      <c r="VOE113" s="2"/>
      <c r="VOF113" s="2"/>
      <c r="VOG113" s="2"/>
      <c r="VOH113" s="2"/>
      <c r="VOI113" s="2"/>
      <c r="VOJ113" s="2"/>
      <c r="VOK113" s="2"/>
      <c r="VOL113" s="2"/>
      <c r="VOM113" s="2"/>
      <c r="VON113" s="2"/>
      <c r="VOO113" s="2"/>
      <c r="VOP113" s="2"/>
      <c r="VOQ113" s="2"/>
      <c r="VOR113" s="2"/>
      <c r="VOS113" s="2"/>
      <c r="VOT113" s="2"/>
      <c r="VOU113" s="2"/>
      <c r="VOV113" s="2"/>
      <c r="VOW113" s="2"/>
      <c r="VOX113" s="2"/>
      <c r="VOY113" s="2"/>
      <c r="VOZ113" s="2"/>
      <c r="VPA113" s="2"/>
      <c r="VPB113" s="2"/>
      <c r="VPC113" s="2"/>
      <c r="VPD113" s="2"/>
      <c r="VPE113" s="2"/>
      <c r="VPF113" s="2"/>
      <c r="VPG113" s="2"/>
      <c r="VPH113" s="2"/>
      <c r="VPI113" s="2"/>
      <c r="VPJ113" s="2"/>
      <c r="VPK113" s="2"/>
      <c r="VPL113" s="2"/>
      <c r="VPM113" s="2"/>
      <c r="VPN113" s="2"/>
      <c r="VPO113" s="2"/>
      <c r="VPP113" s="2"/>
      <c r="VPQ113" s="2"/>
      <c r="VPR113" s="2"/>
      <c r="VPS113" s="2"/>
      <c r="VPT113" s="2"/>
      <c r="VPU113" s="2"/>
      <c r="VPV113" s="2"/>
      <c r="VPW113" s="2"/>
      <c r="VPX113" s="2"/>
      <c r="VPY113" s="2"/>
      <c r="VPZ113" s="2"/>
      <c r="VQA113" s="2"/>
      <c r="VQB113" s="2"/>
      <c r="VQC113" s="2"/>
      <c r="VQD113" s="2"/>
      <c r="VQE113" s="2"/>
      <c r="VQF113" s="2"/>
      <c r="VQG113" s="2"/>
      <c r="VQH113" s="2"/>
      <c r="VQI113" s="2"/>
      <c r="VQJ113" s="2"/>
      <c r="VQK113" s="2"/>
      <c r="VQL113" s="2"/>
      <c r="VQM113" s="2"/>
      <c r="VQN113" s="2"/>
      <c r="VQO113" s="2"/>
      <c r="VQP113" s="2"/>
      <c r="VQQ113" s="2"/>
      <c r="VQR113" s="2"/>
      <c r="VQS113" s="2"/>
      <c r="VQT113" s="2"/>
      <c r="VQU113" s="2"/>
      <c r="VQV113" s="2"/>
      <c r="VQW113" s="2"/>
      <c r="VQX113" s="2"/>
      <c r="VQY113" s="2"/>
      <c r="VQZ113" s="2"/>
      <c r="VRA113" s="2"/>
      <c r="VRB113" s="2"/>
      <c r="VRC113" s="2"/>
      <c r="VRD113" s="2"/>
      <c r="VRE113" s="2"/>
      <c r="VRF113" s="2"/>
      <c r="VRG113" s="2"/>
      <c r="VRH113" s="2"/>
      <c r="VRI113" s="2"/>
      <c r="VRJ113" s="2"/>
      <c r="VRK113" s="2"/>
      <c r="VRL113" s="2"/>
      <c r="VRM113" s="2"/>
      <c r="VRN113" s="2"/>
      <c r="VRO113" s="2"/>
      <c r="VRP113" s="2"/>
      <c r="VRQ113" s="2"/>
      <c r="VRR113" s="2"/>
      <c r="VRS113" s="2"/>
      <c r="VRT113" s="2"/>
      <c r="VRU113" s="2"/>
      <c r="VRV113" s="2"/>
      <c r="VRW113" s="2"/>
      <c r="VRX113" s="2"/>
      <c r="VRY113" s="2"/>
      <c r="VRZ113" s="2"/>
      <c r="VSA113" s="2"/>
      <c r="VSB113" s="2"/>
      <c r="VSC113" s="2"/>
      <c r="VSD113" s="2"/>
      <c r="VSE113" s="2"/>
      <c r="VSF113" s="2"/>
      <c r="VSG113" s="2"/>
      <c r="VSH113" s="2"/>
      <c r="VSI113" s="2"/>
      <c r="VSJ113" s="2"/>
      <c r="VSK113" s="2"/>
      <c r="VSL113" s="2"/>
      <c r="VSM113" s="2"/>
      <c r="VSN113" s="2"/>
      <c r="VSO113" s="2"/>
      <c r="VSP113" s="2"/>
      <c r="VSQ113" s="2"/>
      <c r="VSR113" s="2"/>
      <c r="VSS113" s="2"/>
      <c r="VST113" s="2"/>
      <c r="VSU113" s="2"/>
      <c r="VSV113" s="2"/>
      <c r="VSW113" s="2"/>
      <c r="VSX113" s="2"/>
      <c r="VSY113" s="2"/>
      <c r="VSZ113" s="2"/>
      <c r="VTA113" s="2"/>
      <c r="VTB113" s="2"/>
      <c r="VTC113" s="2"/>
      <c r="VTD113" s="2"/>
      <c r="VTE113" s="2"/>
      <c r="VTF113" s="2"/>
      <c r="VTG113" s="2"/>
      <c r="VTH113" s="2"/>
      <c r="VTI113" s="2"/>
      <c r="VTJ113" s="2"/>
      <c r="VTK113" s="2"/>
      <c r="VTL113" s="2"/>
      <c r="VTM113" s="2"/>
      <c r="VTN113" s="2"/>
      <c r="VTO113" s="2"/>
      <c r="VTP113" s="2"/>
      <c r="VTQ113" s="2"/>
      <c r="VTR113" s="2"/>
      <c r="VTS113" s="2"/>
      <c r="VTT113" s="2"/>
      <c r="VTU113" s="2"/>
      <c r="VTV113" s="2"/>
      <c r="VTW113" s="2"/>
      <c r="VTX113" s="2"/>
      <c r="VTY113" s="2"/>
      <c r="VTZ113" s="2"/>
      <c r="VUA113" s="2"/>
      <c r="VUB113" s="2"/>
      <c r="VUC113" s="2"/>
      <c r="VUD113" s="2"/>
      <c r="VUE113" s="2"/>
      <c r="VUF113" s="2"/>
      <c r="VUG113" s="2"/>
      <c r="VUH113" s="2"/>
      <c r="VUI113" s="2"/>
      <c r="VUJ113" s="2"/>
      <c r="VUK113" s="2"/>
      <c r="VUL113" s="2"/>
      <c r="VUM113" s="2"/>
      <c r="VUN113" s="2"/>
      <c r="VUO113" s="2"/>
      <c r="VUP113" s="2"/>
      <c r="VUQ113" s="2"/>
      <c r="VUR113" s="2"/>
      <c r="VUS113" s="2"/>
      <c r="VUT113" s="2"/>
      <c r="VUU113" s="2"/>
      <c r="VUV113" s="2"/>
      <c r="VUW113" s="2"/>
      <c r="VUX113" s="2"/>
      <c r="VUY113" s="2"/>
      <c r="VUZ113" s="2"/>
      <c r="VVA113" s="2"/>
      <c r="VVB113" s="2"/>
      <c r="VVC113" s="2"/>
      <c r="VVD113" s="2"/>
      <c r="VVE113" s="2"/>
      <c r="VVF113" s="2"/>
      <c r="VVG113" s="2"/>
      <c r="VVH113" s="2"/>
      <c r="VVI113" s="2"/>
      <c r="VVJ113" s="2"/>
      <c r="VVK113" s="2"/>
      <c r="VVL113" s="2"/>
      <c r="VVM113" s="2"/>
      <c r="VVN113" s="2"/>
      <c r="VVO113" s="2"/>
      <c r="VVP113" s="2"/>
      <c r="VVQ113" s="2"/>
      <c r="VVR113" s="2"/>
      <c r="VVS113" s="2"/>
      <c r="VVT113" s="2"/>
      <c r="VVU113" s="2"/>
      <c r="VVV113" s="2"/>
      <c r="VVW113" s="2"/>
      <c r="VVX113" s="2"/>
      <c r="VVY113" s="2"/>
      <c r="VVZ113" s="2"/>
      <c r="VWA113" s="2"/>
      <c r="VWB113" s="2"/>
      <c r="VWC113" s="2"/>
      <c r="VWD113" s="2"/>
      <c r="VWE113" s="2"/>
      <c r="VWF113" s="2"/>
      <c r="VWG113" s="2"/>
      <c r="VWH113" s="2"/>
      <c r="VWI113" s="2"/>
      <c r="VWJ113" s="2"/>
      <c r="VWK113" s="2"/>
      <c r="VWL113" s="2"/>
      <c r="VWM113" s="2"/>
      <c r="VWN113" s="2"/>
      <c r="VWO113" s="2"/>
      <c r="VWP113" s="2"/>
      <c r="VWQ113" s="2"/>
      <c r="VWR113" s="2"/>
      <c r="VWS113" s="2"/>
      <c r="VWT113" s="2"/>
      <c r="VWU113" s="2"/>
      <c r="VWV113" s="2"/>
      <c r="VWW113" s="2"/>
      <c r="VWX113" s="2"/>
      <c r="VWY113" s="2"/>
      <c r="VWZ113" s="2"/>
      <c r="VXA113" s="2"/>
      <c r="VXB113" s="2"/>
      <c r="VXC113" s="2"/>
      <c r="VXD113" s="2"/>
      <c r="VXE113" s="2"/>
      <c r="VXF113" s="2"/>
      <c r="VXG113" s="2"/>
      <c r="VXH113" s="2"/>
      <c r="VXI113" s="2"/>
      <c r="VXJ113" s="2"/>
      <c r="VXK113" s="2"/>
      <c r="VXL113" s="2"/>
      <c r="VXM113" s="2"/>
      <c r="VXN113" s="2"/>
      <c r="VXO113" s="2"/>
      <c r="VXP113" s="2"/>
      <c r="VXQ113" s="2"/>
      <c r="VXR113" s="2"/>
      <c r="VXS113" s="2"/>
      <c r="VXT113" s="2"/>
      <c r="VXU113" s="2"/>
      <c r="VXV113" s="2"/>
      <c r="VXW113" s="2"/>
      <c r="VXX113" s="2"/>
      <c r="VXY113" s="2"/>
      <c r="VXZ113" s="2"/>
      <c r="VYA113" s="2"/>
      <c r="VYB113" s="2"/>
      <c r="VYC113" s="2"/>
      <c r="VYD113" s="2"/>
      <c r="VYE113" s="2"/>
      <c r="VYF113" s="2"/>
      <c r="VYG113" s="2"/>
      <c r="VYH113" s="2"/>
      <c r="VYI113" s="2"/>
      <c r="VYJ113" s="2"/>
      <c r="VYK113" s="2"/>
      <c r="VYL113" s="2"/>
      <c r="VYM113" s="2"/>
      <c r="VYN113" s="2"/>
      <c r="VYO113" s="2"/>
      <c r="VYP113" s="2"/>
      <c r="VYQ113" s="2"/>
      <c r="VYR113" s="2"/>
      <c r="VYS113" s="2"/>
      <c r="VYT113" s="2"/>
      <c r="VYU113" s="2"/>
      <c r="VYV113" s="2"/>
      <c r="VYW113" s="2"/>
      <c r="VYX113" s="2"/>
      <c r="VYY113" s="2"/>
      <c r="VYZ113" s="2"/>
      <c r="VZA113" s="2"/>
      <c r="VZB113" s="2"/>
      <c r="VZC113" s="2"/>
      <c r="VZD113" s="2"/>
      <c r="VZE113" s="2"/>
      <c r="VZF113" s="2"/>
      <c r="VZG113" s="2"/>
      <c r="VZH113" s="2"/>
      <c r="VZI113" s="2"/>
      <c r="VZJ113" s="2"/>
      <c r="VZK113" s="2"/>
      <c r="VZL113" s="2"/>
      <c r="VZM113" s="2"/>
      <c r="VZN113" s="2"/>
      <c r="VZO113" s="2"/>
      <c r="VZP113" s="2"/>
      <c r="VZQ113" s="2"/>
      <c r="VZR113" s="2"/>
      <c r="VZS113" s="2"/>
      <c r="VZT113" s="2"/>
      <c r="VZU113" s="2"/>
      <c r="VZV113" s="2"/>
      <c r="VZW113" s="2"/>
      <c r="VZX113" s="2"/>
      <c r="VZY113" s="2"/>
      <c r="VZZ113" s="2"/>
      <c r="WAA113" s="2"/>
      <c r="WAB113" s="2"/>
      <c r="WAC113" s="2"/>
      <c r="WAD113" s="2"/>
      <c r="WAE113" s="2"/>
      <c r="WAF113" s="2"/>
      <c r="WAG113" s="2"/>
      <c r="WAH113" s="2"/>
      <c r="WAI113" s="2"/>
      <c r="WAJ113" s="2"/>
      <c r="WAK113" s="2"/>
      <c r="WAL113" s="2"/>
      <c r="WAM113" s="2"/>
      <c r="WAN113" s="2"/>
      <c r="WAO113" s="2"/>
      <c r="WAP113" s="2"/>
      <c r="WAQ113" s="2"/>
      <c r="WAR113" s="2"/>
      <c r="WAS113" s="2"/>
      <c r="WAT113" s="2"/>
      <c r="WAU113" s="2"/>
      <c r="WAV113" s="2"/>
      <c r="WAW113" s="2"/>
      <c r="WAX113" s="2"/>
      <c r="WAY113" s="2"/>
      <c r="WAZ113" s="2"/>
      <c r="WBA113" s="2"/>
      <c r="WBB113" s="2"/>
      <c r="WBC113" s="2"/>
      <c r="WBD113" s="2"/>
      <c r="WBE113" s="2"/>
      <c r="WBF113" s="2"/>
      <c r="WBG113" s="2"/>
      <c r="WBH113" s="2"/>
      <c r="WBI113" s="2"/>
      <c r="WBJ113" s="2"/>
      <c r="WBK113" s="2"/>
      <c r="WBL113" s="2"/>
      <c r="WBM113" s="2"/>
      <c r="WBN113" s="2"/>
      <c r="WBO113" s="2"/>
      <c r="WBP113" s="2"/>
      <c r="WBQ113" s="2"/>
      <c r="WBR113" s="2"/>
      <c r="WBS113" s="2"/>
      <c r="WBT113" s="2"/>
      <c r="WBU113" s="2"/>
      <c r="WBV113" s="2"/>
      <c r="WBW113" s="2"/>
      <c r="WBX113" s="2"/>
      <c r="WBY113" s="2"/>
      <c r="WBZ113" s="2"/>
      <c r="WCA113" s="2"/>
      <c r="WCB113" s="2"/>
      <c r="WCC113" s="2"/>
      <c r="WCD113" s="2"/>
      <c r="WCE113" s="2"/>
      <c r="WCF113" s="2"/>
      <c r="WCG113" s="2"/>
      <c r="WCH113" s="2"/>
      <c r="WCI113" s="2"/>
      <c r="WCJ113" s="2"/>
      <c r="WCK113" s="2"/>
      <c r="WCL113" s="2"/>
      <c r="WCM113" s="2"/>
      <c r="WCN113" s="2"/>
      <c r="WCO113" s="2"/>
      <c r="WCP113" s="2"/>
      <c r="WCQ113" s="2"/>
      <c r="WCR113" s="2"/>
      <c r="WCS113" s="2"/>
      <c r="WCT113" s="2"/>
      <c r="WCU113" s="2"/>
      <c r="WCV113" s="2"/>
      <c r="WCW113" s="2"/>
      <c r="WCX113" s="2"/>
      <c r="WCY113" s="2"/>
      <c r="WCZ113" s="2"/>
      <c r="WDA113" s="2"/>
      <c r="WDB113" s="2"/>
      <c r="WDC113" s="2"/>
      <c r="WDD113" s="2"/>
      <c r="WDE113" s="2"/>
      <c r="WDF113" s="2"/>
      <c r="WDG113" s="2"/>
      <c r="WDH113" s="2"/>
      <c r="WDI113" s="2"/>
      <c r="WDJ113" s="2"/>
      <c r="WDK113" s="2"/>
      <c r="WDL113" s="2"/>
      <c r="WDM113" s="2"/>
      <c r="WDN113" s="2"/>
      <c r="WDO113" s="2"/>
      <c r="WDP113" s="2"/>
      <c r="WDQ113" s="2"/>
      <c r="WDR113" s="2"/>
      <c r="WDS113" s="2"/>
      <c r="WDT113" s="2"/>
      <c r="WDU113" s="2"/>
      <c r="WDV113" s="2"/>
      <c r="WDW113" s="2"/>
      <c r="WDX113" s="2"/>
      <c r="WDY113" s="2"/>
      <c r="WDZ113" s="2"/>
      <c r="WEA113" s="2"/>
      <c r="WEB113" s="2"/>
      <c r="WEC113" s="2"/>
      <c r="WED113" s="2"/>
      <c r="WEE113" s="2"/>
      <c r="WEF113" s="2"/>
      <c r="WEG113" s="2"/>
      <c r="WEH113" s="2"/>
      <c r="WEI113" s="2"/>
      <c r="WEJ113" s="2"/>
      <c r="WEK113" s="2"/>
      <c r="WEL113" s="2"/>
      <c r="WEM113" s="2"/>
      <c r="WEN113" s="2"/>
      <c r="WEO113" s="2"/>
      <c r="WEP113" s="2"/>
      <c r="WEQ113" s="2"/>
      <c r="WER113" s="2"/>
      <c r="WES113" s="2"/>
      <c r="WET113" s="2"/>
      <c r="WEU113" s="2"/>
      <c r="WEV113" s="2"/>
      <c r="WEW113" s="2"/>
      <c r="WEX113" s="2"/>
      <c r="WEY113" s="2"/>
      <c r="WEZ113" s="2"/>
      <c r="WFA113" s="2"/>
      <c r="WFB113" s="2"/>
      <c r="WFC113" s="2"/>
      <c r="WFD113" s="2"/>
      <c r="WFE113" s="2"/>
      <c r="WFF113" s="2"/>
      <c r="WFG113" s="2"/>
      <c r="WFH113" s="2"/>
      <c r="WFI113" s="2"/>
      <c r="WFJ113" s="2"/>
      <c r="WFK113" s="2"/>
      <c r="WFL113" s="2"/>
      <c r="WFM113" s="2"/>
      <c r="WFN113" s="2"/>
      <c r="WFO113" s="2"/>
      <c r="WFP113" s="2"/>
      <c r="WFQ113" s="2"/>
      <c r="WFR113" s="2"/>
      <c r="WFS113" s="2"/>
      <c r="WFT113" s="2"/>
      <c r="WFU113" s="2"/>
      <c r="WFV113" s="2"/>
      <c r="WFW113" s="2"/>
      <c r="WFX113" s="2"/>
      <c r="WFY113" s="2"/>
      <c r="WFZ113" s="2"/>
      <c r="WGA113" s="2"/>
      <c r="WGB113" s="2"/>
      <c r="WGC113" s="2"/>
      <c r="WGD113" s="2"/>
      <c r="WGE113" s="2"/>
      <c r="WGF113" s="2"/>
      <c r="WGG113" s="2"/>
      <c r="WGH113" s="2"/>
      <c r="WGI113" s="2"/>
      <c r="WGJ113" s="2"/>
      <c r="WGK113" s="2"/>
      <c r="WGL113" s="2"/>
      <c r="WGM113" s="2"/>
      <c r="WGN113" s="2"/>
      <c r="WGO113" s="2"/>
      <c r="WGP113" s="2"/>
      <c r="WGQ113" s="2"/>
      <c r="WGR113" s="2"/>
      <c r="WGS113" s="2"/>
      <c r="WGT113" s="2"/>
      <c r="WGU113" s="2"/>
      <c r="WGV113" s="2"/>
      <c r="WGW113" s="2"/>
      <c r="WGX113" s="2"/>
      <c r="WGY113" s="2"/>
      <c r="WGZ113" s="2"/>
      <c r="WHA113" s="2"/>
      <c r="WHB113" s="2"/>
      <c r="WHC113" s="2"/>
      <c r="WHD113" s="2"/>
      <c r="WHE113" s="2"/>
      <c r="WHF113" s="2"/>
      <c r="WHG113" s="2"/>
      <c r="WHH113" s="2"/>
      <c r="WHI113" s="2"/>
      <c r="WHJ113" s="2"/>
      <c r="WHK113" s="2"/>
      <c r="WHL113" s="2"/>
      <c r="WHM113" s="2"/>
      <c r="WHN113" s="2"/>
      <c r="WHO113" s="2"/>
      <c r="WHP113" s="2"/>
      <c r="WHQ113" s="2"/>
      <c r="WHR113" s="2"/>
      <c r="WHS113" s="2"/>
      <c r="WHT113" s="2"/>
      <c r="WHU113" s="2"/>
      <c r="WHV113" s="2"/>
      <c r="WHW113" s="2"/>
      <c r="WHX113" s="2"/>
      <c r="WHY113" s="2"/>
      <c r="WHZ113" s="2"/>
      <c r="WIA113" s="2"/>
      <c r="WIB113" s="2"/>
      <c r="WIC113" s="2"/>
      <c r="WID113" s="2"/>
      <c r="WIE113" s="2"/>
      <c r="WIF113" s="2"/>
      <c r="WIG113" s="2"/>
      <c r="WIH113" s="2"/>
      <c r="WII113" s="2"/>
      <c r="WIJ113" s="2"/>
      <c r="WIK113" s="2"/>
      <c r="WIL113" s="2"/>
      <c r="WIM113" s="2"/>
      <c r="WIN113" s="2"/>
      <c r="WIO113" s="2"/>
      <c r="WIP113" s="2"/>
      <c r="WIQ113" s="2"/>
      <c r="WIR113" s="2"/>
      <c r="WIS113" s="2"/>
      <c r="WIT113" s="2"/>
      <c r="WIU113" s="2"/>
      <c r="WIV113" s="2"/>
      <c r="WIW113" s="2"/>
      <c r="WIX113" s="2"/>
      <c r="WIY113" s="2"/>
      <c r="WIZ113" s="2"/>
      <c r="WJA113" s="2"/>
      <c r="WJB113" s="2"/>
      <c r="WJC113" s="2"/>
      <c r="WJD113" s="2"/>
      <c r="WJE113" s="2"/>
      <c r="WJF113" s="2"/>
      <c r="WJG113" s="2"/>
      <c r="WJH113" s="2"/>
      <c r="WJI113" s="2"/>
      <c r="WJJ113" s="2"/>
      <c r="WJK113" s="2"/>
      <c r="WJL113" s="2"/>
      <c r="WJM113" s="2"/>
      <c r="WJN113" s="2"/>
      <c r="WJO113" s="2"/>
      <c r="WJP113" s="2"/>
      <c r="WJQ113" s="2"/>
      <c r="WJR113" s="2"/>
      <c r="WJS113" s="2"/>
      <c r="WJT113" s="2"/>
      <c r="WJU113" s="2"/>
      <c r="WJV113" s="2"/>
      <c r="WJW113" s="2"/>
      <c r="WJX113" s="2"/>
      <c r="WJY113" s="2"/>
      <c r="WJZ113" s="2"/>
      <c r="WKA113" s="2"/>
      <c r="WKB113" s="2"/>
      <c r="WKC113" s="2"/>
      <c r="WKD113" s="2"/>
      <c r="WKE113" s="2"/>
      <c r="WKF113" s="2"/>
      <c r="WKG113" s="2"/>
      <c r="WKH113" s="2"/>
      <c r="WKI113" s="2"/>
      <c r="WKJ113" s="2"/>
      <c r="WKK113" s="2"/>
      <c r="WKL113" s="2"/>
      <c r="WKM113" s="2"/>
      <c r="WKN113" s="2"/>
      <c r="WKO113" s="2"/>
      <c r="WKP113" s="2"/>
      <c r="WKQ113" s="2"/>
      <c r="WKR113" s="2"/>
      <c r="WKS113" s="2"/>
      <c r="WKT113" s="2"/>
      <c r="WKU113" s="2"/>
      <c r="WKV113" s="2"/>
      <c r="WKW113" s="2"/>
      <c r="WKX113" s="2"/>
      <c r="WKY113" s="2"/>
      <c r="WKZ113" s="2"/>
      <c r="WLA113" s="2"/>
      <c r="WLB113" s="2"/>
      <c r="WLC113" s="2"/>
      <c r="WLD113" s="2"/>
      <c r="WLE113" s="2"/>
      <c r="WLF113" s="2"/>
      <c r="WLG113" s="2"/>
      <c r="WLH113" s="2"/>
      <c r="WLI113" s="2"/>
      <c r="WLJ113" s="2"/>
      <c r="WLK113" s="2"/>
      <c r="WLL113" s="2"/>
      <c r="WLM113" s="2"/>
      <c r="WLN113" s="2"/>
      <c r="WLO113" s="2"/>
      <c r="WLP113" s="2"/>
      <c r="WLQ113" s="2"/>
      <c r="WLR113" s="2"/>
      <c r="WLS113" s="2"/>
      <c r="WLT113" s="2"/>
      <c r="WLU113" s="2"/>
      <c r="WLV113" s="2"/>
      <c r="WLW113" s="2"/>
      <c r="WLX113" s="2"/>
      <c r="WLY113" s="2"/>
      <c r="WLZ113" s="2"/>
      <c r="WMA113" s="2"/>
      <c r="WMB113" s="2"/>
      <c r="WMC113" s="2"/>
      <c r="WMD113" s="2"/>
      <c r="WME113" s="2"/>
      <c r="WMF113" s="2"/>
      <c r="WMG113" s="2"/>
      <c r="WMH113" s="2"/>
      <c r="WMI113" s="2"/>
      <c r="WMJ113" s="2"/>
      <c r="WMK113" s="2"/>
      <c r="WML113" s="2"/>
      <c r="WMM113" s="2"/>
      <c r="WMN113" s="2"/>
      <c r="WMO113" s="2"/>
      <c r="WMP113" s="2"/>
      <c r="WMQ113" s="2"/>
      <c r="WMR113" s="2"/>
      <c r="WMS113" s="2"/>
      <c r="WMT113" s="2"/>
      <c r="WMU113" s="2"/>
      <c r="WMV113" s="2"/>
      <c r="WMW113" s="2"/>
      <c r="WMX113" s="2"/>
      <c r="WMY113" s="2"/>
      <c r="WMZ113" s="2"/>
      <c r="WNA113" s="2"/>
      <c r="WNB113" s="2"/>
      <c r="WNC113" s="2"/>
      <c r="WND113" s="2"/>
      <c r="WNE113" s="2"/>
      <c r="WNF113" s="2"/>
      <c r="WNG113" s="2"/>
      <c r="WNH113" s="2"/>
      <c r="WNI113" s="2"/>
      <c r="WNJ113" s="2"/>
      <c r="WNK113" s="2"/>
      <c r="WNL113" s="2"/>
      <c r="WNM113" s="2"/>
      <c r="WNN113" s="2"/>
      <c r="WNO113" s="2"/>
      <c r="WNP113" s="2"/>
      <c r="WNQ113" s="2"/>
      <c r="WNR113" s="2"/>
      <c r="WNS113" s="2"/>
      <c r="WNT113" s="2"/>
      <c r="WNU113" s="2"/>
      <c r="WNV113" s="2"/>
      <c r="WNW113" s="2"/>
      <c r="WNX113" s="2"/>
      <c r="WNY113" s="2"/>
      <c r="WNZ113" s="2"/>
      <c r="WOA113" s="2"/>
      <c r="WOB113" s="2"/>
      <c r="WOC113" s="2"/>
      <c r="WOD113" s="2"/>
      <c r="WOE113" s="2"/>
      <c r="WOF113" s="2"/>
      <c r="WOG113" s="2"/>
      <c r="WOH113" s="2"/>
      <c r="WOI113" s="2"/>
      <c r="WOJ113" s="2"/>
      <c r="WOK113" s="2"/>
      <c r="WOL113" s="2"/>
      <c r="WOM113" s="2"/>
      <c r="WON113" s="2"/>
      <c r="WOO113" s="2"/>
      <c r="WOP113" s="2"/>
      <c r="WOQ113" s="2"/>
      <c r="WOR113" s="2"/>
      <c r="WOS113" s="2"/>
      <c r="WOT113" s="2"/>
      <c r="WOU113" s="2"/>
      <c r="WOV113" s="2"/>
      <c r="WOW113" s="2"/>
      <c r="WOX113" s="2"/>
      <c r="WOY113" s="2"/>
      <c r="WOZ113" s="2"/>
      <c r="WPA113" s="2"/>
      <c r="WPB113" s="2"/>
      <c r="WPC113" s="2"/>
      <c r="WPD113" s="2"/>
      <c r="WPE113" s="2"/>
      <c r="WPF113" s="2"/>
      <c r="WPG113" s="2"/>
      <c r="WPH113" s="2"/>
      <c r="WPI113" s="2"/>
      <c r="WPJ113" s="2"/>
      <c r="WPK113" s="2"/>
      <c r="WPL113" s="2"/>
      <c r="WPM113" s="2"/>
      <c r="WPN113" s="2"/>
      <c r="WPO113" s="2"/>
      <c r="WPP113" s="2"/>
      <c r="WPQ113" s="2"/>
      <c r="WPR113" s="2"/>
      <c r="WPS113" s="2"/>
      <c r="WPT113" s="2"/>
      <c r="WPU113" s="2"/>
      <c r="WPV113" s="2"/>
      <c r="WPW113" s="2"/>
      <c r="WPX113" s="2"/>
      <c r="WPY113" s="2"/>
      <c r="WPZ113" s="2"/>
      <c r="WQA113" s="2"/>
      <c r="WQB113" s="2"/>
      <c r="WQC113" s="2"/>
      <c r="WQD113" s="2"/>
      <c r="WQE113" s="2"/>
      <c r="WQF113" s="2"/>
      <c r="WQG113" s="2"/>
      <c r="WQH113" s="2"/>
      <c r="WQI113" s="2"/>
      <c r="WQJ113" s="2"/>
      <c r="WQK113" s="2"/>
      <c r="WQL113" s="2"/>
      <c r="WQM113" s="2"/>
      <c r="WQN113" s="2"/>
      <c r="WQO113" s="2"/>
      <c r="WQP113" s="2"/>
      <c r="WQQ113" s="2"/>
      <c r="WQR113" s="2"/>
      <c r="WQS113" s="2"/>
      <c r="WQT113" s="2"/>
      <c r="WQU113" s="2"/>
      <c r="WQV113" s="2"/>
      <c r="WQW113" s="2"/>
      <c r="WQX113" s="2"/>
      <c r="WQY113" s="2"/>
      <c r="WQZ113" s="2"/>
      <c r="WRA113" s="2"/>
      <c r="WRB113" s="2"/>
      <c r="WRC113" s="2"/>
      <c r="WRD113" s="2"/>
      <c r="WRE113" s="2"/>
      <c r="WRF113" s="2"/>
      <c r="WRG113" s="2"/>
      <c r="WRH113" s="2"/>
      <c r="WRI113" s="2"/>
      <c r="WRJ113" s="2"/>
      <c r="WRK113" s="2"/>
      <c r="WRL113" s="2"/>
      <c r="WRM113" s="2"/>
      <c r="WRN113" s="2"/>
      <c r="WRO113" s="2"/>
      <c r="WRP113" s="2"/>
      <c r="WRQ113" s="2"/>
      <c r="WRR113" s="2"/>
      <c r="WRS113" s="2"/>
      <c r="WRT113" s="2"/>
      <c r="WRU113" s="2"/>
      <c r="WRV113" s="2"/>
      <c r="WRW113" s="2"/>
      <c r="WRX113" s="2"/>
      <c r="WRY113" s="2"/>
      <c r="WRZ113" s="2"/>
      <c r="WSA113" s="2"/>
      <c r="WSB113" s="2"/>
      <c r="WSC113" s="2"/>
      <c r="WSD113" s="2"/>
      <c r="WSE113" s="2"/>
      <c r="WSF113" s="2"/>
      <c r="WSG113" s="2"/>
      <c r="WSH113" s="2"/>
      <c r="WSI113" s="2"/>
      <c r="WSJ113" s="2"/>
      <c r="WSK113" s="2"/>
      <c r="WSL113" s="2"/>
      <c r="WSM113" s="2"/>
      <c r="WSN113" s="2"/>
      <c r="WSO113" s="2"/>
      <c r="WSP113" s="2"/>
      <c r="WSQ113" s="2"/>
      <c r="WSR113" s="2"/>
      <c r="WSS113" s="2"/>
      <c r="WST113" s="2"/>
      <c r="WSU113" s="2"/>
      <c r="WSV113" s="2"/>
      <c r="WSW113" s="2"/>
      <c r="WSX113" s="2"/>
      <c r="WSY113" s="2"/>
      <c r="WSZ113" s="2"/>
      <c r="WTA113" s="2"/>
      <c r="WTB113" s="2"/>
      <c r="WTC113" s="2"/>
      <c r="WTD113" s="2"/>
      <c r="WTE113" s="2"/>
      <c r="WTF113" s="2"/>
      <c r="WTG113" s="2"/>
      <c r="WTH113" s="2"/>
      <c r="WTI113" s="2"/>
      <c r="WTJ113" s="2"/>
      <c r="WTK113" s="2"/>
      <c r="WTL113" s="2"/>
      <c r="WTM113" s="2"/>
      <c r="WTN113" s="2"/>
      <c r="WTO113" s="2"/>
      <c r="WTP113" s="2"/>
      <c r="WTQ113" s="2"/>
      <c r="WTR113" s="2"/>
      <c r="WTS113" s="2"/>
      <c r="WTT113" s="2"/>
      <c r="WTU113" s="2"/>
      <c r="WTV113" s="2"/>
      <c r="WTW113" s="2"/>
      <c r="WTX113" s="2"/>
      <c r="WTY113" s="2"/>
      <c r="WTZ113" s="2"/>
      <c r="WUA113" s="2"/>
      <c r="WUB113" s="2"/>
      <c r="WUC113" s="2"/>
      <c r="WUD113" s="2"/>
      <c r="WUE113" s="2"/>
      <c r="WUF113" s="2"/>
      <c r="WUG113" s="2"/>
      <c r="WUH113" s="2"/>
      <c r="WUI113" s="2"/>
      <c r="WUJ113" s="2"/>
      <c r="WUK113" s="2"/>
      <c r="WUL113" s="2"/>
      <c r="WUM113" s="2"/>
      <c r="WUN113" s="2"/>
      <c r="WUO113" s="2"/>
      <c r="WUP113" s="2"/>
      <c r="WUQ113" s="2"/>
      <c r="WUR113" s="2"/>
      <c r="WUS113" s="2"/>
      <c r="WUT113" s="2"/>
      <c r="WUU113" s="2"/>
      <c r="WUV113" s="2"/>
      <c r="WUW113" s="2"/>
      <c r="WUX113" s="2"/>
      <c r="WUY113" s="2"/>
      <c r="WUZ113" s="2"/>
      <c r="WVA113" s="2"/>
      <c r="WVB113" s="2"/>
      <c r="WVC113" s="2"/>
      <c r="WVD113" s="2"/>
      <c r="WVE113" s="2"/>
      <c r="WVF113" s="2"/>
      <c r="WVG113" s="2"/>
      <c r="WVH113" s="2"/>
      <c r="WVI113" s="2"/>
      <c r="WVJ113" s="2"/>
      <c r="WVK113" s="2"/>
      <c r="WVL113" s="2"/>
      <c r="WVM113" s="2"/>
      <c r="WVN113" s="2"/>
      <c r="WVO113" s="2"/>
      <c r="WVP113" s="2"/>
      <c r="WVQ113" s="2"/>
      <c r="WVR113" s="2"/>
      <c r="WVS113" s="2"/>
      <c r="WVT113" s="2"/>
      <c r="WVU113" s="2"/>
      <c r="WVV113" s="2"/>
      <c r="WVW113" s="2"/>
      <c r="WVX113" s="2"/>
      <c r="WVY113" s="2"/>
      <c r="WVZ113" s="2"/>
      <c r="WWA113" s="2"/>
      <c r="WWB113" s="2"/>
      <c r="WWC113" s="2"/>
      <c r="WWD113" s="2"/>
      <c r="WWE113" s="2"/>
      <c r="WWF113" s="2"/>
      <c r="WWG113" s="2"/>
      <c r="WWH113" s="2"/>
      <c r="WWI113" s="2"/>
      <c r="WWJ113" s="2"/>
      <c r="WWK113" s="2"/>
      <c r="WWL113" s="2"/>
      <c r="WWM113" s="2"/>
      <c r="WWN113" s="2"/>
      <c r="WWO113" s="2"/>
      <c r="WWP113" s="2"/>
      <c r="WWQ113" s="2"/>
      <c r="WWR113" s="2"/>
      <c r="WWS113" s="2"/>
      <c r="WWT113" s="2"/>
      <c r="WWU113" s="2"/>
      <c r="WWV113" s="2"/>
      <c r="WWW113" s="2"/>
      <c r="WWX113" s="2"/>
      <c r="WWY113" s="2"/>
      <c r="WWZ113" s="2"/>
      <c r="WXA113" s="2"/>
      <c r="WXB113" s="2"/>
      <c r="WXC113" s="2"/>
      <c r="WXD113" s="2"/>
      <c r="WXE113" s="2"/>
      <c r="WXF113" s="2"/>
      <c r="WXG113" s="2"/>
      <c r="WXH113" s="2"/>
      <c r="WXI113" s="2"/>
      <c r="WXJ113" s="2"/>
      <c r="WXK113" s="2"/>
      <c r="WXL113" s="2"/>
      <c r="WXM113" s="2"/>
      <c r="WXN113" s="2"/>
      <c r="WXO113" s="2"/>
      <c r="WXP113" s="2"/>
      <c r="WXQ113" s="2"/>
      <c r="WXR113" s="2"/>
      <c r="WXS113" s="2"/>
      <c r="WXT113" s="2"/>
      <c r="WXU113" s="2"/>
      <c r="WXV113" s="2"/>
      <c r="WXW113" s="2"/>
      <c r="WXX113" s="2"/>
      <c r="WXY113" s="2"/>
      <c r="WXZ113" s="2"/>
      <c r="WYA113" s="2"/>
      <c r="WYB113" s="2"/>
      <c r="WYC113" s="2"/>
      <c r="WYD113" s="2"/>
      <c r="WYE113" s="2"/>
      <c r="WYF113" s="2"/>
      <c r="WYG113" s="2"/>
      <c r="WYH113" s="2"/>
      <c r="WYI113" s="2"/>
      <c r="WYJ113" s="2"/>
      <c r="WYK113" s="2"/>
      <c r="WYL113" s="2"/>
      <c r="WYM113" s="2"/>
      <c r="WYN113" s="2"/>
      <c r="WYO113" s="2"/>
      <c r="WYP113" s="2"/>
      <c r="WYQ113" s="2"/>
      <c r="WYR113" s="2"/>
      <c r="WYS113" s="2"/>
      <c r="WYT113" s="2"/>
      <c r="WYU113" s="2"/>
      <c r="WYV113" s="2"/>
      <c r="WYW113" s="2"/>
      <c r="WYX113" s="2"/>
      <c r="WYY113" s="2"/>
      <c r="WYZ113" s="2"/>
      <c r="WZA113" s="2"/>
      <c r="WZB113" s="2"/>
      <c r="WZC113" s="2"/>
      <c r="WZD113" s="2"/>
      <c r="WZE113" s="2"/>
      <c r="WZF113" s="2"/>
      <c r="WZG113" s="2"/>
      <c r="WZH113" s="2"/>
      <c r="WZI113" s="2"/>
      <c r="WZJ113" s="2"/>
      <c r="WZK113" s="2"/>
      <c r="WZL113" s="2"/>
      <c r="WZM113" s="2"/>
      <c r="WZN113" s="2"/>
      <c r="WZO113" s="2"/>
      <c r="WZP113" s="2"/>
      <c r="WZQ113" s="2"/>
      <c r="WZR113" s="2"/>
      <c r="WZS113" s="2"/>
      <c r="WZT113" s="2"/>
      <c r="WZU113" s="2"/>
      <c r="WZV113" s="2"/>
      <c r="WZW113" s="2"/>
      <c r="WZX113" s="2"/>
      <c r="WZY113" s="2"/>
      <c r="WZZ113" s="2"/>
      <c r="XAA113" s="2"/>
      <c r="XAB113" s="2"/>
      <c r="XAC113" s="2"/>
      <c r="XAD113" s="2"/>
      <c r="XAE113" s="2"/>
      <c r="XAF113" s="2"/>
      <c r="XAG113" s="2"/>
      <c r="XAH113" s="2"/>
      <c r="XAI113" s="2"/>
      <c r="XAJ113" s="2"/>
      <c r="XAK113" s="2"/>
      <c r="XAL113" s="2"/>
      <c r="XAM113" s="2"/>
      <c r="XAN113" s="2"/>
      <c r="XAO113" s="2"/>
      <c r="XAP113" s="2"/>
      <c r="XAQ113" s="2"/>
      <c r="XAR113" s="2"/>
      <c r="XAS113" s="2"/>
      <c r="XAT113" s="2"/>
      <c r="XAU113" s="2"/>
      <c r="XAV113" s="2"/>
      <c r="XAW113" s="2"/>
      <c r="XAX113" s="2"/>
      <c r="XAY113" s="2"/>
      <c r="XAZ113" s="2"/>
      <c r="XBA113" s="2"/>
      <c r="XBB113" s="2"/>
      <c r="XBC113" s="2"/>
      <c r="XBD113" s="2"/>
      <c r="XBE113" s="2"/>
      <c r="XBF113" s="2"/>
      <c r="XBG113" s="2"/>
      <c r="XBH113" s="2"/>
      <c r="XBI113" s="2"/>
      <c r="XBJ113" s="2"/>
      <c r="XBK113" s="2"/>
      <c r="XBL113" s="2"/>
      <c r="XBM113" s="2"/>
      <c r="XBN113" s="2"/>
      <c r="XBO113" s="2"/>
      <c r="XBP113" s="2"/>
      <c r="XBQ113" s="2"/>
      <c r="XBR113" s="2"/>
      <c r="XBS113" s="2"/>
      <c r="XBT113" s="2"/>
      <c r="XBU113" s="2"/>
      <c r="XBV113" s="2"/>
      <c r="XBW113" s="2"/>
      <c r="XBX113" s="2"/>
      <c r="XBY113" s="2"/>
      <c r="XBZ113" s="2"/>
      <c r="XCA113" s="2"/>
      <c r="XCB113" s="2"/>
      <c r="XCC113" s="2"/>
      <c r="XCD113" s="2"/>
      <c r="XCE113" s="2"/>
      <c r="XCF113" s="2"/>
      <c r="XCG113" s="2"/>
      <c r="XCH113" s="2"/>
      <c r="XCI113" s="2"/>
      <c r="XCJ113" s="2"/>
      <c r="XCK113" s="2"/>
      <c r="XCL113" s="2"/>
      <c r="XCM113" s="2"/>
      <c r="XCN113" s="2"/>
      <c r="XCO113" s="2"/>
      <c r="XCP113" s="2"/>
      <c r="XCQ113" s="2"/>
      <c r="XCR113" s="2"/>
      <c r="XCS113" s="2"/>
      <c r="XCT113" s="2"/>
      <c r="XCU113" s="2"/>
      <c r="XCV113" s="2"/>
      <c r="XCW113" s="2"/>
      <c r="XCX113" s="2"/>
      <c r="XCY113" s="2"/>
      <c r="XCZ113" s="2"/>
      <c r="XDA113" s="2"/>
      <c r="XDB113" s="2"/>
      <c r="XDC113" s="2"/>
      <c r="XDD113" s="2"/>
      <c r="XDE113" s="2"/>
      <c r="XDF113" s="2"/>
      <c r="XDG113" s="2"/>
      <c r="XDH113" s="2"/>
      <c r="XDI113" s="2"/>
      <c r="XDJ113" s="2"/>
      <c r="XDK113" s="2"/>
      <c r="XDL113" s="2"/>
      <c r="XDM113" s="2"/>
      <c r="XDN113" s="2"/>
      <c r="XDO113" s="2"/>
      <c r="XDP113" s="2"/>
      <c r="XDQ113" s="2"/>
      <c r="XDR113" s="2"/>
      <c r="XDS113" s="2"/>
      <c r="XDT113" s="2"/>
      <c r="XDU113" s="2"/>
      <c r="XDV113" s="2"/>
      <c r="XDW113" s="2"/>
      <c r="XDX113" s="2"/>
      <c r="XDY113" s="2"/>
      <c r="XDZ113" s="2"/>
      <c r="XEA113" s="2"/>
      <c r="XEB113" s="2"/>
      <c r="XEC113" s="2"/>
      <c r="XED113" s="2"/>
      <c r="XEE113" s="2"/>
      <c r="XEF113" s="2"/>
      <c r="XEG113" s="2"/>
      <c r="XEH113" s="2"/>
      <c r="XEI113" s="2"/>
      <c r="XEJ113" s="2"/>
      <c r="XEK113" s="2"/>
      <c r="XEL113" s="2"/>
      <c r="XEM113" s="2"/>
      <c r="XEN113" s="2"/>
      <c r="XEO113" s="2"/>
      <c r="XEP113" s="2"/>
      <c r="XEQ113" s="2"/>
      <c r="XER113" s="2"/>
      <c r="XES113" s="2"/>
      <c r="XET113" s="2"/>
      <c r="XEU113" s="2"/>
      <c r="XEV113" s="2"/>
      <c r="XEW113" s="2"/>
      <c r="XEX113" s="2"/>
      <c r="XEY113" s="2"/>
      <c r="XEZ113" s="2"/>
      <c r="XFA113" s="2"/>
      <c r="XFB113" s="2"/>
      <c r="XFC113" s="2"/>
      <c r="XFD113" s="2"/>
    </row>
    <row r="114" spans="1:16384" ht="16.5" thickTop="1" thickBot="1" x14ac:dyDescent="0.3">
      <c r="A114" s="31"/>
      <c r="B114" s="1183" t="s">
        <v>169</v>
      </c>
      <c r="C114" s="1184"/>
      <c r="D114" s="1184"/>
      <c r="E114" s="1184"/>
      <c r="F114" s="1184"/>
      <c r="G114" s="1184"/>
      <c r="H114" s="1184"/>
      <c r="I114" s="1184"/>
      <c r="J114" s="1184"/>
      <c r="K114" s="97"/>
      <c r="L114" s="216"/>
      <c r="M114" s="1185" t="s">
        <v>123</v>
      </c>
      <c r="N114" s="1179"/>
      <c r="O114" s="1186" t="s">
        <v>104</v>
      </c>
      <c r="P114" s="1186"/>
      <c r="Q114" s="1179" t="s">
        <v>127</v>
      </c>
      <c r="R114" s="1179"/>
      <c r="S114" s="1180" t="s">
        <v>128</v>
      </c>
      <c r="T114" s="1181"/>
    </row>
    <row r="115" spans="1:16384" ht="61.5" customHeight="1" thickTop="1" thickBot="1" x14ac:dyDescent="0.3">
      <c r="B115" s="101" t="s">
        <v>136</v>
      </c>
      <c r="C115" s="102" t="s">
        <v>260</v>
      </c>
      <c r="D115" s="102" t="s">
        <v>138</v>
      </c>
      <c r="E115" s="212"/>
      <c r="F115" s="102" t="s">
        <v>377</v>
      </c>
      <c r="G115" s="102" t="s">
        <v>163</v>
      </c>
      <c r="H115" s="102" t="s">
        <v>164</v>
      </c>
      <c r="I115" s="102" t="s">
        <v>378</v>
      </c>
      <c r="J115" s="103" t="s">
        <v>379</v>
      </c>
      <c r="K115" s="105" t="s">
        <v>376</v>
      </c>
      <c r="L115" s="217" t="s">
        <v>162</v>
      </c>
      <c r="M115" s="120" t="s">
        <v>130</v>
      </c>
      <c r="N115" s="121" t="s">
        <v>131</v>
      </c>
      <c r="O115" s="121" t="s">
        <v>130</v>
      </c>
      <c r="P115" s="121" t="s">
        <v>131</v>
      </c>
      <c r="Q115" s="121" t="s">
        <v>130</v>
      </c>
      <c r="R115" s="121" t="s">
        <v>131</v>
      </c>
      <c r="S115" s="121" t="s">
        <v>130</v>
      </c>
      <c r="T115" s="122" t="s">
        <v>131</v>
      </c>
    </row>
    <row r="116" spans="1:16384" ht="15.75" thickTop="1" x14ac:dyDescent="0.25">
      <c r="A116" s="30">
        <f t="shared" ref="A116:A140" si="55">IF(C116="","",MONTH(C116))</f>
        <v>3</v>
      </c>
      <c r="B116" s="159" t="s">
        <v>519</v>
      </c>
      <c r="C116" s="160">
        <v>41353</v>
      </c>
      <c r="D116" s="213">
        <v>20</v>
      </c>
      <c r="E116" s="46"/>
      <c r="F116" s="164">
        <v>46000</v>
      </c>
      <c r="G116" s="215">
        <v>60</v>
      </c>
      <c r="H116" s="215">
        <v>80</v>
      </c>
      <c r="I116" s="166">
        <f>IF(OR(B116="",H116=""),"",(H116*0.01*F116)*G116*0.01)</f>
        <v>22080</v>
      </c>
      <c r="J116" s="425">
        <f>IF(OR(I$2="",B116=""),"",IF(L116&gt;$I$2,0,IF((L116+D116)-$I$2&lt;=0,0,(PMT($I$8,D116,F116*G116*0.01,-I116,0))*(-1))))</f>
        <v>1806.0587545122198</v>
      </c>
      <c r="K116" s="834">
        <v>40000</v>
      </c>
      <c r="L116" s="836">
        <f>IF(C116="","",YEAR(C116))</f>
        <v>2013</v>
      </c>
      <c r="M116" s="177"/>
      <c r="N116" s="178" t="str">
        <f t="shared" si="40"/>
        <v/>
      </c>
      <c r="O116" s="179"/>
      <c r="P116" s="178" t="str">
        <f t="shared" si="41"/>
        <v/>
      </c>
      <c r="Q116" s="179"/>
      <c r="R116" s="178" t="str">
        <f t="shared" si="42"/>
        <v/>
      </c>
      <c r="S116" s="180" t="str">
        <f>IF(AND(M116="",O116="",Q116=""),"",100-M116-O116-Q116)</f>
        <v/>
      </c>
      <c r="T116" s="181" t="str">
        <f t="shared" si="43"/>
        <v/>
      </c>
    </row>
    <row r="117" spans="1:16384" x14ac:dyDescent="0.25">
      <c r="A117" s="30">
        <f t="shared" si="55"/>
        <v>1</v>
      </c>
      <c r="B117" s="148" t="s">
        <v>520</v>
      </c>
      <c r="C117" s="70">
        <v>32874</v>
      </c>
      <c r="D117" s="34">
        <v>20</v>
      </c>
      <c r="E117" s="46"/>
      <c r="F117" s="23">
        <v>3000</v>
      </c>
      <c r="G117" s="36">
        <v>100</v>
      </c>
      <c r="H117" s="36">
        <v>80</v>
      </c>
      <c r="I117" s="16">
        <f t="shared" ref="I117:I140" si="56">IF(OR(B117="",H117=""),"",(H117*0.01*F117)*G117*0.01)</f>
        <v>2400</v>
      </c>
      <c r="J117" s="426">
        <f t="shared" ref="J117:J140" si="57">IF(OR(I$2="",B117=""),"",IF(L117&gt;$I$2,0,IF((L117+D117)-$I$2&lt;=0,0,(PMT($I$8,D117,F117*G117*0.01,-I117,0))*(-1))))</f>
        <v>0</v>
      </c>
      <c r="K117" s="832">
        <v>1500</v>
      </c>
      <c r="L117" s="836">
        <f t="shared" ref="L117:L124" si="58">IF(C117="","",YEAR(C117))</f>
        <v>1990</v>
      </c>
      <c r="M117" s="115"/>
      <c r="N117" s="25" t="str">
        <f t="shared" si="40"/>
        <v/>
      </c>
      <c r="O117" s="17"/>
      <c r="P117" s="25" t="str">
        <f t="shared" ref="P117:P147" si="59">IF(O117="","",$J117*O117/100)</f>
        <v/>
      </c>
      <c r="Q117" s="17"/>
      <c r="R117" s="25" t="str">
        <f t="shared" ref="R117:R147" si="60">IF(Q117="","",$J117*Q117/100)</f>
        <v/>
      </c>
      <c r="S117" s="26" t="str">
        <f t="shared" ref="S117:S140" si="61">IF(AND(M117="",O117="",Q117=""),"",100-M117-O117-Q117)</f>
        <v/>
      </c>
      <c r="T117" s="182" t="str">
        <f t="shared" ref="T117:T147" si="62">IF(S117="","",$J117*S117/100)</f>
        <v/>
      </c>
    </row>
    <row r="118" spans="1:16384" x14ac:dyDescent="0.25">
      <c r="A118" s="30">
        <f t="shared" si="55"/>
        <v>1</v>
      </c>
      <c r="B118" s="148" t="s">
        <v>521</v>
      </c>
      <c r="C118" s="70">
        <v>41275</v>
      </c>
      <c r="D118" s="34">
        <v>20</v>
      </c>
      <c r="E118" s="46"/>
      <c r="F118" s="23">
        <v>1500</v>
      </c>
      <c r="G118" s="36">
        <v>50</v>
      </c>
      <c r="H118" s="36">
        <v>80</v>
      </c>
      <c r="I118" s="16">
        <f t="shared" si="56"/>
        <v>600</v>
      </c>
      <c r="J118" s="426">
        <f t="shared" si="57"/>
        <v>49.077683546527716</v>
      </c>
      <c r="K118" s="832">
        <v>1200</v>
      </c>
      <c r="L118" s="836">
        <f t="shared" si="58"/>
        <v>2013</v>
      </c>
      <c r="M118" s="115"/>
      <c r="N118" s="25" t="str">
        <f t="shared" ref="N118:N147" si="63">IF(M118="","",$J118*M118/100)</f>
        <v/>
      </c>
      <c r="O118" s="17"/>
      <c r="P118" s="25" t="str">
        <f t="shared" si="59"/>
        <v/>
      </c>
      <c r="Q118" s="17"/>
      <c r="R118" s="25" t="str">
        <f t="shared" si="60"/>
        <v/>
      </c>
      <c r="S118" s="26" t="str">
        <f t="shared" si="61"/>
        <v/>
      </c>
      <c r="T118" s="182" t="str">
        <f t="shared" si="62"/>
        <v/>
      </c>
    </row>
    <row r="119" spans="1:16384" x14ac:dyDescent="0.25">
      <c r="A119" s="30">
        <f t="shared" si="55"/>
        <v>10</v>
      </c>
      <c r="B119" s="148" t="s">
        <v>522</v>
      </c>
      <c r="C119" s="70">
        <v>41922</v>
      </c>
      <c r="D119" s="34">
        <v>20</v>
      </c>
      <c r="E119" s="46"/>
      <c r="F119" s="23">
        <v>600</v>
      </c>
      <c r="G119" s="36">
        <v>100</v>
      </c>
      <c r="H119" s="36">
        <v>80</v>
      </c>
      <c r="I119" s="16">
        <f t="shared" si="56"/>
        <v>480</v>
      </c>
      <c r="J119" s="426">
        <f t="shared" si="57"/>
        <v>39.262146837222176</v>
      </c>
      <c r="K119" s="832">
        <v>500</v>
      </c>
      <c r="L119" s="836">
        <f t="shared" si="58"/>
        <v>2014</v>
      </c>
      <c r="M119" s="115"/>
      <c r="N119" s="25" t="str">
        <f t="shared" si="63"/>
        <v/>
      </c>
      <c r="O119" s="17"/>
      <c r="P119" s="25" t="str">
        <f t="shared" si="59"/>
        <v/>
      </c>
      <c r="Q119" s="17"/>
      <c r="R119" s="25" t="str">
        <f t="shared" si="60"/>
        <v/>
      </c>
      <c r="S119" s="26" t="str">
        <f t="shared" si="61"/>
        <v/>
      </c>
      <c r="T119" s="182" t="str">
        <f t="shared" si="62"/>
        <v/>
      </c>
    </row>
    <row r="120" spans="1:16384" x14ac:dyDescent="0.25">
      <c r="A120" s="30" t="str">
        <f t="shared" si="55"/>
        <v/>
      </c>
      <c r="B120" s="148"/>
      <c r="C120" s="70"/>
      <c r="D120" s="34"/>
      <c r="E120" s="46"/>
      <c r="F120" s="23"/>
      <c r="G120" s="36"/>
      <c r="H120" s="36"/>
      <c r="I120" s="16" t="str">
        <f t="shared" si="56"/>
        <v/>
      </c>
      <c r="J120" s="426" t="str">
        <f t="shared" si="57"/>
        <v/>
      </c>
      <c r="K120" s="832"/>
      <c r="L120" s="836" t="str">
        <f t="shared" si="58"/>
        <v/>
      </c>
      <c r="M120" s="115"/>
      <c r="N120" s="25" t="str">
        <f t="shared" si="63"/>
        <v/>
      </c>
      <c r="O120" s="17"/>
      <c r="P120" s="25" t="str">
        <f>IF(O120="","",$J120*O120/100)</f>
        <v/>
      </c>
      <c r="Q120" s="17"/>
      <c r="R120" s="25" t="str">
        <f t="shared" si="60"/>
        <v/>
      </c>
      <c r="S120" s="26" t="str">
        <f t="shared" si="61"/>
        <v/>
      </c>
      <c r="T120" s="182" t="str">
        <f t="shared" si="62"/>
        <v/>
      </c>
    </row>
    <row r="121" spans="1:16384" x14ac:dyDescent="0.25">
      <c r="A121" s="30" t="str">
        <f t="shared" si="55"/>
        <v/>
      </c>
      <c r="B121" s="148"/>
      <c r="C121" s="69"/>
      <c r="D121" s="34"/>
      <c r="E121" s="46"/>
      <c r="F121" s="23"/>
      <c r="G121" s="37"/>
      <c r="H121" s="36"/>
      <c r="I121" s="16" t="str">
        <f t="shared" si="56"/>
        <v/>
      </c>
      <c r="J121" s="426" t="str">
        <f t="shared" si="57"/>
        <v/>
      </c>
      <c r="K121" s="832"/>
      <c r="L121" s="836" t="str">
        <f t="shared" si="58"/>
        <v/>
      </c>
      <c r="M121" s="115"/>
      <c r="N121" s="25" t="str">
        <f t="shared" si="63"/>
        <v/>
      </c>
      <c r="O121" s="17"/>
      <c r="P121" s="25" t="str">
        <f t="shared" si="59"/>
        <v/>
      </c>
      <c r="Q121" s="17"/>
      <c r="R121" s="25" t="str">
        <f t="shared" si="60"/>
        <v/>
      </c>
      <c r="S121" s="26" t="str">
        <f t="shared" si="61"/>
        <v/>
      </c>
      <c r="T121" s="182" t="str">
        <f t="shared" si="62"/>
        <v/>
      </c>
    </row>
    <row r="122" spans="1:16384" x14ac:dyDescent="0.25">
      <c r="A122" s="30" t="str">
        <f t="shared" si="55"/>
        <v/>
      </c>
      <c r="B122" s="148"/>
      <c r="C122" s="69"/>
      <c r="D122" s="34"/>
      <c r="E122" s="46"/>
      <c r="F122" s="23"/>
      <c r="G122" s="37"/>
      <c r="H122" s="36"/>
      <c r="I122" s="16" t="str">
        <f t="shared" si="56"/>
        <v/>
      </c>
      <c r="J122" s="426" t="str">
        <f t="shared" si="57"/>
        <v/>
      </c>
      <c r="K122" s="832"/>
      <c r="L122" s="836" t="str">
        <f t="shared" si="58"/>
        <v/>
      </c>
      <c r="M122" s="115"/>
      <c r="N122" s="25" t="str">
        <f t="shared" si="63"/>
        <v/>
      </c>
      <c r="O122" s="17"/>
      <c r="P122" s="25" t="str">
        <f t="shared" si="59"/>
        <v/>
      </c>
      <c r="Q122" s="17"/>
      <c r="R122" s="25" t="str">
        <f t="shared" si="60"/>
        <v/>
      </c>
      <c r="S122" s="26" t="str">
        <f t="shared" si="61"/>
        <v/>
      </c>
      <c r="T122" s="182" t="str">
        <f t="shared" si="62"/>
        <v/>
      </c>
    </row>
    <row r="123" spans="1:16384" x14ac:dyDescent="0.25">
      <c r="A123" s="30" t="str">
        <f t="shared" si="55"/>
        <v/>
      </c>
      <c r="B123" s="148"/>
      <c r="C123" s="69"/>
      <c r="D123" s="34"/>
      <c r="E123" s="46"/>
      <c r="F123" s="23"/>
      <c r="G123" s="37"/>
      <c r="H123" s="36"/>
      <c r="I123" s="16" t="str">
        <f t="shared" si="56"/>
        <v/>
      </c>
      <c r="J123" s="426" t="str">
        <f t="shared" si="57"/>
        <v/>
      </c>
      <c r="K123" s="832"/>
      <c r="L123" s="836" t="str">
        <f t="shared" si="58"/>
        <v/>
      </c>
      <c r="M123" s="115"/>
      <c r="N123" s="25" t="str">
        <f t="shared" si="63"/>
        <v/>
      </c>
      <c r="O123" s="17"/>
      <c r="P123" s="25" t="str">
        <f t="shared" si="59"/>
        <v/>
      </c>
      <c r="Q123" s="17"/>
      <c r="R123" s="25" t="str">
        <f t="shared" si="60"/>
        <v/>
      </c>
      <c r="S123" s="26" t="str">
        <f t="shared" si="61"/>
        <v/>
      </c>
      <c r="T123" s="182" t="str">
        <f t="shared" si="62"/>
        <v/>
      </c>
    </row>
    <row r="124" spans="1:16384" x14ac:dyDescent="0.25">
      <c r="A124" s="30" t="str">
        <f t="shared" si="55"/>
        <v/>
      </c>
      <c r="B124" s="148"/>
      <c r="C124" s="69"/>
      <c r="D124" s="34"/>
      <c r="E124" s="46"/>
      <c r="F124" s="23"/>
      <c r="G124" s="37"/>
      <c r="H124" s="36"/>
      <c r="I124" s="16" t="str">
        <f t="shared" si="56"/>
        <v/>
      </c>
      <c r="J124" s="426" t="str">
        <f t="shared" si="57"/>
        <v/>
      </c>
      <c r="K124" s="832"/>
      <c r="L124" s="836" t="str">
        <f t="shared" si="58"/>
        <v/>
      </c>
      <c r="M124" s="115"/>
      <c r="N124" s="25" t="str">
        <f t="shared" si="63"/>
        <v/>
      </c>
      <c r="O124" s="17"/>
      <c r="P124" s="25" t="str">
        <f t="shared" si="59"/>
        <v/>
      </c>
      <c r="Q124" s="17"/>
      <c r="R124" s="25" t="str">
        <f t="shared" si="60"/>
        <v/>
      </c>
      <c r="S124" s="26" t="str">
        <f t="shared" si="61"/>
        <v/>
      </c>
      <c r="T124" s="182" t="str">
        <f t="shared" si="62"/>
        <v/>
      </c>
    </row>
    <row r="125" spans="1:16384" x14ac:dyDescent="0.25">
      <c r="A125" s="30" t="str">
        <f t="shared" si="55"/>
        <v/>
      </c>
      <c r="B125" s="148"/>
      <c r="C125" s="69"/>
      <c r="D125" s="34"/>
      <c r="E125" s="46"/>
      <c r="F125" s="23"/>
      <c r="G125" s="37"/>
      <c r="H125" s="36"/>
      <c r="I125" s="16" t="str">
        <f t="shared" si="56"/>
        <v/>
      </c>
      <c r="J125" s="426" t="str">
        <f t="shared" si="57"/>
        <v/>
      </c>
      <c r="K125" s="832"/>
      <c r="L125" s="836" t="str">
        <f t="shared" ref="L125:L140" si="64">IF(C125="","",YEAR(C125))</f>
        <v/>
      </c>
      <c r="M125" s="115"/>
      <c r="N125" s="25" t="str">
        <f t="shared" ref="N125:N140" si="65">IF(M125="","",$J125*M125/100)</f>
        <v/>
      </c>
      <c r="O125" s="17"/>
      <c r="P125" s="25" t="str">
        <f t="shared" ref="P125:P140" si="66">IF(O125="","",$J125*O125/100)</f>
        <v/>
      </c>
      <c r="Q125" s="17"/>
      <c r="R125" s="25" t="str">
        <f t="shared" ref="R125:R140" si="67">IF(Q125="","",$J125*Q125/100)</f>
        <v/>
      </c>
      <c r="S125" s="26" t="str">
        <f t="shared" si="61"/>
        <v/>
      </c>
      <c r="T125" s="182" t="str">
        <f t="shared" ref="T125:T140" si="68">IF(S125="","",$J125*S125/100)</f>
        <v/>
      </c>
    </row>
    <row r="126" spans="1:16384" x14ac:dyDescent="0.25">
      <c r="A126" s="30" t="str">
        <f t="shared" si="55"/>
        <v/>
      </c>
      <c r="B126" s="148"/>
      <c r="C126" s="69"/>
      <c r="D126" s="34"/>
      <c r="E126" s="46"/>
      <c r="F126" s="23"/>
      <c r="G126" s="37"/>
      <c r="H126" s="36"/>
      <c r="I126" s="16" t="str">
        <f t="shared" si="56"/>
        <v/>
      </c>
      <c r="J126" s="426" t="str">
        <f t="shared" si="57"/>
        <v/>
      </c>
      <c r="K126" s="832"/>
      <c r="L126" s="836" t="str">
        <f t="shared" si="64"/>
        <v/>
      </c>
      <c r="M126" s="115"/>
      <c r="N126" s="25" t="str">
        <f t="shared" si="65"/>
        <v/>
      </c>
      <c r="O126" s="17"/>
      <c r="P126" s="25" t="str">
        <f t="shared" si="66"/>
        <v/>
      </c>
      <c r="Q126" s="17"/>
      <c r="R126" s="25" t="str">
        <f t="shared" si="67"/>
        <v/>
      </c>
      <c r="S126" s="26" t="str">
        <f t="shared" si="61"/>
        <v/>
      </c>
      <c r="T126" s="182" t="str">
        <f t="shared" si="68"/>
        <v/>
      </c>
    </row>
    <row r="127" spans="1:16384" x14ac:dyDescent="0.25">
      <c r="A127" s="30" t="str">
        <f t="shared" si="55"/>
        <v/>
      </c>
      <c r="B127" s="148"/>
      <c r="C127" s="69"/>
      <c r="D127" s="34"/>
      <c r="E127" s="46"/>
      <c r="F127" s="23"/>
      <c r="G127" s="37"/>
      <c r="H127" s="36"/>
      <c r="I127" s="16" t="str">
        <f t="shared" si="56"/>
        <v/>
      </c>
      <c r="J127" s="426" t="str">
        <f t="shared" si="57"/>
        <v/>
      </c>
      <c r="K127" s="832"/>
      <c r="L127" s="836" t="str">
        <f t="shared" si="64"/>
        <v/>
      </c>
      <c r="M127" s="115"/>
      <c r="N127" s="25" t="str">
        <f t="shared" si="65"/>
        <v/>
      </c>
      <c r="O127" s="17"/>
      <c r="P127" s="25" t="str">
        <f t="shared" si="66"/>
        <v/>
      </c>
      <c r="Q127" s="17"/>
      <c r="R127" s="25" t="str">
        <f t="shared" si="67"/>
        <v/>
      </c>
      <c r="S127" s="26" t="str">
        <f t="shared" si="61"/>
        <v/>
      </c>
      <c r="T127" s="182" t="str">
        <f t="shared" si="68"/>
        <v/>
      </c>
    </row>
    <row r="128" spans="1:16384" x14ac:dyDescent="0.25">
      <c r="A128" s="30" t="str">
        <f t="shared" si="55"/>
        <v/>
      </c>
      <c r="B128" s="148"/>
      <c r="C128" s="69"/>
      <c r="D128" s="34"/>
      <c r="E128" s="46"/>
      <c r="F128" s="23"/>
      <c r="G128" s="37"/>
      <c r="H128" s="36"/>
      <c r="I128" s="16" t="str">
        <f t="shared" si="56"/>
        <v/>
      </c>
      <c r="J128" s="426" t="str">
        <f t="shared" si="57"/>
        <v/>
      </c>
      <c r="K128" s="832"/>
      <c r="L128" s="836" t="str">
        <f t="shared" si="64"/>
        <v/>
      </c>
      <c r="M128" s="115"/>
      <c r="N128" s="25" t="str">
        <f t="shared" si="65"/>
        <v/>
      </c>
      <c r="O128" s="17"/>
      <c r="P128" s="25" t="str">
        <f t="shared" si="66"/>
        <v/>
      </c>
      <c r="Q128" s="17"/>
      <c r="R128" s="25" t="str">
        <f t="shared" si="67"/>
        <v/>
      </c>
      <c r="S128" s="26" t="str">
        <f t="shared" si="61"/>
        <v/>
      </c>
      <c r="T128" s="182" t="str">
        <f t="shared" si="68"/>
        <v/>
      </c>
    </row>
    <row r="129" spans="1:16384" x14ac:dyDescent="0.25">
      <c r="A129" s="30" t="str">
        <f t="shared" si="55"/>
        <v/>
      </c>
      <c r="B129" s="148"/>
      <c r="C129" s="69"/>
      <c r="D129" s="34"/>
      <c r="E129" s="46"/>
      <c r="F129" s="23"/>
      <c r="G129" s="37"/>
      <c r="H129" s="36"/>
      <c r="I129" s="16" t="str">
        <f t="shared" si="56"/>
        <v/>
      </c>
      <c r="J129" s="426" t="str">
        <f t="shared" si="57"/>
        <v/>
      </c>
      <c r="K129" s="832"/>
      <c r="L129" s="836" t="str">
        <f t="shared" si="64"/>
        <v/>
      </c>
      <c r="M129" s="115"/>
      <c r="N129" s="25" t="str">
        <f t="shared" si="65"/>
        <v/>
      </c>
      <c r="O129" s="17"/>
      <c r="P129" s="25" t="str">
        <f t="shared" si="66"/>
        <v/>
      </c>
      <c r="Q129" s="17"/>
      <c r="R129" s="25" t="str">
        <f t="shared" si="67"/>
        <v/>
      </c>
      <c r="S129" s="26" t="str">
        <f t="shared" si="61"/>
        <v/>
      </c>
      <c r="T129" s="182" t="str">
        <f t="shared" si="68"/>
        <v/>
      </c>
    </row>
    <row r="130" spans="1:16384" x14ac:dyDescent="0.25">
      <c r="A130" s="30" t="str">
        <f t="shared" si="55"/>
        <v/>
      </c>
      <c r="B130" s="148"/>
      <c r="C130" s="69"/>
      <c r="D130" s="34"/>
      <c r="E130" s="46"/>
      <c r="F130" s="23"/>
      <c r="G130" s="37"/>
      <c r="H130" s="36"/>
      <c r="I130" s="16" t="str">
        <f t="shared" si="56"/>
        <v/>
      </c>
      <c r="J130" s="426" t="str">
        <f t="shared" si="57"/>
        <v/>
      </c>
      <c r="K130" s="832"/>
      <c r="L130" s="836" t="str">
        <f t="shared" si="64"/>
        <v/>
      </c>
      <c r="M130" s="115"/>
      <c r="N130" s="25" t="str">
        <f t="shared" si="65"/>
        <v/>
      </c>
      <c r="O130" s="17"/>
      <c r="P130" s="25" t="str">
        <f t="shared" si="66"/>
        <v/>
      </c>
      <c r="Q130" s="17"/>
      <c r="R130" s="25" t="str">
        <f t="shared" si="67"/>
        <v/>
      </c>
      <c r="S130" s="26" t="str">
        <f t="shared" si="61"/>
        <v/>
      </c>
      <c r="T130" s="182" t="str">
        <f t="shared" si="68"/>
        <v/>
      </c>
    </row>
    <row r="131" spans="1:16384" x14ac:dyDescent="0.25">
      <c r="A131" s="30" t="str">
        <f t="shared" si="55"/>
        <v/>
      </c>
      <c r="B131" s="148"/>
      <c r="C131" s="69"/>
      <c r="D131" s="34"/>
      <c r="E131" s="46"/>
      <c r="F131" s="23"/>
      <c r="G131" s="37"/>
      <c r="H131" s="36"/>
      <c r="I131" s="16" t="str">
        <f t="shared" si="56"/>
        <v/>
      </c>
      <c r="J131" s="426" t="str">
        <f t="shared" si="57"/>
        <v/>
      </c>
      <c r="K131" s="832"/>
      <c r="L131" s="836" t="str">
        <f t="shared" si="64"/>
        <v/>
      </c>
      <c r="M131" s="115"/>
      <c r="N131" s="25" t="str">
        <f t="shared" si="65"/>
        <v/>
      </c>
      <c r="O131" s="17"/>
      <c r="P131" s="25" t="str">
        <f t="shared" si="66"/>
        <v/>
      </c>
      <c r="Q131" s="17"/>
      <c r="R131" s="25" t="str">
        <f t="shared" si="67"/>
        <v/>
      </c>
      <c r="S131" s="26" t="str">
        <f t="shared" si="61"/>
        <v/>
      </c>
      <c r="T131" s="182" t="str">
        <f t="shared" si="68"/>
        <v/>
      </c>
    </row>
    <row r="132" spans="1:16384" x14ac:dyDescent="0.25">
      <c r="A132" s="30" t="str">
        <f t="shared" si="55"/>
        <v/>
      </c>
      <c r="B132" s="148"/>
      <c r="C132" s="69"/>
      <c r="D132" s="34"/>
      <c r="E132" s="46"/>
      <c r="F132" s="23"/>
      <c r="G132" s="37"/>
      <c r="H132" s="36"/>
      <c r="I132" s="16" t="str">
        <f t="shared" si="56"/>
        <v/>
      </c>
      <c r="J132" s="426" t="str">
        <f t="shared" si="57"/>
        <v/>
      </c>
      <c r="K132" s="832"/>
      <c r="L132" s="836" t="str">
        <f t="shared" si="64"/>
        <v/>
      </c>
      <c r="M132" s="115"/>
      <c r="N132" s="25" t="str">
        <f t="shared" si="65"/>
        <v/>
      </c>
      <c r="O132" s="17"/>
      <c r="P132" s="25" t="str">
        <f t="shared" si="66"/>
        <v/>
      </c>
      <c r="Q132" s="17"/>
      <c r="R132" s="25" t="str">
        <f t="shared" si="67"/>
        <v/>
      </c>
      <c r="S132" s="26" t="str">
        <f t="shared" si="61"/>
        <v/>
      </c>
      <c r="T132" s="182" t="str">
        <f t="shared" si="68"/>
        <v/>
      </c>
    </row>
    <row r="133" spans="1:16384" x14ac:dyDescent="0.25">
      <c r="A133" s="30" t="str">
        <f t="shared" si="55"/>
        <v/>
      </c>
      <c r="B133" s="148"/>
      <c r="C133" s="69"/>
      <c r="D133" s="34"/>
      <c r="E133" s="46"/>
      <c r="F133" s="23"/>
      <c r="G133" s="37"/>
      <c r="H133" s="36"/>
      <c r="I133" s="16" t="str">
        <f t="shared" si="56"/>
        <v/>
      </c>
      <c r="J133" s="426" t="str">
        <f t="shared" si="57"/>
        <v/>
      </c>
      <c r="K133" s="832"/>
      <c r="L133" s="836" t="str">
        <f t="shared" si="64"/>
        <v/>
      </c>
      <c r="M133" s="115"/>
      <c r="N133" s="25" t="str">
        <f t="shared" si="65"/>
        <v/>
      </c>
      <c r="O133" s="17"/>
      <c r="P133" s="25" t="str">
        <f t="shared" si="66"/>
        <v/>
      </c>
      <c r="Q133" s="17"/>
      <c r="R133" s="25" t="str">
        <f t="shared" si="67"/>
        <v/>
      </c>
      <c r="S133" s="26" t="str">
        <f t="shared" si="61"/>
        <v/>
      </c>
      <c r="T133" s="182" t="str">
        <f t="shared" si="68"/>
        <v/>
      </c>
    </row>
    <row r="134" spans="1:16384" x14ac:dyDescent="0.25">
      <c r="A134" s="30" t="str">
        <f t="shared" si="55"/>
        <v/>
      </c>
      <c r="B134" s="148"/>
      <c r="C134" s="69"/>
      <c r="D134" s="34"/>
      <c r="E134" s="46"/>
      <c r="F134" s="23"/>
      <c r="G134" s="37"/>
      <c r="H134" s="36"/>
      <c r="I134" s="16" t="str">
        <f t="shared" si="56"/>
        <v/>
      </c>
      <c r="J134" s="426" t="str">
        <f t="shared" si="57"/>
        <v/>
      </c>
      <c r="K134" s="832"/>
      <c r="L134" s="836" t="str">
        <f t="shared" si="64"/>
        <v/>
      </c>
      <c r="M134" s="115"/>
      <c r="N134" s="25" t="str">
        <f t="shared" si="65"/>
        <v/>
      </c>
      <c r="O134" s="17"/>
      <c r="P134" s="25" t="str">
        <f t="shared" si="66"/>
        <v/>
      </c>
      <c r="Q134" s="17"/>
      <c r="R134" s="25" t="str">
        <f t="shared" si="67"/>
        <v/>
      </c>
      <c r="S134" s="26" t="str">
        <f t="shared" si="61"/>
        <v/>
      </c>
      <c r="T134" s="182" t="str">
        <f t="shared" si="68"/>
        <v/>
      </c>
    </row>
    <row r="135" spans="1:16384" x14ac:dyDescent="0.25">
      <c r="A135" s="30" t="str">
        <f t="shared" si="55"/>
        <v/>
      </c>
      <c r="B135" s="148"/>
      <c r="C135" s="69"/>
      <c r="D135" s="34"/>
      <c r="E135" s="46"/>
      <c r="F135" s="23"/>
      <c r="G135" s="37"/>
      <c r="H135" s="36"/>
      <c r="I135" s="16" t="str">
        <f t="shared" si="56"/>
        <v/>
      </c>
      <c r="J135" s="426" t="str">
        <f t="shared" si="57"/>
        <v/>
      </c>
      <c r="K135" s="832"/>
      <c r="L135" s="836" t="str">
        <f t="shared" si="64"/>
        <v/>
      </c>
      <c r="M135" s="115"/>
      <c r="N135" s="25" t="str">
        <f t="shared" si="65"/>
        <v/>
      </c>
      <c r="O135" s="17"/>
      <c r="P135" s="25" t="str">
        <f t="shared" si="66"/>
        <v/>
      </c>
      <c r="Q135" s="17"/>
      <c r="R135" s="25" t="str">
        <f t="shared" si="67"/>
        <v/>
      </c>
      <c r="S135" s="26" t="str">
        <f t="shared" si="61"/>
        <v/>
      </c>
      <c r="T135" s="182" t="str">
        <f t="shared" si="68"/>
        <v/>
      </c>
    </row>
    <row r="136" spans="1:16384" x14ac:dyDescent="0.25">
      <c r="A136" s="30" t="str">
        <f t="shared" si="55"/>
        <v/>
      </c>
      <c r="B136" s="148"/>
      <c r="C136" s="69"/>
      <c r="D136" s="34"/>
      <c r="E136" s="46"/>
      <c r="F136" s="23"/>
      <c r="G136" s="37"/>
      <c r="H136" s="36"/>
      <c r="I136" s="16" t="str">
        <f t="shared" si="56"/>
        <v/>
      </c>
      <c r="J136" s="426" t="str">
        <f t="shared" si="57"/>
        <v/>
      </c>
      <c r="K136" s="832"/>
      <c r="L136" s="836" t="str">
        <f t="shared" si="64"/>
        <v/>
      </c>
      <c r="M136" s="115"/>
      <c r="N136" s="25" t="str">
        <f t="shared" si="65"/>
        <v/>
      </c>
      <c r="O136" s="17"/>
      <c r="P136" s="25" t="str">
        <f t="shared" si="66"/>
        <v/>
      </c>
      <c r="Q136" s="17"/>
      <c r="R136" s="25" t="str">
        <f t="shared" si="67"/>
        <v/>
      </c>
      <c r="S136" s="26" t="str">
        <f t="shared" si="61"/>
        <v/>
      </c>
      <c r="T136" s="182" t="str">
        <f t="shared" si="68"/>
        <v/>
      </c>
    </row>
    <row r="137" spans="1:16384" x14ac:dyDescent="0.25">
      <c r="A137" s="30" t="str">
        <f t="shared" si="55"/>
        <v/>
      </c>
      <c r="B137" s="148"/>
      <c r="C137" s="69"/>
      <c r="D137" s="34"/>
      <c r="E137" s="46"/>
      <c r="F137" s="23"/>
      <c r="G137" s="37"/>
      <c r="H137" s="36"/>
      <c r="I137" s="16" t="str">
        <f t="shared" si="56"/>
        <v/>
      </c>
      <c r="J137" s="426" t="str">
        <f t="shared" si="57"/>
        <v/>
      </c>
      <c r="K137" s="832"/>
      <c r="L137" s="836" t="str">
        <f t="shared" si="64"/>
        <v/>
      </c>
      <c r="M137" s="115"/>
      <c r="N137" s="25" t="str">
        <f t="shared" si="65"/>
        <v/>
      </c>
      <c r="O137" s="17"/>
      <c r="P137" s="25" t="str">
        <f t="shared" si="66"/>
        <v/>
      </c>
      <c r="Q137" s="17"/>
      <c r="R137" s="25" t="str">
        <f t="shared" si="67"/>
        <v/>
      </c>
      <c r="S137" s="26" t="str">
        <f t="shared" si="61"/>
        <v/>
      </c>
      <c r="T137" s="182" t="str">
        <f t="shared" si="68"/>
        <v/>
      </c>
    </row>
    <row r="138" spans="1:16384" x14ac:dyDescent="0.25">
      <c r="A138" s="30" t="str">
        <f t="shared" si="55"/>
        <v/>
      </c>
      <c r="B138" s="148"/>
      <c r="C138" s="69"/>
      <c r="D138" s="34"/>
      <c r="E138" s="46"/>
      <c r="F138" s="23"/>
      <c r="G138" s="37"/>
      <c r="H138" s="36"/>
      <c r="I138" s="16" t="str">
        <f t="shared" si="56"/>
        <v/>
      </c>
      <c r="J138" s="426" t="str">
        <f t="shared" si="57"/>
        <v/>
      </c>
      <c r="K138" s="832"/>
      <c r="L138" s="836" t="str">
        <f t="shared" si="64"/>
        <v/>
      </c>
      <c r="M138" s="115"/>
      <c r="N138" s="25" t="str">
        <f t="shared" si="65"/>
        <v/>
      </c>
      <c r="O138" s="17"/>
      <c r="P138" s="25" t="str">
        <f t="shared" si="66"/>
        <v/>
      </c>
      <c r="Q138" s="17"/>
      <c r="R138" s="25" t="str">
        <f t="shared" si="67"/>
        <v/>
      </c>
      <c r="S138" s="26" t="str">
        <f t="shared" si="61"/>
        <v/>
      </c>
      <c r="T138" s="182" t="str">
        <f t="shared" si="68"/>
        <v/>
      </c>
    </row>
    <row r="139" spans="1:16384" x14ac:dyDescent="0.25">
      <c r="A139" s="30" t="str">
        <f t="shared" si="55"/>
        <v/>
      </c>
      <c r="B139" s="148"/>
      <c r="C139" s="69"/>
      <c r="D139" s="34"/>
      <c r="E139" s="46"/>
      <c r="F139" s="23"/>
      <c r="G139" s="37"/>
      <c r="H139" s="36"/>
      <c r="I139" s="16" t="str">
        <f t="shared" si="56"/>
        <v/>
      </c>
      <c r="J139" s="426" t="str">
        <f t="shared" si="57"/>
        <v/>
      </c>
      <c r="K139" s="832"/>
      <c r="L139" s="836" t="str">
        <f t="shared" si="64"/>
        <v/>
      </c>
      <c r="M139" s="115"/>
      <c r="N139" s="25" t="str">
        <f t="shared" si="65"/>
        <v/>
      </c>
      <c r="O139" s="17"/>
      <c r="P139" s="25" t="str">
        <f t="shared" si="66"/>
        <v/>
      </c>
      <c r="Q139" s="17"/>
      <c r="R139" s="25" t="str">
        <f t="shared" si="67"/>
        <v/>
      </c>
      <c r="S139" s="26" t="str">
        <f t="shared" si="61"/>
        <v/>
      </c>
      <c r="T139" s="182" t="str">
        <f t="shared" si="68"/>
        <v/>
      </c>
    </row>
    <row r="140" spans="1:16384" ht="15.75" thickBot="1" x14ac:dyDescent="0.3">
      <c r="A140" s="30" t="str">
        <f t="shared" si="55"/>
        <v/>
      </c>
      <c r="B140" s="148"/>
      <c r="C140" s="69"/>
      <c r="D140" s="34"/>
      <c r="E140" s="46"/>
      <c r="F140" s="23"/>
      <c r="G140" s="37"/>
      <c r="H140" s="36"/>
      <c r="I140" s="173" t="str">
        <f t="shared" si="56"/>
        <v/>
      </c>
      <c r="J140" s="1107" t="str">
        <f t="shared" si="57"/>
        <v/>
      </c>
      <c r="K140" s="832"/>
      <c r="L140" s="836" t="str">
        <f t="shared" si="64"/>
        <v/>
      </c>
      <c r="M140" s="115"/>
      <c r="N140" s="25" t="str">
        <f t="shared" si="65"/>
        <v/>
      </c>
      <c r="O140" s="17"/>
      <c r="P140" s="25" t="str">
        <f t="shared" si="66"/>
        <v/>
      </c>
      <c r="Q140" s="17"/>
      <c r="R140" s="25" t="str">
        <f t="shared" si="67"/>
        <v/>
      </c>
      <c r="S140" s="26" t="str">
        <f t="shared" si="61"/>
        <v/>
      </c>
      <c r="T140" s="182" t="str">
        <f t="shared" si="68"/>
        <v/>
      </c>
    </row>
    <row r="141" spans="1:16384" ht="16.5" thickTop="1" thickBot="1" x14ac:dyDescent="0.3">
      <c r="A141" s="30"/>
      <c r="B141" s="194" t="s">
        <v>290</v>
      </c>
      <c r="C141" s="197"/>
      <c r="D141" s="195" t="s">
        <v>107</v>
      </c>
      <c r="E141" s="196"/>
      <c r="F141" s="197">
        <f>SUM(F116:F140)</f>
        <v>51100</v>
      </c>
      <c r="G141" s="197" t="s">
        <v>107</v>
      </c>
      <c r="H141" s="198" t="s">
        <v>107</v>
      </c>
      <c r="I141" s="197">
        <f>SUM(I116:I140)</f>
        <v>25560</v>
      </c>
      <c r="J141" s="198">
        <f>SUM(J116:J140)</f>
        <v>1894.3985848959696</v>
      </c>
      <c r="K141" s="199">
        <f>SUM(K116:K140)</f>
        <v>43200</v>
      </c>
      <c r="L141" s="42" t="s">
        <v>107</v>
      </c>
      <c r="M141" s="184">
        <f>IF($J141=0,0,(N141/$J141)*100)</f>
        <v>0</v>
      </c>
      <c r="N141" s="185">
        <f>IF($R$24&lt;&gt;"",SUM(N116:N140),0)</f>
        <v>0</v>
      </c>
      <c r="O141" s="186">
        <f>IF($J141=0,0,(P141/$J141)*100)</f>
        <v>0</v>
      </c>
      <c r="P141" s="185">
        <f>IF($R$24&lt;&gt;"",SUM(P116:P140),0)</f>
        <v>0</v>
      </c>
      <c r="Q141" s="186">
        <f>IF($J141=0,0,(R141/$J141)*100)</f>
        <v>0</v>
      </c>
      <c r="R141" s="185">
        <f>IF($R$24&lt;&gt;"",SUM(R116:R140),0)</f>
        <v>0</v>
      </c>
      <c r="S141" s="186">
        <f>IF($J141=0,0,(T141/$J141)*100)</f>
        <v>0</v>
      </c>
      <c r="T141" s="187">
        <f>IF($R$24&lt;&gt;"",SUM(T116:T140),0)</f>
        <v>0</v>
      </c>
    </row>
    <row r="142" spans="1:16384" ht="16.5" thickTop="1" thickBot="1" x14ac:dyDescent="0.3">
      <c r="A142" s="30"/>
      <c r="B142" s="31"/>
      <c r="C142" s="42"/>
      <c r="D142" s="43"/>
      <c r="E142" s="43"/>
      <c r="F142" s="41"/>
      <c r="G142" s="41"/>
      <c r="H142" s="41"/>
      <c r="I142" s="41"/>
      <c r="J142" s="41"/>
      <c r="K142" s="41"/>
      <c r="L142" s="31"/>
      <c r="M142" s="1182"/>
      <c r="N142" s="1182"/>
      <c r="O142" s="1182"/>
      <c r="P142" s="1182"/>
      <c r="Q142" s="1182"/>
      <c r="R142" s="1182"/>
      <c r="S142" s="1182"/>
      <c r="T142" s="118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c r="IW142" s="2"/>
      <c r="IX142" s="2"/>
      <c r="IY142" s="2"/>
      <c r="IZ142" s="2"/>
      <c r="JA142" s="2"/>
      <c r="JB142" s="2"/>
      <c r="JC142" s="2"/>
      <c r="JD142" s="2"/>
      <c r="JE142" s="2"/>
      <c r="JF142" s="2"/>
      <c r="JG142" s="2"/>
      <c r="JH142" s="2"/>
      <c r="JI142" s="2"/>
      <c r="JJ142" s="2"/>
      <c r="JK142" s="2"/>
      <c r="JL142" s="2"/>
      <c r="JM142" s="2"/>
      <c r="JN142" s="2"/>
      <c r="JO142" s="2"/>
      <c r="JP142" s="2"/>
      <c r="JQ142" s="2"/>
      <c r="JR142" s="2"/>
      <c r="JS142" s="2"/>
      <c r="JT142" s="2"/>
      <c r="JU142" s="2"/>
      <c r="JV142" s="2"/>
      <c r="JW142" s="2"/>
      <c r="JX142" s="2"/>
      <c r="JY142" s="2"/>
      <c r="JZ142" s="2"/>
      <c r="KA142" s="2"/>
      <c r="KB142" s="2"/>
      <c r="KC142" s="2"/>
      <c r="KD142" s="2"/>
      <c r="KE142" s="2"/>
      <c r="KF142" s="2"/>
      <c r="KG142" s="2"/>
      <c r="KH142" s="2"/>
      <c r="KI142" s="2"/>
      <c r="KJ142" s="2"/>
      <c r="KK142" s="2"/>
      <c r="KL142" s="2"/>
      <c r="KM142" s="2"/>
      <c r="KN142" s="2"/>
      <c r="KO142" s="2"/>
      <c r="KP142" s="2"/>
      <c r="KQ142" s="2"/>
      <c r="KR142" s="2"/>
      <c r="KS142" s="2"/>
      <c r="KT142" s="2"/>
      <c r="KU142" s="2"/>
      <c r="KV142" s="2"/>
      <c r="KW142" s="2"/>
      <c r="KX142" s="2"/>
      <c r="KY142" s="2"/>
      <c r="KZ142" s="2"/>
      <c r="LA142" s="2"/>
      <c r="LB142" s="2"/>
      <c r="LC142" s="2"/>
      <c r="LD142" s="2"/>
      <c r="LE142" s="2"/>
      <c r="LF142" s="2"/>
      <c r="LG142" s="2"/>
      <c r="LH142" s="2"/>
      <c r="LI142" s="2"/>
      <c r="LJ142" s="2"/>
      <c r="LK142" s="2"/>
      <c r="LL142" s="2"/>
      <c r="LM142" s="2"/>
      <c r="LN142" s="2"/>
      <c r="LO142" s="2"/>
      <c r="LP142" s="2"/>
      <c r="LQ142" s="2"/>
      <c r="LR142" s="2"/>
      <c r="LS142" s="2"/>
      <c r="LT142" s="2"/>
      <c r="LU142" s="2"/>
      <c r="LV142" s="2"/>
      <c r="LW142" s="2"/>
      <c r="LX142" s="2"/>
      <c r="LY142" s="2"/>
      <c r="LZ142" s="2"/>
      <c r="MA142" s="2"/>
      <c r="MB142" s="2"/>
      <c r="MC142" s="2"/>
      <c r="MD142" s="2"/>
      <c r="ME142" s="2"/>
      <c r="MF142" s="2"/>
      <c r="MG142" s="2"/>
      <c r="MH142" s="2"/>
      <c r="MI142" s="2"/>
      <c r="MJ142" s="2"/>
      <c r="MK142" s="2"/>
      <c r="ML142" s="2"/>
      <c r="MM142" s="2"/>
      <c r="MN142" s="2"/>
      <c r="MO142" s="2"/>
      <c r="MP142" s="2"/>
      <c r="MQ142" s="2"/>
      <c r="MR142" s="2"/>
      <c r="MS142" s="2"/>
      <c r="MT142" s="2"/>
      <c r="MU142" s="2"/>
      <c r="MV142" s="2"/>
      <c r="MW142" s="2"/>
      <c r="MX142" s="2"/>
      <c r="MY142" s="2"/>
      <c r="MZ142" s="2"/>
      <c r="NA142" s="2"/>
      <c r="NB142" s="2"/>
      <c r="NC142" s="2"/>
      <c r="ND142" s="2"/>
      <c r="NE142" s="2"/>
      <c r="NF142" s="2"/>
      <c r="NG142" s="2"/>
      <c r="NH142" s="2"/>
      <c r="NI142" s="2"/>
      <c r="NJ142" s="2"/>
      <c r="NK142" s="2"/>
      <c r="NL142" s="2"/>
      <c r="NM142" s="2"/>
      <c r="NN142" s="2"/>
      <c r="NO142" s="2"/>
      <c r="NP142" s="2"/>
      <c r="NQ142" s="2"/>
      <c r="NR142" s="2"/>
      <c r="NS142" s="2"/>
      <c r="NT142" s="2"/>
      <c r="NU142" s="2"/>
      <c r="NV142" s="2"/>
      <c r="NW142" s="2"/>
      <c r="NX142" s="2"/>
      <c r="NY142" s="2"/>
      <c r="NZ142" s="2"/>
      <c r="OA142" s="2"/>
      <c r="OB142" s="2"/>
      <c r="OC142" s="2"/>
      <c r="OD142" s="2"/>
      <c r="OE142" s="2"/>
      <c r="OF142" s="2"/>
      <c r="OG142" s="2"/>
      <c r="OH142" s="2"/>
      <c r="OI142" s="2"/>
      <c r="OJ142" s="2"/>
      <c r="OK142" s="2"/>
      <c r="OL142" s="2"/>
      <c r="OM142" s="2"/>
      <c r="ON142" s="2"/>
      <c r="OO142" s="2"/>
      <c r="OP142" s="2"/>
      <c r="OQ142" s="2"/>
      <c r="OR142" s="2"/>
      <c r="OS142" s="2"/>
      <c r="OT142" s="2"/>
      <c r="OU142" s="2"/>
      <c r="OV142" s="2"/>
      <c r="OW142" s="2"/>
      <c r="OX142" s="2"/>
      <c r="OY142" s="2"/>
      <c r="OZ142" s="2"/>
      <c r="PA142" s="2"/>
      <c r="PB142" s="2"/>
      <c r="PC142" s="2"/>
      <c r="PD142" s="2"/>
      <c r="PE142" s="2"/>
      <c r="PF142" s="2"/>
      <c r="PG142" s="2"/>
      <c r="PH142" s="2"/>
      <c r="PI142" s="2"/>
      <c r="PJ142" s="2"/>
      <c r="PK142" s="2"/>
      <c r="PL142" s="2"/>
      <c r="PM142" s="2"/>
      <c r="PN142" s="2"/>
      <c r="PO142" s="2"/>
      <c r="PP142" s="2"/>
      <c r="PQ142" s="2"/>
      <c r="PR142" s="2"/>
      <c r="PS142" s="2"/>
      <c r="PT142" s="2"/>
      <c r="PU142" s="2"/>
      <c r="PV142" s="2"/>
      <c r="PW142" s="2"/>
      <c r="PX142" s="2"/>
      <c r="PY142" s="2"/>
      <c r="PZ142" s="2"/>
      <c r="QA142" s="2"/>
      <c r="QB142" s="2"/>
      <c r="QC142" s="2"/>
      <c r="QD142" s="2"/>
      <c r="QE142" s="2"/>
      <c r="QF142" s="2"/>
      <c r="QG142" s="2"/>
      <c r="QH142" s="2"/>
      <c r="QI142" s="2"/>
      <c r="QJ142" s="2"/>
      <c r="QK142" s="2"/>
      <c r="QL142" s="2"/>
      <c r="QM142" s="2"/>
      <c r="QN142" s="2"/>
      <c r="QO142" s="2"/>
      <c r="QP142" s="2"/>
      <c r="QQ142" s="2"/>
      <c r="QR142" s="2"/>
      <c r="QS142" s="2"/>
      <c r="QT142" s="2"/>
      <c r="QU142" s="2"/>
      <c r="QV142" s="2"/>
      <c r="QW142" s="2"/>
      <c r="QX142" s="2"/>
      <c r="QY142" s="2"/>
      <c r="QZ142" s="2"/>
      <c r="RA142" s="2"/>
      <c r="RB142" s="2"/>
      <c r="RC142" s="2"/>
      <c r="RD142" s="2"/>
      <c r="RE142" s="2"/>
      <c r="RF142" s="2"/>
      <c r="RG142" s="2"/>
      <c r="RH142" s="2"/>
      <c r="RI142" s="2"/>
      <c r="RJ142" s="2"/>
      <c r="RK142" s="2"/>
      <c r="RL142" s="2"/>
      <c r="RM142" s="2"/>
      <c r="RN142" s="2"/>
      <c r="RO142" s="2"/>
      <c r="RP142" s="2"/>
      <c r="RQ142" s="2"/>
      <c r="RR142" s="2"/>
      <c r="RS142" s="2"/>
      <c r="RT142" s="2"/>
      <c r="RU142" s="2"/>
      <c r="RV142" s="2"/>
      <c r="RW142" s="2"/>
      <c r="RX142" s="2"/>
      <c r="RY142" s="2"/>
      <c r="RZ142" s="2"/>
      <c r="SA142" s="2"/>
      <c r="SB142" s="2"/>
      <c r="SC142" s="2"/>
      <c r="SD142" s="2"/>
      <c r="SE142" s="2"/>
      <c r="SF142" s="2"/>
      <c r="SG142" s="2"/>
      <c r="SH142" s="2"/>
      <c r="SI142" s="2"/>
      <c r="SJ142" s="2"/>
      <c r="SK142" s="2"/>
      <c r="SL142" s="2"/>
      <c r="SM142" s="2"/>
      <c r="SN142" s="2"/>
      <c r="SO142" s="2"/>
      <c r="SP142" s="2"/>
      <c r="SQ142" s="2"/>
      <c r="SR142" s="2"/>
      <c r="SS142" s="2"/>
      <c r="ST142" s="2"/>
      <c r="SU142" s="2"/>
      <c r="SV142" s="2"/>
      <c r="SW142" s="2"/>
      <c r="SX142" s="2"/>
      <c r="SY142" s="2"/>
      <c r="SZ142" s="2"/>
      <c r="TA142" s="2"/>
      <c r="TB142" s="2"/>
      <c r="TC142" s="2"/>
      <c r="TD142" s="2"/>
      <c r="TE142" s="2"/>
      <c r="TF142" s="2"/>
      <c r="TG142" s="2"/>
      <c r="TH142" s="2"/>
      <c r="TI142" s="2"/>
      <c r="TJ142" s="2"/>
      <c r="TK142" s="2"/>
      <c r="TL142" s="2"/>
      <c r="TM142" s="2"/>
      <c r="TN142" s="2"/>
      <c r="TO142" s="2"/>
      <c r="TP142" s="2"/>
      <c r="TQ142" s="2"/>
      <c r="TR142" s="2"/>
      <c r="TS142" s="2"/>
      <c r="TT142" s="2"/>
      <c r="TU142" s="2"/>
      <c r="TV142" s="2"/>
      <c r="TW142" s="2"/>
      <c r="TX142" s="2"/>
      <c r="TY142" s="2"/>
      <c r="TZ142" s="2"/>
      <c r="UA142" s="2"/>
      <c r="UB142" s="2"/>
      <c r="UC142" s="2"/>
      <c r="UD142" s="2"/>
      <c r="UE142" s="2"/>
      <c r="UF142" s="2"/>
      <c r="UG142" s="2"/>
      <c r="UH142" s="2"/>
      <c r="UI142" s="2"/>
      <c r="UJ142" s="2"/>
      <c r="UK142" s="2"/>
      <c r="UL142" s="2"/>
      <c r="UM142" s="2"/>
      <c r="UN142" s="2"/>
      <c r="UO142" s="2"/>
      <c r="UP142" s="2"/>
      <c r="UQ142" s="2"/>
      <c r="UR142" s="2"/>
      <c r="US142" s="2"/>
      <c r="UT142" s="2"/>
      <c r="UU142" s="2"/>
      <c r="UV142" s="2"/>
      <c r="UW142" s="2"/>
      <c r="UX142" s="2"/>
      <c r="UY142" s="2"/>
      <c r="UZ142" s="2"/>
      <c r="VA142" s="2"/>
      <c r="VB142" s="2"/>
      <c r="VC142" s="2"/>
      <c r="VD142" s="2"/>
      <c r="VE142" s="2"/>
      <c r="VF142" s="2"/>
      <c r="VG142" s="2"/>
      <c r="VH142" s="2"/>
      <c r="VI142" s="2"/>
      <c r="VJ142" s="2"/>
      <c r="VK142" s="2"/>
      <c r="VL142" s="2"/>
      <c r="VM142" s="2"/>
      <c r="VN142" s="2"/>
      <c r="VO142" s="2"/>
      <c r="VP142" s="2"/>
      <c r="VQ142" s="2"/>
      <c r="VR142" s="2"/>
      <c r="VS142" s="2"/>
      <c r="VT142" s="2"/>
      <c r="VU142" s="2"/>
      <c r="VV142" s="2"/>
      <c r="VW142" s="2"/>
      <c r="VX142" s="2"/>
      <c r="VY142" s="2"/>
      <c r="VZ142" s="2"/>
      <c r="WA142" s="2"/>
      <c r="WB142" s="2"/>
      <c r="WC142" s="2"/>
      <c r="WD142" s="2"/>
      <c r="WE142" s="2"/>
      <c r="WF142" s="2"/>
      <c r="WG142" s="2"/>
      <c r="WH142" s="2"/>
      <c r="WI142" s="2"/>
      <c r="WJ142" s="2"/>
      <c r="WK142" s="2"/>
      <c r="WL142" s="2"/>
      <c r="WM142" s="2"/>
      <c r="WN142" s="2"/>
      <c r="WO142" s="2"/>
      <c r="WP142" s="2"/>
      <c r="WQ142" s="2"/>
      <c r="WR142" s="2"/>
      <c r="WS142" s="2"/>
      <c r="WT142" s="2"/>
      <c r="WU142" s="2"/>
      <c r="WV142" s="2"/>
      <c r="WW142" s="2"/>
      <c r="WX142" s="2"/>
      <c r="WY142" s="2"/>
      <c r="WZ142" s="2"/>
      <c r="XA142" s="2"/>
      <c r="XB142" s="2"/>
      <c r="XC142" s="2"/>
      <c r="XD142" s="2"/>
      <c r="XE142" s="2"/>
      <c r="XF142" s="2"/>
      <c r="XG142" s="2"/>
      <c r="XH142" s="2"/>
      <c r="XI142" s="2"/>
      <c r="XJ142" s="2"/>
      <c r="XK142" s="2"/>
      <c r="XL142" s="2"/>
      <c r="XM142" s="2"/>
      <c r="XN142" s="2"/>
      <c r="XO142" s="2"/>
      <c r="XP142" s="2"/>
      <c r="XQ142" s="2"/>
      <c r="XR142" s="2"/>
      <c r="XS142" s="2"/>
      <c r="XT142" s="2"/>
      <c r="XU142" s="2"/>
      <c r="XV142" s="2"/>
      <c r="XW142" s="2"/>
      <c r="XX142" s="2"/>
      <c r="XY142" s="2"/>
      <c r="XZ142" s="2"/>
      <c r="YA142" s="2"/>
      <c r="YB142" s="2"/>
      <c r="YC142" s="2"/>
      <c r="YD142" s="2"/>
      <c r="YE142" s="2"/>
      <c r="YF142" s="2"/>
      <c r="YG142" s="2"/>
      <c r="YH142" s="2"/>
      <c r="YI142" s="2"/>
      <c r="YJ142" s="2"/>
      <c r="YK142" s="2"/>
      <c r="YL142" s="2"/>
      <c r="YM142" s="2"/>
      <c r="YN142" s="2"/>
      <c r="YO142" s="2"/>
      <c r="YP142" s="2"/>
      <c r="YQ142" s="2"/>
      <c r="YR142" s="2"/>
      <c r="YS142" s="2"/>
      <c r="YT142" s="2"/>
      <c r="YU142" s="2"/>
      <c r="YV142" s="2"/>
      <c r="YW142" s="2"/>
      <c r="YX142" s="2"/>
      <c r="YY142" s="2"/>
      <c r="YZ142" s="2"/>
      <c r="ZA142" s="2"/>
      <c r="ZB142" s="2"/>
      <c r="ZC142" s="2"/>
      <c r="ZD142" s="2"/>
      <c r="ZE142" s="2"/>
      <c r="ZF142" s="2"/>
      <c r="ZG142" s="2"/>
      <c r="ZH142" s="2"/>
      <c r="ZI142" s="2"/>
      <c r="ZJ142" s="2"/>
      <c r="ZK142" s="2"/>
      <c r="ZL142" s="2"/>
      <c r="ZM142" s="2"/>
      <c r="ZN142" s="2"/>
      <c r="ZO142" s="2"/>
      <c r="ZP142" s="2"/>
      <c r="ZQ142" s="2"/>
      <c r="ZR142" s="2"/>
      <c r="ZS142" s="2"/>
      <c r="ZT142" s="2"/>
      <c r="ZU142" s="2"/>
      <c r="ZV142" s="2"/>
      <c r="ZW142" s="2"/>
      <c r="ZX142" s="2"/>
      <c r="ZY142" s="2"/>
      <c r="ZZ142" s="2"/>
      <c r="AAA142" s="2"/>
      <c r="AAB142" s="2"/>
      <c r="AAC142" s="2"/>
      <c r="AAD142" s="2"/>
      <c r="AAE142" s="2"/>
      <c r="AAF142" s="2"/>
      <c r="AAG142" s="2"/>
      <c r="AAH142" s="2"/>
      <c r="AAI142" s="2"/>
      <c r="AAJ142" s="2"/>
      <c r="AAK142" s="2"/>
      <c r="AAL142" s="2"/>
      <c r="AAM142" s="2"/>
      <c r="AAN142" s="2"/>
      <c r="AAO142" s="2"/>
      <c r="AAP142" s="2"/>
      <c r="AAQ142" s="2"/>
      <c r="AAR142" s="2"/>
      <c r="AAS142" s="2"/>
      <c r="AAT142" s="2"/>
      <c r="AAU142" s="2"/>
      <c r="AAV142" s="2"/>
      <c r="AAW142" s="2"/>
      <c r="AAX142" s="2"/>
      <c r="AAY142" s="2"/>
      <c r="AAZ142" s="2"/>
      <c r="ABA142" s="2"/>
      <c r="ABB142" s="2"/>
      <c r="ABC142" s="2"/>
      <c r="ABD142" s="2"/>
      <c r="ABE142" s="2"/>
      <c r="ABF142" s="2"/>
      <c r="ABG142" s="2"/>
      <c r="ABH142" s="2"/>
      <c r="ABI142" s="2"/>
      <c r="ABJ142" s="2"/>
      <c r="ABK142" s="2"/>
      <c r="ABL142" s="2"/>
      <c r="ABM142" s="2"/>
      <c r="ABN142" s="2"/>
      <c r="ABO142" s="2"/>
      <c r="ABP142" s="2"/>
      <c r="ABQ142" s="2"/>
      <c r="ABR142" s="2"/>
      <c r="ABS142" s="2"/>
      <c r="ABT142" s="2"/>
      <c r="ABU142" s="2"/>
      <c r="ABV142" s="2"/>
      <c r="ABW142" s="2"/>
      <c r="ABX142" s="2"/>
      <c r="ABY142" s="2"/>
      <c r="ABZ142" s="2"/>
      <c r="ACA142" s="2"/>
      <c r="ACB142" s="2"/>
      <c r="ACC142" s="2"/>
      <c r="ACD142" s="2"/>
      <c r="ACE142" s="2"/>
      <c r="ACF142" s="2"/>
      <c r="ACG142" s="2"/>
      <c r="ACH142" s="2"/>
      <c r="ACI142" s="2"/>
      <c r="ACJ142" s="2"/>
      <c r="ACK142" s="2"/>
      <c r="ACL142" s="2"/>
      <c r="ACM142" s="2"/>
      <c r="ACN142" s="2"/>
      <c r="ACO142" s="2"/>
      <c r="ACP142" s="2"/>
      <c r="ACQ142" s="2"/>
      <c r="ACR142" s="2"/>
      <c r="ACS142" s="2"/>
      <c r="ACT142" s="2"/>
      <c r="ACU142" s="2"/>
      <c r="ACV142" s="2"/>
      <c r="ACW142" s="2"/>
      <c r="ACX142" s="2"/>
      <c r="ACY142" s="2"/>
      <c r="ACZ142" s="2"/>
      <c r="ADA142" s="2"/>
      <c r="ADB142" s="2"/>
      <c r="ADC142" s="2"/>
      <c r="ADD142" s="2"/>
      <c r="ADE142" s="2"/>
      <c r="ADF142" s="2"/>
      <c r="ADG142" s="2"/>
      <c r="ADH142" s="2"/>
      <c r="ADI142" s="2"/>
      <c r="ADJ142" s="2"/>
      <c r="ADK142" s="2"/>
      <c r="ADL142" s="2"/>
      <c r="ADM142" s="2"/>
      <c r="ADN142" s="2"/>
      <c r="ADO142" s="2"/>
      <c r="ADP142" s="2"/>
      <c r="ADQ142" s="2"/>
      <c r="ADR142" s="2"/>
      <c r="ADS142" s="2"/>
      <c r="ADT142" s="2"/>
      <c r="ADU142" s="2"/>
      <c r="ADV142" s="2"/>
      <c r="ADW142" s="2"/>
      <c r="ADX142" s="2"/>
      <c r="ADY142" s="2"/>
      <c r="ADZ142" s="2"/>
      <c r="AEA142" s="2"/>
      <c r="AEB142" s="2"/>
      <c r="AEC142" s="2"/>
      <c r="AED142" s="2"/>
      <c r="AEE142" s="2"/>
      <c r="AEF142" s="2"/>
      <c r="AEG142" s="2"/>
      <c r="AEH142" s="2"/>
      <c r="AEI142" s="2"/>
      <c r="AEJ142" s="2"/>
      <c r="AEK142" s="2"/>
      <c r="AEL142" s="2"/>
      <c r="AEM142" s="2"/>
      <c r="AEN142" s="2"/>
      <c r="AEO142" s="2"/>
      <c r="AEP142" s="2"/>
      <c r="AEQ142" s="2"/>
      <c r="AER142" s="2"/>
      <c r="AES142" s="2"/>
      <c r="AET142" s="2"/>
      <c r="AEU142" s="2"/>
      <c r="AEV142" s="2"/>
      <c r="AEW142" s="2"/>
      <c r="AEX142" s="2"/>
      <c r="AEY142" s="2"/>
      <c r="AEZ142" s="2"/>
      <c r="AFA142" s="2"/>
      <c r="AFB142" s="2"/>
      <c r="AFC142" s="2"/>
      <c r="AFD142" s="2"/>
      <c r="AFE142" s="2"/>
      <c r="AFF142" s="2"/>
      <c r="AFG142" s="2"/>
      <c r="AFH142" s="2"/>
      <c r="AFI142" s="2"/>
      <c r="AFJ142" s="2"/>
      <c r="AFK142" s="2"/>
      <c r="AFL142" s="2"/>
      <c r="AFM142" s="2"/>
      <c r="AFN142" s="2"/>
      <c r="AFO142" s="2"/>
      <c r="AFP142" s="2"/>
      <c r="AFQ142" s="2"/>
      <c r="AFR142" s="2"/>
      <c r="AFS142" s="2"/>
      <c r="AFT142" s="2"/>
      <c r="AFU142" s="2"/>
      <c r="AFV142" s="2"/>
      <c r="AFW142" s="2"/>
      <c r="AFX142" s="2"/>
      <c r="AFY142" s="2"/>
      <c r="AFZ142" s="2"/>
      <c r="AGA142" s="2"/>
      <c r="AGB142" s="2"/>
      <c r="AGC142" s="2"/>
      <c r="AGD142" s="2"/>
      <c r="AGE142" s="2"/>
      <c r="AGF142" s="2"/>
      <c r="AGG142" s="2"/>
      <c r="AGH142" s="2"/>
      <c r="AGI142" s="2"/>
      <c r="AGJ142" s="2"/>
      <c r="AGK142" s="2"/>
      <c r="AGL142" s="2"/>
      <c r="AGM142" s="2"/>
      <c r="AGN142" s="2"/>
      <c r="AGO142" s="2"/>
      <c r="AGP142" s="2"/>
      <c r="AGQ142" s="2"/>
      <c r="AGR142" s="2"/>
      <c r="AGS142" s="2"/>
      <c r="AGT142" s="2"/>
      <c r="AGU142" s="2"/>
      <c r="AGV142" s="2"/>
      <c r="AGW142" s="2"/>
      <c r="AGX142" s="2"/>
      <c r="AGY142" s="2"/>
      <c r="AGZ142" s="2"/>
      <c r="AHA142" s="2"/>
      <c r="AHB142" s="2"/>
      <c r="AHC142" s="2"/>
      <c r="AHD142" s="2"/>
      <c r="AHE142" s="2"/>
      <c r="AHF142" s="2"/>
      <c r="AHG142" s="2"/>
      <c r="AHH142" s="2"/>
      <c r="AHI142" s="2"/>
      <c r="AHJ142" s="2"/>
      <c r="AHK142" s="2"/>
      <c r="AHL142" s="2"/>
      <c r="AHM142" s="2"/>
      <c r="AHN142" s="2"/>
      <c r="AHO142" s="2"/>
      <c r="AHP142" s="2"/>
      <c r="AHQ142" s="2"/>
      <c r="AHR142" s="2"/>
      <c r="AHS142" s="2"/>
      <c r="AHT142" s="2"/>
      <c r="AHU142" s="2"/>
      <c r="AHV142" s="2"/>
      <c r="AHW142" s="2"/>
      <c r="AHX142" s="2"/>
      <c r="AHY142" s="2"/>
      <c r="AHZ142" s="2"/>
      <c r="AIA142" s="2"/>
      <c r="AIB142" s="2"/>
      <c r="AIC142" s="2"/>
      <c r="AID142" s="2"/>
      <c r="AIE142" s="2"/>
      <c r="AIF142" s="2"/>
      <c r="AIG142" s="2"/>
      <c r="AIH142" s="2"/>
      <c r="AII142" s="2"/>
      <c r="AIJ142" s="2"/>
      <c r="AIK142" s="2"/>
      <c r="AIL142" s="2"/>
      <c r="AIM142" s="2"/>
      <c r="AIN142" s="2"/>
      <c r="AIO142" s="2"/>
      <c r="AIP142" s="2"/>
      <c r="AIQ142" s="2"/>
      <c r="AIR142" s="2"/>
      <c r="AIS142" s="2"/>
      <c r="AIT142" s="2"/>
      <c r="AIU142" s="2"/>
      <c r="AIV142" s="2"/>
      <c r="AIW142" s="2"/>
      <c r="AIX142" s="2"/>
      <c r="AIY142" s="2"/>
      <c r="AIZ142" s="2"/>
      <c r="AJA142" s="2"/>
      <c r="AJB142" s="2"/>
      <c r="AJC142" s="2"/>
      <c r="AJD142" s="2"/>
      <c r="AJE142" s="2"/>
      <c r="AJF142" s="2"/>
      <c r="AJG142" s="2"/>
      <c r="AJH142" s="2"/>
      <c r="AJI142" s="2"/>
      <c r="AJJ142" s="2"/>
      <c r="AJK142" s="2"/>
      <c r="AJL142" s="2"/>
      <c r="AJM142" s="2"/>
      <c r="AJN142" s="2"/>
      <c r="AJO142" s="2"/>
      <c r="AJP142" s="2"/>
      <c r="AJQ142" s="2"/>
      <c r="AJR142" s="2"/>
      <c r="AJS142" s="2"/>
      <c r="AJT142" s="2"/>
      <c r="AJU142" s="2"/>
      <c r="AJV142" s="2"/>
      <c r="AJW142" s="2"/>
      <c r="AJX142" s="2"/>
      <c r="AJY142" s="2"/>
      <c r="AJZ142" s="2"/>
      <c r="AKA142" s="2"/>
      <c r="AKB142" s="2"/>
      <c r="AKC142" s="2"/>
      <c r="AKD142" s="2"/>
      <c r="AKE142" s="2"/>
      <c r="AKF142" s="2"/>
      <c r="AKG142" s="2"/>
      <c r="AKH142" s="2"/>
      <c r="AKI142" s="2"/>
      <c r="AKJ142" s="2"/>
      <c r="AKK142" s="2"/>
      <c r="AKL142" s="2"/>
      <c r="AKM142" s="2"/>
      <c r="AKN142" s="2"/>
      <c r="AKO142" s="2"/>
      <c r="AKP142" s="2"/>
      <c r="AKQ142" s="2"/>
      <c r="AKR142" s="2"/>
      <c r="AKS142" s="2"/>
      <c r="AKT142" s="2"/>
      <c r="AKU142" s="2"/>
      <c r="AKV142" s="2"/>
      <c r="AKW142" s="2"/>
      <c r="AKX142" s="2"/>
      <c r="AKY142" s="2"/>
      <c r="AKZ142" s="2"/>
      <c r="ALA142" s="2"/>
      <c r="ALB142" s="2"/>
      <c r="ALC142" s="2"/>
      <c r="ALD142" s="2"/>
      <c r="ALE142" s="2"/>
      <c r="ALF142" s="2"/>
      <c r="ALG142" s="2"/>
      <c r="ALH142" s="2"/>
      <c r="ALI142" s="2"/>
      <c r="ALJ142" s="2"/>
      <c r="ALK142" s="2"/>
      <c r="ALL142" s="2"/>
      <c r="ALM142" s="2"/>
      <c r="ALN142" s="2"/>
      <c r="ALO142" s="2"/>
      <c r="ALP142" s="2"/>
      <c r="ALQ142" s="2"/>
      <c r="ALR142" s="2"/>
      <c r="ALS142" s="2"/>
      <c r="ALT142" s="2"/>
      <c r="ALU142" s="2"/>
      <c r="ALV142" s="2"/>
      <c r="ALW142" s="2"/>
      <c r="ALX142" s="2"/>
      <c r="ALY142" s="2"/>
      <c r="ALZ142" s="2"/>
      <c r="AMA142" s="2"/>
      <c r="AMB142" s="2"/>
      <c r="AMC142" s="2"/>
      <c r="AMD142" s="2"/>
      <c r="AME142" s="2"/>
      <c r="AMF142" s="2"/>
      <c r="AMG142" s="2"/>
      <c r="AMH142" s="2"/>
      <c r="AMI142" s="2"/>
      <c r="AMJ142" s="2"/>
      <c r="AMK142" s="2"/>
      <c r="AML142" s="2"/>
      <c r="AMM142" s="2"/>
      <c r="AMN142" s="2"/>
      <c r="AMO142" s="2"/>
      <c r="AMP142" s="2"/>
      <c r="AMQ142" s="2"/>
      <c r="AMR142" s="2"/>
      <c r="AMS142" s="2"/>
      <c r="AMT142" s="2"/>
      <c r="AMU142" s="2"/>
      <c r="AMV142" s="2"/>
      <c r="AMW142" s="2"/>
      <c r="AMX142" s="2"/>
      <c r="AMY142" s="2"/>
      <c r="AMZ142" s="2"/>
      <c r="ANA142" s="2"/>
      <c r="ANB142" s="2"/>
      <c r="ANC142" s="2"/>
      <c r="AND142" s="2"/>
      <c r="ANE142" s="2"/>
      <c r="ANF142" s="2"/>
      <c r="ANG142" s="2"/>
      <c r="ANH142" s="2"/>
      <c r="ANI142" s="2"/>
      <c r="ANJ142" s="2"/>
      <c r="ANK142" s="2"/>
      <c r="ANL142" s="2"/>
      <c r="ANM142" s="2"/>
      <c r="ANN142" s="2"/>
      <c r="ANO142" s="2"/>
      <c r="ANP142" s="2"/>
      <c r="ANQ142" s="2"/>
      <c r="ANR142" s="2"/>
      <c r="ANS142" s="2"/>
      <c r="ANT142" s="2"/>
      <c r="ANU142" s="2"/>
      <c r="ANV142" s="2"/>
      <c r="ANW142" s="2"/>
      <c r="ANX142" s="2"/>
      <c r="ANY142" s="2"/>
      <c r="ANZ142" s="2"/>
      <c r="AOA142" s="2"/>
      <c r="AOB142" s="2"/>
      <c r="AOC142" s="2"/>
      <c r="AOD142" s="2"/>
      <c r="AOE142" s="2"/>
      <c r="AOF142" s="2"/>
      <c r="AOG142" s="2"/>
      <c r="AOH142" s="2"/>
      <c r="AOI142" s="2"/>
      <c r="AOJ142" s="2"/>
      <c r="AOK142" s="2"/>
      <c r="AOL142" s="2"/>
      <c r="AOM142" s="2"/>
      <c r="AON142" s="2"/>
      <c r="AOO142" s="2"/>
      <c r="AOP142" s="2"/>
      <c r="AOQ142" s="2"/>
      <c r="AOR142" s="2"/>
      <c r="AOS142" s="2"/>
      <c r="AOT142" s="2"/>
      <c r="AOU142" s="2"/>
      <c r="AOV142" s="2"/>
      <c r="AOW142" s="2"/>
      <c r="AOX142" s="2"/>
      <c r="AOY142" s="2"/>
      <c r="AOZ142" s="2"/>
      <c r="APA142" s="2"/>
      <c r="APB142" s="2"/>
      <c r="APC142" s="2"/>
      <c r="APD142" s="2"/>
      <c r="APE142" s="2"/>
      <c r="APF142" s="2"/>
      <c r="APG142" s="2"/>
      <c r="APH142" s="2"/>
      <c r="API142" s="2"/>
      <c r="APJ142" s="2"/>
      <c r="APK142" s="2"/>
      <c r="APL142" s="2"/>
      <c r="APM142" s="2"/>
      <c r="APN142" s="2"/>
      <c r="APO142" s="2"/>
      <c r="APP142" s="2"/>
      <c r="APQ142" s="2"/>
      <c r="APR142" s="2"/>
      <c r="APS142" s="2"/>
      <c r="APT142" s="2"/>
      <c r="APU142" s="2"/>
      <c r="APV142" s="2"/>
      <c r="APW142" s="2"/>
      <c r="APX142" s="2"/>
      <c r="APY142" s="2"/>
      <c r="APZ142" s="2"/>
      <c r="AQA142" s="2"/>
      <c r="AQB142" s="2"/>
      <c r="AQC142" s="2"/>
      <c r="AQD142" s="2"/>
      <c r="AQE142" s="2"/>
      <c r="AQF142" s="2"/>
      <c r="AQG142" s="2"/>
      <c r="AQH142" s="2"/>
      <c r="AQI142" s="2"/>
      <c r="AQJ142" s="2"/>
      <c r="AQK142" s="2"/>
      <c r="AQL142" s="2"/>
      <c r="AQM142" s="2"/>
      <c r="AQN142" s="2"/>
      <c r="AQO142" s="2"/>
      <c r="AQP142" s="2"/>
      <c r="AQQ142" s="2"/>
      <c r="AQR142" s="2"/>
      <c r="AQS142" s="2"/>
      <c r="AQT142" s="2"/>
      <c r="AQU142" s="2"/>
      <c r="AQV142" s="2"/>
      <c r="AQW142" s="2"/>
      <c r="AQX142" s="2"/>
      <c r="AQY142" s="2"/>
      <c r="AQZ142" s="2"/>
      <c r="ARA142" s="2"/>
      <c r="ARB142" s="2"/>
      <c r="ARC142" s="2"/>
      <c r="ARD142" s="2"/>
      <c r="ARE142" s="2"/>
      <c r="ARF142" s="2"/>
      <c r="ARG142" s="2"/>
      <c r="ARH142" s="2"/>
      <c r="ARI142" s="2"/>
      <c r="ARJ142" s="2"/>
      <c r="ARK142" s="2"/>
      <c r="ARL142" s="2"/>
      <c r="ARM142" s="2"/>
      <c r="ARN142" s="2"/>
      <c r="ARO142" s="2"/>
      <c r="ARP142" s="2"/>
      <c r="ARQ142" s="2"/>
      <c r="ARR142" s="2"/>
      <c r="ARS142" s="2"/>
      <c r="ART142" s="2"/>
      <c r="ARU142" s="2"/>
      <c r="ARV142" s="2"/>
      <c r="ARW142" s="2"/>
      <c r="ARX142" s="2"/>
      <c r="ARY142" s="2"/>
      <c r="ARZ142" s="2"/>
      <c r="ASA142" s="2"/>
      <c r="ASB142" s="2"/>
      <c r="ASC142" s="2"/>
      <c r="ASD142" s="2"/>
      <c r="ASE142" s="2"/>
      <c r="ASF142" s="2"/>
      <c r="ASG142" s="2"/>
      <c r="ASH142" s="2"/>
      <c r="ASI142" s="2"/>
      <c r="ASJ142" s="2"/>
      <c r="ASK142" s="2"/>
      <c r="ASL142" s="2"/>
      <c r="ASM142" s="2"/>
      <c r="ASN142" s="2"/>
      <c r="ASO142" s="2"/>
      <c r="ASP142" s="2"/>
      <c r="ASQ142" s="2"/>
      <c r="ASR142" s="2"/>
      <c r="ASS142" s="2"/>
      <c r="AST142" s="2"/>
      <c r="ASU142" s="2"/>
      <c r="ASV142" s="2"/>
      <c r="ASW142" s="2"/>
      <c r="ASX142" s="2"/>
      <c r="ASY142" s="2"/>
      <c r="ASZ142" s="2"/>
      <c r="ATA142" s="2"/>
      <c r="ATB142" s="2"/>
      <c r="ATC142" s="2"/>
      <c r="ATD142" s="2"/>
      <c r="ATE142" s="2"/>
      <c r="ATF142" s="2"/>
      <c r="ATG142" s="2"/>
      <c r="ATH142" s="2"/>
      <c r="ATI142" s="2"/>
      <c r="ATJ142" s="2"/>
      <c r="ATK142" s="2"/>
      <c r="ATL142" s="2"/>
      <c r="ATM142" s="2"/>
      <c r="ATN142" s="2"/>
      <c r="ATO142" s="2"/>
      <c r="ATP142" s="2"/>
      <c r="ATQ142" s="2"/>
      <c r="ATR142" s="2"/>
      <c r="ATS142" s="2"/>
      <c r="ATT142" s="2"/>
      <c r="ATU142" s="2"/>
      <c r="ATV142" s="2"/>
      <c r="ATW142" s="2"/>
      <c r="ATX142" s="2"/>
      <c r="ATY142" s="2"/>
      <c r="ATZ142" s="2"/>
      <c r="AUA142" s="2"/>
      <c r="AUB142" s="2"/>
      <c r="AUC142" s="2"/>
      <c r="AUD142" s="2"/>
      <c r="AUE142" s="2"/>
      <c r="AUF142" s="2"/>
      <c r="AUG142" s="2"/>
      <c r="AUH142" s="2"/>
      <c r="AUI142" s="2"/>
      <c r="AUJ142" s="2"/>
      <c r="AUK142" s="2"/>
      <c r="AUL142" s="2"/>
      <c r="AUM142" s="2"/>
      <c r="AUN142" s="2"/>
      <c r="AUO142" s="2"/>
      <c r="AUP142" s="2"/>
      <c r="AUQ142" s="2"/>
      <c r="AUR142" s="2"/>
      <c r="AUS142" s="2"/>
      <c r="AUT142" s="2"/>
      <c r="AUU142" s="2"/>
      <c r="AUV142" s="2"/>
      <c r="AUW142" s="2"/>
      <c r="AUX142" s="2"/>
      <c r="AUY142" s="2"/>
      <c r="AUZ142" s="2"/>
      <c r="AVA142" s="2"/>
      <c r="AVB142" s="2"/>
      <c r="AVC142" s="2"/>
      <c r="AVD142" s="2"/>
      <c r="AVE142" s="2"/>
      <c r="AVF142" s="2"/>
      <c r="AVG142" s="2"/>
      <c r="AVH142" s="2"/>
      <c r="AVI142" s="2"/>
      <c r="AVJ142" s="2"/>
      <c r="AVK142" s="2"/>
      <c r="AVL142" s="2"/>
      <c r="AVM142" s="2"/>
      <c r="AVN142" s="2"/>
      <c r="AVO142" s="2"/>
      <c r="AVP142" s="2"/>
      <c r="AVQ142" s="2"/>
      <c r="AVR142" s="2"/>
      <c r="AVS142" s="2"/>
      <c r="AVT142" s="2"/>
      <c r="AVU142" s="2"/>
      <c r="AVV142" s="2"/>
      <c r="AVW142" s="2"/>
      <c r="AVX142" s="2"/>
      <c r="AVY142" s="2"/>
      <c r="AVZ142" s="2"/>
      <c r="AWA142" s="2"/>
      <c r="AWB142" s="2"/>
      <c r="AWC142" s="2"/>
      <c r="AWD142" s="2"/>
      <c r="AWE142" s="2"/>
      <c r="AWF142" s="2"/>
      <c r="AWG142" s="2"/>
      <c r="AWH142" s="2"/>
      <c r="AWI142" s="2"/>
      <c r="AWJ142" s="2"/>
      <c r="AWK142" s="2"/>
      <c r="AWL142" s="2"/>
      <c r="AWM142" s="2"/>
      <c r="AWN142" s="2"/>
      <c r="AWO142" s="2"/>
      <c r="AWP142" s="2"/>
      <c r="AWQ142" s="2"/>
      <c r="AWR142" s="2"/>
      <c r="AWS142" s="2"/>
      <c r="AWT142" s="2"/>
      <c r="AWU142" s="2"/>
      <c r="AWV142" s="2"/>
      <c r="AWW142" s="2"/>
      <c r="AWX142" s="2"/>
      <c r="AWY142" s="2"/>
      <c r="AWZ142" s="2"/>
      <c r="AXA142" s="2"/>
      <c r="AXB142" s="2"/>
      <c r="AXC142" s="2"/>
      <c r="AXD142" s="2"/>
      <c r="AXE142" s="2"/>
      <c r="AXF142" s="2"/>
      <c r="AXG142" s="2"/>
      <c r="AXH142" s="2"/>
      <c r="AXI142" s="2"/>
      <c r="AXJ142" s="2"/>
      <c r="AXK142" s="2"/>
      <c r="AXL142" s="2"/>
      <c r="AXM142" s="2"/>
      <c r="AXN142" s="2"/>
      <c r="AXO142" s="2"/>
      <c r="AXP142" s="2"/>
      <c r="AXQ142" s="2"/>
      <c r="AXR142" s="2"/>
      <c r="AXS142" s="2"/>
      <c r="AXT142" s="2"/>
      <c r="AXU142" s="2"/>
      <c r="AXV142" s="2"/>
      <c r="AXW142" s="2"/>
      <c r="AXX142" s="2"/>
      <c r="AXY142" s="2"/>
      <c r="AXZ142" s="2"/>
      <c r="AYA142" s="2"/>
      <c r="AYB142" s="2"/>
      <c r="AYC142" s="2"/>
      <c r="AYD142" s="2"/>
      <c r="AYE142" s="2"/>
      <c r="AYF142" s="2"/>
      <c r="AYG142" s="2"/>
      <c r="AYH142" s="2"/>
      <c r="AYI142" s="2"/>
      <c r="AYJ142" s="2"/>
      <c r="AYK142" s="2"/>
      <c r="AYL142" s="2"/>
      <c r="AYM142" s="2"/>
      <c r="AYN142" s="2"/>
      <c r="AYO142" s="2"/>
      <c r="AYP142" s="2"/>
      <c r="AYQ142" s="2"/>
      <c r="AYR142" s="2"/>
      <c r="AYS142" s="2"/>
      <c r="AYT142" s="2"/>
      <c r="AYU142" s="2"/>
      <c r="AYV142" s="2"/>
      <c r="AYW142" s="2"/>
      <c r="AYX142" s="2"/>
      <c r="AYY142" s="2"/>
      <c r="AYZ142" s="2"/>
      <c r="AZA142" s="2"/>
      <c r="AZB142" s="2"/>
      <c r="AZC142" s="2"/>
      <c r="AZD142" s="2"/>
      <c r="AZE142" s="2"/>
      <c r="AZF142" s="2"/>
      <c r="AZG142" s="2"/>
      <c r="AZH142" s="2"/>
      <c r="AZI142" s="2"/>
      <c r="AZJ142" s="2"/>
      <c r="AZK142" s="2"/>
      <c r="AZL142" s="2"/>
      <c r="AZM142" s="2"/>
      <c r="AZN142" s="2"/>
      <c r="AZO142" s="2"/>
      <c r="AZP142" s="2"/>
      <c r="AZQ142" s="2"/>
      <c r="AZR142" s="2"/>
      <c r="AZS142" s="2"/>
      <c r="AZT142" s="2"/>
      <c r="AZU142" s="2"/>
      <c r="AZV142" s="2"/>
      <c r="AZW142" s="2"/>
      <c r="AZX142" s="2"/>
      <c r="AZY142" s="2"/>
      <c r="AZZ142" s="2"/>
      <c r="BAA142" s="2"/>
      <c r="BAB142" s="2"/>
      <c r="BAC142" s="2"/>
      <c r="BAD142" s="2"/>
      <c r="BAE142" s="2"/>
      <c r="BAF142" s="2"/>
      <c r="BAG142" s="2"/>
      <c r="BAH142" s="2"/>
      <c r="BAI142" s="2"/>
      <c r="BAJ142" s="2"/>
      <c r="BAK142" s="2"/>
      <c r="BAL142" s="2"/>
      <c r="BAM142" s="2"/>
      <c r="BAN142" s="2"/>
      <c r="BAO142" s="2"/>
      <c r="BAP142" s="2"/>
      <c r="BAQ142" s="2"/>
      <c r="BAR142" s="2"/>
      <c r="BAS142" s="2"/>
      <c r="BAT142" s="2"/>
      <c r="BAU142" s="2"/>
      <c r="BAV142" s="2"/>
      <c r="BAW142" s="2"/>
      <c r="BAX142" s="2"/>
      <c r="BAY142" s="2"/>
      <c r="BAZ142" s="2"/>
      <c r="BBA142" s="2"/>
      <c r="BBB142" s="2"/>
      <c r="BBC142" s="2"/>
      <c r="BBD142" s="2"/>
      <c r="BBE142" s="2"/>
      <c r="BBF142" s="2"/>
      <c r="BBG142" s="2"/>
      <c r="BBH142" s="2"/>
      <c r="BBI142" s="2"/>
      <c r="BBJ142" s="2"/>
      <c r="BBK142" s="2"/>
      <c r="BBL142" s="2"/>
      <c r="BBM142" s="2"/>
      <c r="BBN142" s="2"/>
      <c r="BBO142" s="2"/>
      <c r="BBP142" s="2"/>
      <c r="BBQ142" s="2"/>
      <c r="BBR142" s="2"/>
      <c r="BBS142" s="2"/>
      <c r="BBT142" s="2"/>
      <c r="BBU142" s="2"/>
      <c r="BBV142" s="2"/>
      <c r="BBW142" s="2"/>
      <c r="BBX142" s="2"/>
      <c r="BBY142" s="2"/>
      <c r="BBZ142" s="2"/>
      <c r="BCA142" s="2"/>
      <c r="BCB142" s="2"/>
      <c r="BCC142" s="2"/>
      <c r="BCD142" s="2"/>
      <c r="BCE142" s="2"/>
      <c r="BCF142" s="2"/>
      <c r="BCG142" s="2"/>
      <c r="BCH142" s="2"/>
      <c r="BCI142" s="2"/>
      <c r="BCJ142" s="2"/>
      <c r="BCK142" s="2"/>
      <c r="BCL142" s="2"/>
      <c r="BCM142" s="2"/>
      <c r="BCN142" s="2"/>
      <c r="BCO142" s="2"/>
      <c r="BCP142" s="2"/>
      <c r="BCQ142" s="2"/>
      <c r="BCR142" s="2"/>
      <c r="BCS142" s="2"/>
      <c r="BCT142" s="2"/>
      <c r="BCU142" s="2"/>
      <c r="BCV142" s="2"/>
      <c r="BCW142" s="2"/>
      <c r="BCX142" s="2"/>
      <c r="BCY142" s="2"/>
      <c r="BCZ142" s="2"/>
      <c r="BDA142" s="2"/>
      <c r="BDB142" s="2"/>
      <c r="BDC142" s="2"/>
      <c r="BDD142" s="2"/>
      <c r="BDE142" s="2"/>
      <c r="BDF142" s="2"/>
      <c r="BDG142" s="2"/>
      <c r="BDH142" s="2"/>
      <c r="BDI142" s="2"/>
      <c r="BDJ142" s="2"/>
      <c r="BDK142" s="2"/>
      <c r="BDL142" s="2"/>
      <c r="BDM142" s="2"/>
      <c r="BDN142" s="2"/>
      <c r="BDO142" s="2"/>
      <c r="BDP142" s="2"/>
      <c r="BDQ142" s="2"/>
      <c r="BDR142" s="2"/>
      <c r="BDS142" s="2"/>
      <c r="BDT142" s="2"/>
      <c r="BDU142" s="2"/>
      <c r="BDV142" s="2"/>
      <c r="BDW142" s="2"/>
      <c r="BDX142" s="2"/>
      <c r="BDY142" s="2"/>
      <c r="BDZ142" s="2"/>
      <c r="BEA142" s="2"/>
      <c r="BEB142" s="2"/>
      <c r="BEC142" s="2"/>
      <c r="BED142" s="2"/>
      <c r="BEE142" s="2"/>
      <c r="BEF142" s="2"/>
      <c r="BEG142" s="2"/>
      <c r="BEH142" s="2"/>
      <c r="BEI142" s="2"/>
      <c r="BEJ142" s="2"/>
      <c r="BEK142" s="2"/>
      <c r="BEL142" s="2"/>
      <c r="BEM142" s="2"/>
      <c r="BEN142" s="2"/>
      <c r="BEO142" s="2"/>
      <c r="BEP142" s="2"/>
      <c r="BEQ142" s="2"/>
      <c r="BER142" s="2"/>
      <c r="BES142" s="2"/>
      <c r="BET142" s="2"/>
      <c r="BEU142" s="2"/>
      <c r="BEV142" s="2"/>
      <c r="BEW142" s="2"/>
      <c r="BEX142" s="2"/>
      <c r="BEY142" s="2"/>
      <c r="BEZ142" s="2"/>
      <c r="BFA142" s="2"/>
      <c r="BFB142" s="2"/>
      <c r="BFC142" s="2"/>
      <c r="BFD142" s="2"/>
      <c r="BFE142" s="2"/>
      <c r="BFF142" s="2"/>
      <c r="BFG142" s="2"/>
      <c r="BFH142" s="2"/>
      <c r="BFI142" s="2"/>
      <c r="BFJ142" s="2"/>
      <c r="BFK142" s="2"/>
      <c r="BFL142" s="2"/>
      <c r="BFM142" s="2"/>
      <c r="BFN142" s="2"/>
      <c r="BFO142" s="2"/>
      <c r="BFP142" s="2"/>
      <c r="BFQ142" s="2"/>
      <c r="BFR142" s="2"/>
      <c r="BFS142" s="2"/>
      <c r="BFT142" s="2"/>
      <c r="BFU142" s="2"/>
      <c r="BFV142" s="2"/>
      <c r="BFW142" s="2"/>
      <c r="BFX142" s="2"/>
      <c r="BFY142" s="2"/>
      <c r="BFZ142" s="2"/>
      <c r="BGA142" s="2"/>
      <c r="BGB142" s="2"/>
      <c r="BGC142" s="2"/>
      <c r="BGD142" s="2"/>
      <c r="BGE142" s="2"/>
      <c r="BGF142" s="2"/>
      <c r="BGG142" s="2"/>
      <c r="BGH142" s="2"/>
      <c r="BGI142" s="2"/>
      <c r="BGJ142" s="2"/>
      <c r="BGK142" s="2"/>
      <c r="BGL142" s="2"/>
      <c r="BGM142" s="2"/>
      <c r="BGN142" s="2"/>
      <c r="BGO142" s="2"/>
      <c r="BGP142" s="2"/>
      <c r="BGQ142" s="2"/>
      <c r="BGR142" s="2"/>
      <c r="BGS142" s="2"/>
      <c r="BGT142" s="2"/>
      <c r="BGU142" s="2"/>
      <c r="BGV142" s="2"/>
      <c r="BGW142" s="2"/>
      <c r="BGX142" s="2"/>
      <c r="BGY142" s="2"/>
      <c r="BGZ142" s="2"/>
      <c r="BHA142" s="2"/>
      <c r="BHB142" s="2"/>
      <c r="BHC142" s="2"/>
      <c r="BHD142" s="2"/>
      <c r="BHE142" s="2"/>
      <c r="BHF142" s="2"/>
      <c r="BHG142" s="2"/>
      <c r="BHH142" s="2"/>
      <c r="BHI142" s="2"/>
      <c r="BHJ142" s="2"/>
      <c r="BHK142" s="2"/>
      <c r="BHL142" s="2"/>
      <c r="BHM142" s="2"/>
      <c r="BHN142" s="2"/>
      <c r="BHO142" s="2"/>
      <c r="BHP142" s="2"/>
      <c r="BHQ142" s="2"/>
      <c r="BHR142" s="2"/>
      <c r="BHS142" s="2"/>
      <c r="BHT142" s="2"/>
      <c r="BHU142" s="2"/>
      <c r="BHV142" s="2"/>
      <c r="BHW142" s="2"/>
      <c r="BHX142" s="2"/>
      <c r="BHY142" s="2"/>
      <c r="BHZ142" s="2"/>
      <c r="BIA142" s="2"/>
      <c r="BIB142" s="2"/>
      <c r="BIC142" s="2"/>
      <c r="BID142" s="2"/>
      <c r="BIE142" s="2"/>
      <c r="BIF142" s="2"/>
      <c r="BIG142" s="2"/>
      <c r="BIH142" s="2"/>
      <c r="BII142" s="2"/>
      <c r="BIJ142" s="2"/>
      <c r="BIK142" s="2"/>
      <c r="BIL142" s="2"/>
      <c r="BIM142" s="2"/>
      <c r="BIN142" s="2"/>
      <c r="BIO142" s="2"/>
      <c r="BIP142" s="2"/>
      <c r="BIQ142" s="2"/>
      <c r="BIR142" s="2"/>
      <c r="BIS142" s="2"/>
      <c r="BIT142" s="2"/>
      <c r="BIU142" s="2"/>
      <c r="BIV142" s="2"/>
      <c r="BIW142" s="2"/>
      <c r="BIX142" s="2"/>
      <c r="BIY142" s="2"/>
      <c r="BIZ142" s="2"/>
      <c r="BJA142" s="2"/>
      <c r="BJB142" s="2"/>
      <c r="BJC142" s="2"/>
      <c r="BJD142" s="2"/>
      <c r="BJE142" s="2"/>
      <c r="BJF142" s="2"/>
      <c r="BJG142" s="2"/>
      <c r="BJH142" s="2"/>
      <c r="BJI142" s="2"/>
      <c r="BJJ142" s="2"/>
      <c r="BJK142" s="2"/>
      <c r="BJL142" s="2"/>
      <c r="BJM142" s="2"/>
      <c r="BJN142" s="2"/>
      <c r="BJO142" s="2"/>
      <c r="BJP142" s="2"/>
      <c r="BJQ142" s="2"/>
      <c r="BJR142" s="2"/>
      <c r="BJS142" s="2"/>
      <c r="BJT142" s="2"/>
      <c r="BJU142" s="2"/>
      <c r="BJV142" s="2"/>
      <c r="BJW142" s="2"/>
      <c r="BJX142" s="2"/>
      <c r="BJY142" s="2"/>
      <c r="BJZ142" s="2"/>
      <c r="BKA142" s="2"/>
      <c r="BKB142" s="2"/>
      <c r="BKC142" s="2"/>
      <c r="BKD142" s="2"/>
      <c r="BKE142" s="2"/>
      <c r="BKF142" s="2"/>
      <c r="BKG142" s="2"/>
      <c r="BKH142" s="2"/>
      <c r="BKI142" s="2"/>
      <c r="BKJ142" s="2"/>
      <c r="BKK142" s="2"/>
      <c r="BKL142" s="2"/>
      <c r="BKM142" s="2"/>
      <c r="BKN142" s="2"/>
      <c r="BKO142" s="2"/>
      <c r="BKP142" s="2"/>
      <c r="BKQ142" s="2"/>
      <c r="BKR142" s="2"/>
      <c r="BKS142" s="2"/>
      <c r="BKT142" s="2"/>
      <c r="BKU142" s="2"/>
      <c r="BKV142" s="2"/>
      <c r="BKW142" s="2"/>
      <c r="BKX142" s="2"/>
      <c r="BKY142" s="2"/>
      <c r="BKZ142" s="2"/>
      <c r="BLA142" s="2"/>
      <c r="BLB142" s="2"/>
      <c r="BLC142" s="2"/>
      <c r="BLD142" s="2"/>
      <c r="BLE142" s="2"/>
      <c r="BLF142" s="2"/>
      <c r="BLG142" s="2"/>
      <c r="BLH142" s="2"/>
      <c r="BLI142" s="2"/>
      <c r="BLJ142" s="2"/>
      <c r="BLK142" s="2"/>
      <c r="BLL142" s="2"/>
      <c r="BLM142" s="2"/>
      <c r="BLN142" s="2"/>
      <c r="BLO142" s="2"/>
      <c r="BLP142" s="2"/>
      <c r="BLQ142" s="2"/>
      <c r="BLR142" s="2"/>
      <c r="BLS142" s="2"/>
      <c r="BLT142" s="2"/>
      <c r="BLU142" s="2"/>
      <c r="BLV142" s="2"/>
      <c r="BLW142" s="2"/>
      <c r="BLX142" s="2"/>
      <c r="BLY142" s="2"/>
      <c r="BLZ142" s="2"/>
      <c r="BMA142" s="2"/>
      <c r="BMB142" s="2"/>
      <c r="BMC142" s="2"/>
      <c r="BMD142" s="2"/>
      <c r="BME142" s="2"/>
      <c r="BMF142" s="2"/>
      <c r="BMG142" s="2"/>
      <c r="BMH142" s="2"/>
      <c r="BMI142" s="2"/>
      <c r="BMJ142" s="2"/>
      <c r="BMK142" s="2"/>
      <c r="BML142" s="2"/>
      <c r="BMM142" s="2"/>
      <c r="BMN142" s="2"/>
      <c r="BMO142" s="2"/>
      <c r="BMP142" s="2"/>
      <c r="BMQ142" s="2"/>
      <c r="BMR142" s="2"/>
      <c r="BMS142" s="2"/>
      <c r="BMT142" s="2"/>
      <c r="BMU142" s="2"/>
      <c r="BMV142" s="2"/>
      <c r="BMW142" s="2"/>
      <c r="BMX142" s="2"/>
      <c r="BMY142" s="2"/>
      <c r="BMZ142" s="2"/>
      <c r="BNA142" s="2"/>
      <c r="BNB142" s="2"/>
      <c r="BNC142" s="2"/>
      <c r="BND142" s="2"/>
      <c r="BNE142" s="2"/>
      <c r="BNF142" s="2"/>
      <c r="BNG142" s="2"/>
      <c r="BNH142" s="2"/>
      <c r="BNI142" s="2"/>
      <c r="BNJ142" s="2"/>
      <c r="BNK142" s="2"/>
      <c r="BNL142" s="2"/>
      <c r="BNM142" s="2"/>
      <c r="BNN142" s="2"/>
      <c r="BNO142" s="2"/>
      <c r="BNP142" s="2"/>
      <c r="BNQ142" s="2"/>
      <c r="BNR142" s="2"/>
      <c r="BNS142" s="2"/>
      <c r="BNT142" s="2"/>
      <c r="BNU142" s="2"/>
      <c r="BNV142" s="2"/>
      <c r="BNW142" s="2"/>
      <c r="BNX142" s="2"/>
      <c r="BNY142" s="2"/>
      <c r="BNZ142" s="2"/>
      <c r="BOA142" s="2"/>
      <c r="BOB142" s="2"/>
      <c r="BOC142" s="2"/>
      <c r="BOD142" s="2"/>
      <c r="BOE142" s="2"/>
      <c r="BOF142" s="2"/>
      <c r="BOG142" s="2"/>
      <c r="BOH142" s="2"/>
      <c r="BOI142" s="2"/>
      <c r="BOJ142" s="2"/>
      <c r="BOK142" s="2"/>
      <c r="BOL142" s="2"/>
      <c r="BOM142" s="2"/>
      <c r="BON142" s="2"/>
      <c r="BOO142" s="2"/>
      <c r="BOP142" s="2"/>
      <c r="BOQ142" s="2"/>
      <c r="BOR142" s="2"/>
      <c r="BOS142" s="2"/>
      <c r="BOT142" s="2"/>
      <c r="BOU142" s="2"/>
      <c r="BOV142" s="2"/>
      <c r="BOW142" s="2"/>
      <c r="BOX142" s="2"/>
      <c r="BOY142" s="2"/>
      <c r="BOZ142" s="2"/>
      <c r="BPA142" s="2"/>
      <c r="BPB142" s="2"/>
      <c r="BPC142" s="2"/>
      <c r="BPD142" s="2"/>
      <c r="BPE142" s="2"/>
      <c r="BPF142" s="2"/>
      <c r="BPG142" s="2"/>
      <c r="BPH142" s="2"/>
      <c r="BPI142" s="2"/>
      <c r="BPJ142" s="2"/>
      <c r="BPK142" s="2"/>
      <c r="BPL142" s="2"/>
      <c r="BPM142" s="2"/>
      <c r="BPN142" s="2"/>
      <c r="BPO142" s="2"/>
      <c r="BPP142" s="2"/>
      <c r="BPQ142" s="2"/>
      <c r="BPR142" s="2"/>
      <c r="BPS142" s="2"/>
      <c r="BPT142" s="2"/>
      <c r="BPU142" s="2"/>
      <c r="BPV142" s="2"/>
      <c r="BPW142" s="2"/>
      <c r="BPX142" s="2"/>
      <c r="BPY142" s="2"/>
      <c r="BPZ142" s="2"/>
      <c r="BQA142" s="2"/>
      <c r="BQB142" s="2"/>
      <c r="BQC142" s="2"/>
      <c r="BQD142" s="2"/>
      <c r="BQE142" s="2"/>
      <c r="BQF142" s="2"/>
      <c r="BQG142" s="2"/>
      <c r="BQH142" s="2"/>
      <c r="BQI142" s="2"/>
      <c r="BQJ142" s="2"/>
      <c r="BQK142" s="2"/>
      <c r="BQL142" s="2"/>
      <c r="BQM142" s="2"/>
      <c r="BQN142" s="2"/>
      <c r="BQO142" s="2"/>
      <c r="BQP142" s="2"/>
      <c r="BQQ142" s="2"/>
      <c r="BQR142" s="2"/>
      <c r="BQS142" s="2"/>
      <c r="BQT142" s="2"/>
      <c r="BQU142" s="2"/>
      <c r="BQV142" s="2"/>
      <c r="BQW142" s="2"/>
      <c r="BQX142" s="2"/>
      <c r="BQY142" s="2"/>
      <c r="BQZ142" s="2"/>
      <c r="BRA142" s="2"/>
      <c r="BRB142" s="2"/>
      <c r="BRC142" s="2"/>
      <c r="BRD142" s="2"/>
      <c r="BRE142" s="2"/>
      <c r="BRF142" s="2"/>
      <c r="BRG142" s="2"/>
      <c r="BRH142" s="2"/>
      <c r="BRI142" s="2"/>
      <c r="BRJ142" s="2"/>
      <c r="BRK142" s="2"/>
      <c r="BRL142" s="2"/>
      <c r="BRM142" s="2"/>
      <c r="BRN142" s="2"/>
      <c r="BRO142" s="2"/>
      <c r="BRP142" s="2"/>
      <c r="BRQ142" s="2"/>
      <c r="BRR142" s="2"/>
      <c r="BRS142" s="2"/>
      <c r="BRT142" s="2"/>
      <c r="BRU142" s="2"/>
      <c r="BRV142" s="2"/>
      <c r="BRW142" s="2"/>
      <c r="BRX142" s="2"/>
      <c r="BRY142" s="2"/>
      <c r="BRZ142" s="2"/>
      <c r="BSA142" s="2"/>
      <c r="BSB142" s="2"/>
      <c r="BSC142" s="2"/>
      <c r="BSD142" s="2"/>
      <c r="BSE142" s="2"/>
      <c r="BSF142" s="2"/>
      <c r="BSG142" s="2"/>
      <c r="BSH142" s="2"/>
      <c r="BSI142" s="2"/>
      <c r="BSJ142" s="2"/>
      <c r="BSK142" s="2"/>
      <c r="BSL142" s="2"/>
      <c r="BSM142" s="2"/>
      <c r="BSN142" s="2"/>
      <c r="BSO142" s="2"/>
      <c r="BSP142" s="2"/>
      <c r="BSQ142" s="2"/>
      <c r="BSR142" s="2"/>
      <c r="BSS142" s="2"/>
      <c r="BST142" s="2"/>
      <c r="BSU142" s="2"/>
      <c r="BSV142" s="2"/>
      <c r="BSW142" s="2"/>
      <c r="BSX142" s="2"/>
      <c r="BSY142" s="2"/>
      <c r="BSZ142" s="2"/>
      <c r="BTA142" s="2"/>
      <c r="BTB142" s="2"/>
      <c r="BTC142" s="2"/>
      <c r="BTD142" s="2"/>
      <c r="BTE142" s="2"/>
      <c r="BTF142" s="2"/>
      <c r="BTG142" s="2"/>
      <c r="BTH142" s="2"/>
      <c r="BTI142" s="2"/>
      <c r="BTJ142" s="2"/>
      <c r="BTK142" s="2"/>
      <c r="BTL142" s="2"/>
      <c r="BTM142" s="2"/>
      <c r="BTN142" s="2"/>
      <c r="BTO142" s="2"/>
      <c r="BTP142" s="2"/>
      <c r="BTQ142" s="2"/>
      <c r="BTR142" s="2"/>
      <c r="BTS142" s="2"/>
      <c r="BTT142" s="2"/>
      <c r="BTU142" s="2"/>
      <c r="BTV142" s="2"/>
      <c r="BTW142" s="2"/>
      <c r="BTX142" s="2"/>
      <c r="BTY142" s="2"/>
      <c r="BTZ142" s="2"/>
      <c r="BUA142" s="2"/>
      <c r="BUB142" s="2"/>
      <c r="BUC142" s="2"/>
      <c r="BUD142" s="2"/>
      <c r="BUE142" s="2"/>
      <c r="BUF142" s="2"/>
      <c r="BUG142" s="2"/>
      <c r="BUH142" s="2"/>
      <c r="BUI142" s="2"/>
      <c r="BUJ142" s="2"/>
      <c r="BUK142" s="2"/>
      <c r="BUL142" s="2"/>
      <c r="BUM142" s="2"/>
      <c r="BUN142" s="2"/>
      <c r="BUO142" s="2"/>
      <c r="BUP142" s="2"/>
      <c r="BUQ142" s="2"/>
      <c r="BUR142" s="2"/>
      <c r="BUS142" s="2"/>
      <c r="BUT142" s="2"/>
      <c r="BUU142" s="2"/>
      <c r="BUV142" s="2"/>
      <c r="BUW142" s="2"/>
      <c r="BUX142" s="2"/>
      <c r="BUY142" s="2"/>
      <c r="BUZ142" s="2"/>
      <c r="BVA142" s="2"/>
      <c r="BVB142" s="2"/>
      <c r="BVC142" s="2"/>
      <c r="BVD142" s="2"/>
      <c r="BVE142" s="2"/>
      <c r="BVF142" s="2"/>
      <c r="BVG142" s="2"/>
      <c r="BVH142" s="2"/>
      <c r="BVI142" s="2"/>
      <c r="BVJ142" s="2"/>
      <c r="BVK142" s="2"/>
      <c r="BVL142" s="2"/>
      <c r="BVM142" s="2"/>
      <c r="BVN142" s="2"/>
      <c r="BVO142" s="2"/>
      <c r="BVP142" s="2"/>
      <c r="BVQ142" s="2"/>
      <c r="BVR142" s="2"/>
      <c r="BVS142" s="2"/>
      <c r="BVT142" s="2"/>
      <c r="BVU142" s="2"/>
      <c r="BVV142" s="2"/>
      <c r="BVW142" s="2"/>
      <c r="BVX142" s="2"/>
      <c r="BVY142" s="2"/>
      <c r="BVZ142" s="2"/>
      <c r="BWA142" s="2"/>
      <c r="BWB142" s="2"/>
      <c r="BWC142" s="2"/>
      <c r="BWD142" s="2"/>
      <c r="BWE142" s="2"/>
      <c r="BWF142" s="2"/>
      <c r="BWG142" s="2"/>
      <c r="BWH142" s="2"/>
      <c r="BWI142" s="2"/>
      <c r="BWJ142" s="2"/>
      <c r="BWK142" s="2"/>
      <c r="BWL142" s="2"/>
      <c r="BWM142" s="2"/>
      <c r="BWN142" s="2"/>
      <c r="BWO142" s="2"/>
      <c r="BWP142" s="2"/>
      <c r="BWQ142" s="2"/>
      <c r="BWR142" s="2"/>
      <c r="BWS142" s="2"/>
      <c r="BWT142" s="2"/>
      <c r="BWU142" s="2"/>
      <c r="BWV142" s="2"/>
      <c r="BWW142" s="2"/>
      <c r="BWX142" s="2"/>
      <c r="BWY142" s="2"/>
      <c r="BWZ142" s="2"/>
      <c r="BXA142" s="2"/>
      <c r="BXB142" s="2"/>
      <c r="BXC142" s="2"/>
      <c r="BXD142" s="2"/>
      <c r="BXE142" s="2"/>
      <c r="BXF142" s="2"/>
      <c r="BXG142" s="2"/>
      <c r="BXH142" s="2"/>
      <c r="BXI142" s="2"/>
      <c r="BXJ142" s="2"/>
      <c r="BXK142" s="2"/>
      <c r="BXL142" s="2"/>
      <c r="BXM142" s="2"/>
      <c r="BXN142" s="2"/>
      <c r="BXO142" s="2"/>
      <c r="BXP142" s="2"/>
      <c r="BXQ142" s="2"/>
      <c r="BXR142" s="2"/>
      <c r="BXS142" s="2"/>
      <c r="BXT142" s="2"/>
      <c r="BXU142" s="2"/>
      <c r="BXV142" s="2"/>
      <c r="BXW142" s="2"/>
      <c r="BXX142" s="2"/>
      <c r="BXY142" s="2"/>
      <c r="BXZ142" s="2"/>
      <c r="BYA142" s="2"/>
      <c r="BYB142" s="2"/>
      <c r="BYC142" s="2"/>
      <c r="BYD142" s="2"/>
      <c r="BYE142" s="2"/>
      <c r="BYF142" s="2"/>
      <c r="BYG142" s="2"/>
      <c r="BYH142" s="2"/>
      <c r="BYI142" s="2"/>
      <c r="BYJ142" s="2"/>
      <c r="BYK142" s="2"/>
      <c r="BYL142" s="2"/>
      <c r="BYM142" s="2"/>
      <c r="BYN142" s="2"/>
      <c r="BYO142" s="2"/>
      <c r="BYP142" s="2"/>
      <c r="BYQ142" s="2"/>
      <c r="BYR142" s="2"/>
      <c r="BYS142" s="2"/>
      <c r="BYT142" s="2"/>
      <c r="BYU142" s="2"/>
      <c r="BYV142" s="2"/>
      <c r="BYW142" s="2"/>
      <c r="BYX142" s="2"/>
      <c r="BYY142" s="2"/>
      <c r="BYZ142" s="2"/>
      <c r="BZA142" s="2"/>
      <c r="BZB142" s="2"/>
      <c r="BZC142" s="2"/>
      <c r="BZD142" s="2"/>
      <c r="BZE142" s="2"/>
      <c r="BZF142" s="2"/>
      <c r="BZG142" s="2"/>
      <c r="BZH142" s="2"/>
      <c r="BZI142" s="2"/>
      <c r="BZJ142" s="2"/>
      <c r="BZK142" s="2"/>
      <c r="BZL142" s="2"/>
      <c r="BZM142" s="2"/>
      <c r="BZN142" s="2"/>
      <c r="BZO142" s="2"/>
      <c r="BZP142" s="2"/>
      <c r="BZQ142" s="2"/>
      <c r="BZR142" s="2"/>
      <c r="BZS142" s="2"/>
      <c r="BZT142" s="2"/>
      <c r="BZU142" s="2"/>
      <c r="BZV142" s="2"/>
      <c r="BZW142" s="2"/>
      <c r="BZX142" s="2"/>
      <c r="BZY142" s="2"/>
      <c r="BZZ142" s="2"/>
      <c r="CAA142" s="2"/>
      <c r="CAB142" s="2"/>
      <c r="CAC142" s="2"/>
      <c r="CAD142" s="2"/>
      <c r="CAE142" s="2"/>
      <c r="CAF142" s="2"/>
      <c r="CAG142" s="2"/>
      <c r="CAH142" s="2"/>
      <c r="CAI142" s="2"/>
      <c r="CAJ142" s="2"/>
      <c r="CAK142" s="2"/>
      <c r="CAL142" s="2"/>
      <c r="CAM142" s="2"/>
      <c r="CAN142" s="2"/>
      <c r="CAO142" s="2"/>
      <c r="CAP142" s="2"/>
      <c r="CAQ142" s="2"/>
      <c r="CAR142" s="2"/>
      <c r="CAS142" s="2"/>
      <c r="CAT142" s="2"/>
      <c r="CAU142" s="2"/>
      <c r="CAV142" s="2"/>
      <c r="CAW142" s="2"/>
      <c r="CAX142" s="2"/>
      <c r="CAY142" s="2"/>
      <c r="CAZ142" s="2"/>
      <c r="CBA142" s="2"/>
      <c r="CBB142" s="2"/>
      <c r="CBC142" s="2"/>
      <c r="CBD142" s="2"/>
      <c r="CBE142" s="2"/>
      <c r="CBF142" s="2"/>
      <c r="CBG142" s="2"/>
      <c r="CBH142" s="2"/>
      <c r="CBI142" s="2"/>
      <c r="CBJ142" s="2"/>
      <c r="CBK142" s="2"/>
      <c r="CBL142" s="2"/>
      <c r="CBM142" s="2"/>
      <c r="CBN142" s="2"/>
      <c r="CBO142" s="2"/>
      <c r="CBP142" s="2"/>
      <c r="CBQ142" s="2"/>
      <c r="CBR142" s="2"/>
      <c r="CBS142" s="2"/>
      <c r="CBT142" s="2"/>
      <c r="CBU142" s="2"/>
      <c r="CBV142" s="2"/>
      <c r="CBW142" s="2"/>
      <c r="CBX142" s="2"/>
      <c r="CBY142" s="2"/>
      <c r="CBZ142" s="2"/>
      <c r="CCA142" s="2"/>
      <c r="CCB142" s="2"/>
      <c r="CCC142" s="2"/>
      <c r="CCD142" s="2"/>
      <c r="CCE142" s="2"/>
      <c r="CCF142" s="2"/>
      <c r="CCG142" s="2"/>
      <c r="CCH142" s="2"/>
      <c r="CCI142" s="2"/>
      <c r="CCJ142" s="2"/>
      <c r="CCK142" s="2"/>
      <c r="CCL142" s="2"/>
      <c r="CCM142" s="2"/>
      <c r="CCN142" s="2"/>
      <c r="CCO142" s="2"/>
      <c r="CCP142" s="2"/>
      <c r="CCQ142" s="2"/>
      <c r="CCR142" s="2"/>
      <c r="CCS142" s="2"/>
      <c r="CCT142" s="2"/>
      <c r="CCU142" s="2"/>
      <c r="CCV142" s="2"/>
      <c r="CCW142" s="2"/>
      <c r="CCX142" s="2"/>
      <c r="CCY142" s="2"/>
      <c r="CCZ142" s="2"/>
      <c r="CDA142" s="2"/>
      <c r="CDB142" s="2"/>
      <c r="CDC142" s="2"/>
      <c r="CDD142" s="2"/>
      <c r="CDE142" s="2"/>
      <c r="CDF142" s="2"/>
      <c r="CDG142" s="2"/>
      <c r="CDH142" s="2"/>
      <c r="CDI142" s="2"/>
      <c r="CDJ142" s="2"/>
      <c r="CDK142" s="2"/>
      <c r="CDL142" s="2"/>
      <c r="CDM142" s="2"/>
      <c r="CDN142" s="2"/>
      <c r="CDO142" s="2"/>
      <c r="CDP142" s="2"/>
      <c r="CDQ142" s="2"/>
      <c r="CDR142" s="2"/>
      <c r="CDS142" s="2"/>
      <c r="CDT142" s="2"/>
      <c r="CDU142" s="2"/>
      <c r="CDV142" s="2"/>
      <c r="CDW142" s="2"/>
      <c r="CDX142" s="2"/>
      <c r="CDY142" s="2"/>
      <c r="CDZ142" s="2"/>
      <c r="CEA142" s="2"/>
      <c r="CEB142" s="2"/>
      <c r="CEC142" s="2"/>
      <c r="CED142" s="2"/>
      <c r="CEE142" s="2"/>
      <c r="CEF142" s="2"/>
      <c r="CEG142" s="2"/>
      <c r="CEH142" s="2"/>
      <c r="CEI142" s="2"/>
      <c r="CEJ142" s="2"/>
      <c r="CEK142" s="2"/>
      <c r="CEL142" s="2"/>
      <c r="CEM142" s="2"/>
      <c r="CEN142" s="2"/>
      <c r="CEO142" s="2"/>
      <c r="CEP142" s="2"/>
      <c r="CEQ142" s="2"/>
      <c r="CER142" s="2"/>
      <c r="CES142" s="2"/>
      <c r="CET142" s="2"/>
      <c r="CEU142" s="2"/>
      <c r="CEV142" s="2"/>
      <c r="CEW142" s="2"/>
      <c r="CEX142" s="2"/>
      <c r="CEY142" s="2"/>
      <c r="CEZ142" s="2"/>
      <c r="CFA142" s="2"/>
      <c r="CFB142" s="2"/>
      <c r="CFC142" s="2"/>
      <c r="CFD142" s="2"/>
      <c r="CFE142" s="2"/>
      <c r="CFF142" s="2"/>
      <c r="CFG142" s="2"/>
      <c r="CFH142" s="2"/>
      <c r="CFI142" s="2"/>
      <c r="CFJ142" s="2"/>
      <c r="CFK142" s="2"/>
      <c r="CFL142" s="2"/>
      <c r="CFM142" s="2"/>
      <c r="CFN142" s="2"/>
      <c r="CFO142" s="2"/>
      <c r="CFP142" s="2"/>
      <c r="CFQ142" s="2"/>
      <c r="CFR142" s="2"/>
      <c r="CFS142" s="2"/>
      <c r="CFT142" s="2"/>
      <c r="CFU142" s="2"/>
      <c r="CFV142" s="2"/>
      <c r="CFW142" s="2"/>
      <c r="CFX142" s="2"/>
      <c r="CFY142" s="2"/>
      <c r="CFZ142" s="2"/>
      <c r="CGA142" s="2"/>
      <c r="CGB142" s="2"/>
      <c r="CGC142" s="2"/>
      <c r="CGD142" s="2"/>
      <c r="CGE142" s="2"/>
      <c r="CGF142" s="2"/>
      <c r="CGG142" s="2"/>
      <c r="CGH142" s="2"/>
      <c r="CGI142" s="2"/>
      <c r="CGJ142" s="2"/>
      <c r="CGK142" s="2"/>
      <c r="CGL142" s="2"/>
      <c r="CGM142" s="2"/>
      <c r="CGN142" s="2"/>
      <c r="CGO142" s="2"/>
      <c r="CGP142" s="2"/>
      <c r="CGQ142" s="2"/>
      <c r="CGR142" s="2"/>
      <c r="CGS142" s="2"/>
      <c r="CGT142" s="2"/>
      <c r="CGU142" s="2"/>
      <c r="CGV142" s="2"/>
      <c r="CGW142" s="2"/>
      <c r="CGX142" s="2"/>
      <c r="CGY142" s="2"/>
      <c r="CGZ142" s="2"/>
      <c r="CHA142" s="2"/>
      <c r="CHB142" s="2"/>
      <c r="CHC142" s="2"/>
      <c r="CHD142" s="2"/>
      <c r="CHE142" s="2"/>
      <c r="CHF142" s="2"/>
      <c r="CHG142" s="2"/>
      <c r="CHH142" s="2"/>
      <c r="CHI142" s="2"/>
      <c r="CHJ142" s="2"/>
      <c r="CHK142" s="2"/>
      <c r="CHL142" s="2"/>
      <c r="CHM142" s="2"/>
      <c r="CHN142" s="2"/>
      <c r="CHO142" s="2"/>
      <c r="CHP142" s="2"/>
      <c r="CHQ142" s="2"/>
      <c r="CHR142" s="2"/>
      <c r="CHS142" s="2"/>
      <c r="CHT142" s="2"/>
      <c r="CHU142" s="2"/>
      <c r="CHV142" s="2"/>
      <c r="CHW142" s="2"/>
      <c r="CHX142" s="2"/>
      <c r="CHY142" s="2"/>
      <c r="CHZ142" s="2"/>
      <c r="CIA142" s="2"/>
      <c r="CIB142" s="2"/>
      <c r="CIC142" s="2"/>
      <c r="CID142" s="2"/>
      <c r="CIE142" s="2"/>
      <c r="CIF142" s="2"/>
      <c r="CIG142" s="2"/>
      <c r="CIH142" s="2"/>
      <c r="CII142" s="2"/>
      <c r="CIJ142" s="2"/>
      <c r="CIK142" s="2"/>
      <c r="CIL142" s="2"/>
      <c r="CIM142" s="2"/>
      <c r="CIN142" s="2"/>
      <c r="CIO142" s="2"/>
      <c r="CIP142" s="2"/>
      <c r="CIQ142" s="2"/>
      <c r="CIR142" s="2"/>
      <c r="CIS142" s="2"/>
      <c r="CIT142" s="2"/>
      <c r="CIU142" s="2"/>
      <c r="CIV142" s="2"/>
      <c r="CIW142" s="2"/>
      <c r="CIX142" s="2"/>
      <c r="CIY142" s="2"/>
      <c r="CIZ142" s="2"/>
      <c r="CJA142" s="2"/>
      <c r="CJB142" s="2"/>
      <c r="CJC142" s="2"/>
      <c r="CJD142" s="2"/>
      <c r="CJE142" s="2"/>
      <c r="CJF142" s="2"/>
      <c r="CJG142" s="2"/>
      <c r="CJH142" s="2"/>
      <c r="CJI142" s="2"/>
      <c r="CJJ142" s="2"/>
      <c r="CJK142" s="2"/>
      <c r="CJL142" s="2"/>
      <c r="CJM142" s="2"/>
      <c r="CJN142" s="2"/>
      <c r="CJO142" s="2"/>
      <c r="CJP142" s="2"/>
      <c r="CJQ142" s="2"/>
      <c r="CJR142" s="2"/>
      <c r="CJS142" s="2"/>
      <c r="CJT142" s="2"/>
      <c r="CJU142" s="2"/>
      <c r="CJV142" s="2"/>
      <c r="CJW142" s="2"/>
      <c r="CJX142" s="2"/>
      <c r="CJY142" s="2"/>
      <c r="CJZ142" s="2"/>
      <c r="CKA142" s="2"/>
      <c r="CKB142" s="2"/>
      <c r="CKC142" s="2"/>
      <c r="CKD142" s="2"/>
      <c r="CKE142" s="2"/>
      <c r="CKF142" s="2"/>
      <c r="CKG142" s="2"/>
      <c r="CKH142" s="2"/>
      <c r="CKI142" s="2"/>
      <c r="CKJ142" s="2"/>
      <c r="CKK142" s="2"/>
      <c r="CKL142" s="2"/>
      <c r="CKM142" s="2"/>
      <c r="CKN142" s="2"/>
      <c r="CKO142" s="2"/>
      <c r="CKP142" s="2"/>
      <c r="CKQ142" s="2"/>
      <c r="CKR142" s="2"/>
      <c r="CKS142" s="2"/>
      <c r="CKT142" s="2"/>
      <c r="CKU142" s="2"/>
      <c r="CKV142" s="2"/>
      <c r="CKW142" s="2"/>
      <c r="CKX142" s="2"/>
      <c r="CKY142" s="2"/>
      <c r="CKZ142" s="2"/>
      <c r="CLA142" s="2"/>
      <c r="CLB142" s="2"/>
      <c r="CLC142" s="2"/>
      <c r="CLD142" s="2"/>
      <c r="CLE142" s="2"/>
      <c r="CLF142" s="2"/>
      <c r="CLG142" s="2"/>
      <c r="CLH142" s="2"/>
      <c r="CLI142" s="2"/>
      <c r="CLJ142" s="2"/>
      <c r="CLK142" s="2"/>
      <c r="CLL142" s="2"/>
      <c r="CLM142" s="2"/>
      <c r="CLN142" s="2"/>
      <c r="CLO142" s="2"/>
      <c r="CLP142" s="2"/>
      <c r="CLQ142" s="2"/>
      <c r="CLR142" s="2"/>
      <c r="CLS142" s="2"/>
      <c r="CLT142" s="2"/>
      <c r="CLU142" s="2"/>
      <c r="CLV142" s="2"/>
      <c r="CLW142" s="2"/>
      <c r="CLX142" s="2"/>
      <c r="CLY142" s="2"/>
      <c r="CLZ142" s="2"/>
      <c r="CMA142" s="2"/>
      <c r="CMB142" s="2"/>
      <c r="CMC142" s="2"/>
      <c r="CMD142" s="2"/>
      <c r="CME142" s="2"/>
      <c r="CMF142" s="2"/>
      <c r="CMG142" s="2"/>
      <c r="CMH142" s="2"/>
      <c r="CMI142" s="2"/>
      <c r="CMJ142" s="2"/>
      <c r="CMK142" s="2"/>
      <c r="CML142" s="2"/>
      <c r="CMM142" s="2"/>
      <c r="CMN142" s="2"/>
      <c r="CMO142" s="2"/>
      <c r="CMP142" s="2"/>
      <c r="CMQ142" s="2"/>
      <c r="CMR142" s="2"/>
      <c r="CMS142" s="2"/>
      <c r="CMT142" s="2"/>
      <c r="CMU142" s="2"/>
      <c r="CMV142" s="2"/>
      <c r="CMW142" s="2"/>
      <c r="CMX142" s="2"/>
      <c r="CMY142" s="2"/>
      <c r="CMZ142" s="2"/>
      <c r="CNA142" s="2"/>
      <c r="CNB142" s="2"/>
      <c r="CNC142" s="2"/>
      <c r="CND142" s="2"/>
      <c r="CNE142" s="2"/>
      <c r="CNF142" s="2"/>
      <c r="CNG142" s="2"/>
      <c r="CNH142" s="2"/>
      <c r="CNI142" s="2"/>
      <c r="CNJ142" s="2"/>
      <c r="CNK142" s="2"/>
      <c r="CNL142" s="2"/>
      <c r="CNM142" s="2"/>
      <c r="CNN142" s="2"/>
      <c r="CNO142" s="2"/>
      <c r="CNP142" s="2"/>
      <c r="CNQ142" s="2"/>
      <c r="CNR142" s="2"/>
      <c r="CNS142" s="2"/>
      <c r="CNT142" s="2"/>
      <c r="CNU142" s="2"/>
      <c r="CNV142" s="2"/>
      <c r="CNW142" s="2"/>
      <c r="CNX142" s="2"/>
      <c r="CNY142" s="2"/>
      <c r="CNZ142" s="2"/>
      <c r="COA142" s="2"/>
      <c r="COB142" s="2"/>
      <c r="COC142" s="2"/>
      <c r="COD142" s="2"/>
      <c r="COE142" s="2"/>
      <c r="COF142" s="2"/>
      <c r="COG142" s="2"/>
      <c r="COH142" s="2"/>
      <c r="COI142" s="2"/>
      <c r="COJ142" s="2"/>
      <c r="COK142" s="2"/>
      <c r="COL142" s="2"/>
      <c r="COM142" s="2"/>
      <c r="CON142" s="2"/>
      <c r="COO142" s="2"/>
      <c r="COP142" s="2"/>
      <c r="COQ142" s="2"/>
      <c r="COR142" s="2"/>
      <c r="COS142" s="2"/>
      <c r="COT142" s="2"/>
      <c r="COU142" s="2"/>
      <c r="COV142" s="2"/>
      <c r="COW142" s="2"/>
      <c r="COX142" s="2"/>
      <c r="COY142" s="2"/>
      <c r="COZ142" s="2"/>
      <c r="CPA142" s="2"/>
      <c r="CPB142" s="2"/>
      <c r="CPC142" s="2"/>
      <c r="CPD142" s="2"/>
      <c r="CPE142" s="2"/>
      <c r="CPF142" s="2"/>
      <c r="CPG142" s="2"/>
      <c r="CPH142" s="2"/>
      <c r="CPI142" s="2"/>
      <c r="CPJ142" s="2"/>
      <c r="CPK142" s="2"/>
      <c r="CPL142" s="2"/>
      <c r="CPM142" s="2"/>
      <c r="CPN142" s="2"/>
      <c r="CPO142" s="2"/>
      <c r="CPP142" s="2"/>
      <c r="CPQ142" s="2"/>
      <c r="CPR142" s="2"/>
      <c r="CPS142" s="2"/>
      <c r="CPT142" s="2"/>
      <c r="CPU142" s="2"/>
      <c r="CPV142" s="2"/>
      <c r="CPW142" s="2"/>
      <c r="CPX142" s="2"/>
      <c r="CPY142" s="2"/>
      <c r="CPZ142" s="2"/>
      <c r="CQA142" s="2"/>
      <c r="CQB142" s="2"/>
      <c r="CQC142" s="2"/>
      <c r="CQD142" s="2"/>
      <c r="CQE142" s="2"/>
      <c r="CQF142" s="2"/>
      <c r="CQG142" s="2"/>
      <c r="CQH142" s="2"/>
      <c r="CQI142" s="2"/>
      <c r="CQJ142" s="2"/>
      <c r="CQK142" s="2"/>
      <c r="CQL142" s="2"/>
      <c r="CQM142" s="2"/>
      <c r="CQN142" s="2"/>
      <c r="CQO142" s="2"/>
      <c r="CQP142" s="2"/>
      <c r="CQQ142" s="2"/>
      <c r="CQR142" s="2"/>
      <c r="CQS142" s="2"/>
      <c r="CQT142" s="2"/>
      <c r="CQU142" s="2"/>
      <c r="CQV142" s="2"/>
      <c r="CQW142" s="2"/>
      <c r="CQX142" s="2"/>
      <c r="CQY142" s="2"/>
      <c r="CQZ142" s="2"/>
      <c r="CRA142" s="2"/>
      <c r="CRB142" s="2"/>
      <c r="CRC142" s="2"/>
      <c r="CRD142" s="2"/>
      <c r="CRE142" s="2"/>
      <c r="CRF142" s="2"/>
      <c r="CRG142" s="2"/>
      <c r="CRH142" s="2"/>
      <c r="CRI142" s="2"/>
      <c r="CRJ142" s="2"/>
      <c r="CRK142" s="2"/>
      <c r="CRL142" s="2"/>
      <c r="CRM142" s="2"/>
      <c r="CRN142" s="2"/>
      <c r="CRO142" s="2"/>
      <c r="CRP142" s="2"/>
      <c r="CRQ142" s="2"/>
      <c r="CRR142" s="2"/>
      <c r="CRS142" s="2"/>
      <c r="CRT142" s="2"/>
      <c r="CRU142" s="2"/>
      <c r="CRV142" s="2"/>
      <c r="CRW142" s="2"/>
      <c r="CRX142" s="2"/>
      <c r="CRY142" s="2"/>
      <c r="CRZ142" s="2"/>
      <c r="CSA142" s="2"/>
      <c r="CSB142" s="2"/>
      <c r="CSC142" s="2"/>
      <c r="CSD142" s="2"/>
      <c r="CSE142" s="2"/>
      <c r="CSF142" s="2"/>
      <c r="CSG142" s="2"/>
      <c r="CSH142" s="2"/>
      <c r="CSI142" s="2"/>
      <c r="CSJ142" s="2"/>
      <c r="CSK142" s="2"/>
      <c r="CSL142" s="2"/>
      <c r="CSM142" s="2"/>
      <c r="CSN142" s="2"/>
      <c r="CSO142" s="2"/>
      <c r="CSP142" s="2"/>
      <c r="CSQ142" s="2"/>
      <c r="CSR142" s="2"/>
      <c r="CSS142" s="2"/>
      <c r="CST142" s="2"/>
      <c r="CSU142" s="2"/>
      <c r="CSV142" s="2"/>
      <c r="CSW142" s="2"/>
      <c r="CSX142" s="2"/>
      <c r="CSY142" s="2"/>
      <c r="CSZ142" s="2"/>
      <c r="CTA142" s="2"/>
      <c r="CTB142" s="2"/>
      <c r="CTC142" s="2"/>
      <c r="CTD142" s="2"/>
      <c r="CTE142" s="2"/>
      <c r="CTF142" s="2"/>
      <c r="CTG142" s="2"/>
      <c r="CTH142" s="2"/>
      <c r="CTI142" s="2"/>
      <c r="CTJ142" s="2"/>
      <c r="CTK142" s="2"/>
      <c r="CTL142" s="2"/>
      <c r="CTM142" s="2"/>
      <c r="CTN142" s="2"/>
      <c r="CTO142" s="2"/>
      <c r="CTP142" s="2"/>
      <c r="CTQ142" s="2"/>
      <c r="CTR142" s="2"/>
      <c r="CTS142" s="2"/>
      <c r="CTT142" s="2"/>
      <c r="CTU142" s="2"/>
      <c r="CTV142" s="2"/>
      <c r="CTW142" s="2"/>
      <c r="CTX142" s="2"/>
      <c r="CTY142" s="2"/>
      <c r="CTZ142" s="2"/>
      <c r="CUA142" s="2"/>
      <c r="CUB142" s="2"/>
      <c r="CUC142" s="2"/>
      <c r="CUD142" s="2"/>
      <c r="CUE142" s="2"/>
      <c r="CUF142" s="2"/>
      <c r="CUG142" s="2"/>
      <c r="CUH142" s="2"/>
      <c r="CUI142" s="2"/>
      <c r="CUJ142" s="2"/>
      <c r="CUK142" s="2"/>
      <c r="CUL142" s="2"/>
      <c r="CUM142" s="2"/>
      <c r="CUN142" s="2"/>
      <c r="CUO142" s="2"/>
      <c r="CUP142" s="2"/>
      <c r="CUQ142" s="2"/>
      <c r="CUR142" s="2"/>
      <c r="CUS142" s="2"/>
      <c r="CUT142" s="2"/>
      <c r="CUU142" s="2"/>
      <c r="CUV142" s="2"/>
      <c r="CUW142" s="2"/>
      <c r="CUX142" s="2"/>
      <c r="CUY142" s="2"/>
      <c r="CUZ142" s="2"/>
      <c r="CVA142" s="2"/>
      <c r="CVB142" s="2"/>
      <c r="CVC142" s="2"/>
      <c r="CVD142" s="2"/>
      <c r="CVE142" s="2"/>
      <c r="CVF142" s="2"/>
      <c r="CVG142" s="2"/>
      <c r="CVH142" s="2"/>
      <c r="CVI142" s="2"/>
      <c r="CVJ142" s="2"/>
      <c r="CVK142" s="2"/>
      <c r="CVL142" s="2"/>
      <c r="CVM142" s="2"/>
      <c r="CVN142" s="2"/>
      <c r="CVO142" s="2"/>
      <c r="CVP142" s="2"/>
      <c r="CVQ142" s="2"/>
      <c r="CVR142" s="2"/>
      <c r="CVS142" s="2"/>
      <c r="CVT142" s="2"/>
      <c r="CVU142" s="2"/>
      <c r="CVV142" s="2"/>
      <c r="CVW142" s="2"/>
      <c r="CVX142" s="2"/>
      <c r="CVY142" s="2"/>
      <c r="CVZ142" s="2"/>
      <c r="CWA142" s="2"/>
      <c r="CWB142" s="2"/>
      <c r="CWC142" s="2"/>
      <c r="CWD142" s="2"/>
      <c r="CWE142" s="2"/>
      <c r="CWF142" s="2"/>
      <c r="CWG142" s="2"/>
      <c r="CWH142" s="2"/>
      <c r="CWI142" s="2"/>
      <c r="CWJ142" s="2"/>
      <c r="CWK142" s="2"/>
      <c r="CWL142" s="2"/>
      <c r="CWM142" s="2"/>
      <c r="CWN142" s="2"/>
      <c r="CWO142" s="2"/>
      <c r="CWP142" s="2"/>
      <c r="CWQ142" s="2"/>
      <c r="CWR142" s="2"/>
      <c r="CWS142" s="2"/>
      <c r="CWT142" s="2"/>
      <c r="CWU142" s="2"/>
      <c r="CWV142" s="2"/>
      <c r="CWW142" s="2"/>
      <c r="CWX142" s="2"/>
      <c r="CWY142" s="2"/>
      <c r="CWZ142" s="2"/>
      <c r="CXA142" s="2"/>
      <c r="CXB142" s="2"/>
      <c r="CXC142" s="2"/>
      <c r="CXD142" s="2"/>
      <c r="CXE142" s="2"/>
      <c r="CXF142" s="2"/>
      <c r="CXG142" s="2"/>
      <c r="CXH142" s="2"/>
      <c r="CXI142" s="2"/>
      <c r="CXJ142" s="2"/>
      <c r="CXK142" s="2"/>
      <c r="CXL142" s="2"/>
      <c r="CXM142" s="2"/>
      <c r="CXN142" s="2"/>
      <c r="CXO142" s="2"/>
      <c r="CXP142" s="2"/>
      <c r="CXQ142" s="2"/>
      <c r="CXR142" s="2"/>
      <c r="CXS142" s="2"/>
      <c r="CXT142" s="2"/>
      <c r="CXU142" s="2"/>
      <c r="CXV142" s="2"/>
      <c r="CXW142" s="2"/>
      <c r="CXX142" s="2"/>
      <c r="CXY142" s="2"/>
      <c r="CXZ142" s="2"/>
      <c r="CYA142" s="2"/>
      <c r="CYB142" s="2"/>
      <c r="CYC142" s="2"/>
      <c r="CYD142" s="2"/>
      <c r="CYE142" s="2"/>
      <c r="CYF142" s="2"/>
      <c r="CYG142" s="2"/>
      <c r="CYH142" s="2"/>
      <c r="CYI142" s="2"/>
      <c r="CYJ142" s="2"/>
      <c r="CYK142" s="2"/>
      <c r="CYL142" s="2"/>
      <c r="CYM142" s="2"/>
      <c r="CYN142" s="2"/>
      <c r="CYO142" s="2"/>
      <c r="CYP142" s="2"/>
      <c r="CYQ142" s="2"/>
      <c r="CYR142" s="2"/>
      <c r="CYS142" s="2"/>
      <c r="CYT142" s="2"/>
      <c r="CYU142" s="2"/>
      <c r="CYV142" s="2"/>
      <c r="CYW142" s="2"/>
      <c r="CYX142" s="2"/>
      <c r="CYY142" s="2"/>
      <c r="CYZ142" s="2"/>
      <c r="CZA142" s="2"/>
      <c r="CZB142" s="2"/>
      <c r="CZC142" s="2"/>
      <c r="CZD142" s="2"/>
      <c r="CZE142" s="2"/>
      <c r="CZF142" s="2"/>
      <c r="CZG142" s="2"/>
      <c r="CZH142" s="2"/>
      <c r="CZI142" s="2"/>
      <c r="CZJ142" s="2"/>
      <c r="CZK142" s="2"/>
      <c r="CZL142" s="2"/>
      <c r="CZM142" s="2"/>
      <c r="CZN142" s="2"/>
      <c r="CZO142" s="2"/>
      <c r="CZP142" s="2"/>
      <c r="CZQ142" s="2"/>
      <c r="CZR142" s="2"/>
      <c r="CZS142" s="2"/>
      <c r="CZT142" s="2"/>
      <c r="CZU142" s="2"/>
      <c r="CZV142" s="2"/>
      <c r="CZW142" s="2"/>
      <c r="CZX142" s="2"/>
      <c r="CZY142" s="2"/>
      <c r="CZZ142" s="2"/>
      <c r="DAA142" s="2"/>
      <c r="DAB142" s="2"/>
      <c r="DAC142" s="2"/>
      <c r="DAD142" s="2"/>
      <c r="DAE142" s="2"/>
      <c r="DAF142" s="2"/>
      <c r="DAG142" s="2"/>
      <c r="DAH142" s="2"/>
      <c r="DAI142" s="2"/>
      <c r="DAJ142" s="2"/>
      <c r="DAK142" s="2"/>
      <c r="DAL142" s="2"/>
      <c r="DAM142" s="2"/>
      <c r="DAN142" s="2"/>
      <c r="DAO142" s="2"/>
      <c r="DAP142" s="2"/>
      <c r="DAQ142" s="2"/>
      <c r="DAR142" s="2"/>
      <c r="DAS142" s="2"/>
      <c r="DAT142" s="2"/>
      <c r="DAU142" s="2"/>
      <c r="DAV142" s="2"/>
      <c r="DAW142" s="2"/>
      <c r="DAX142" s="2"/>
      <c r="DAY142" s="2"/>
      <c r="DAZ142" s="2"/>
      <c r="DBA142" s="2"/>
      <c r="DBB142" s="2"/>
      <c r="DBC142" s="2"/>
      <c r="DBD142" s="2"/>
      <c r="DBE142" s="2"/>
      <c r="DBF142" s="2"/>
      <c r="DBG142" s="2"/>
      <c r="DBH142" s="2"/>
      <c r="DBI142" s="2"/>
      <c r="DBJ142" s="2"/>
      <c r="DBK142" s="2"/>
      <c r="DBL142" s="2"/>
      <c r="DBM142" s="2"/>
      <c r="DBN142" s="2"/>
      <c r="DBO142" s="2"/>
      <c r="DBP142" s="2"/>
      <c r="DBQ142" s="2"/>
      <c r="DBR142" s="2"/>
      <c r="DBS142" s="2"/>
      <c r="DBT142" s="2"/>
      <c r="DBU142" s="2"/>
      <c r="DBV142" s="2"/>
      <c r="DBW142" s="2"/>
      <c r="DBX142" s="2"/>
      <c r="DBY142" s="2"/>
      <c r="DBZ142" s="2"/>
      <c r="DCA142" s="2"/>
      <c r="DCB142" s="2"/>
      <c r="DCC142" s="2"/>
      <c r="DCD142" s="2"/>
      <c r="DCE142" s="2"/>
      <c r="DCF142" s="2"/>
      <c r="DCG142" s="2"/>
      <c r="DCH142" s="2"/>
      <c r="DCI142" s="2"/>
      <c r="DCJ142" s="2"/>
      <c r="DCK142" s="2"/>
      <c r="DCL142" s="2"/>
      <c r="DCM142" s="2"/>
      <c r="DCN142" s="2"/>
      <c r="DCO142" s="2"/>
      <c r="DCP142" s="2"/>
      <c r="DCQ142" s="2"/>
      <c r="DCR142" s="2"/>
      <c r="DCS142" s="2"/>
      <c r="DCT142" s="2"/>
      <c r="DCU142" s="2"/>
      <c r="DCV142" s="2"/>
      <c r="DCW142" s="2"/>
      <c r="DCX142" s="2"/>
      <c r="DCY142" s="2"/>
      <c r="DCZ142" s="2"/>
      <c r="DDA142" s="2"/>
      <c r="DDB142" s="2"/>
      <c r="DDC142" s="2"/>
      <c r="DDD142" s="2"/>
      <c r="DDE142" s="2"/>
      <c r="DDF142" s="2"/>
      <c r="DDG142" s="2"/>
      <c r="DDH142" s="2"/>
      <c r="DDI142" s="2"/>
      <c r="DDJ142" s="2"/>
      <c r="DDK142" s="2"/>
      <c r="DDL142" s="2"/>
      <c r="DDM142" s="2"/>
      <c r="DDN142" s="2"/>
      <c r="DDO142" s="2"/>
      <c r="DDP142" s="2"/>
      <c r="DDQ142" s="2"/>
      <c r="DDR142" s="2"/>
      <c r="DDS142" s="2"/>
      <c r="DDT142" s="2"/>
      <c r="DDU142" s="2"/>
      <c r="DDV142" s="2"/>
      <c r="DDW142" s="2"/>
      <c r="DDX142" s="2"/>
      <c r="DDY142" s="2"/>
      <c r="DDZ142" s="2"/>
      <c r="DEA142" s="2"/>
      <c r="DEB142" s="2"/>
      <c r="DEC142" s="2"/>
      <c r="DED142" s="2"/>
      <c r="DEE142" s="2"/>
      <c r="DEF142" s="2"/>
      <c r="DEG142" s="2"/>
      <c r="DEH142" s="2"/>
      <c r="DEI142" s="2"/>
      <c r="DEJ142" s="2"/>
      <c r="DEK142" s="2"/>
      <c r="DEL142" s="2"/>
      <c r="DEM142" s="2"/>
      <c r="DEN142" s="2"/>
      <c r="DEO142" s="2"/>
      <c r="DEP142" s="2"/>
      <c r="DEQ142" s="2"/>
      <c r="DER142" s="2"/>
      <c r="DES142" s="2"/>
      <c r="DET142" s="2"/>
      <c r="DEU142" s="2"/>
      <c r="DEV142" s="2"/>
      <c r="DEW142" s="2"/>
      <c r="DEX142" s="2"/>
      <c r="DEY142" s="2"/>
      <c r="DEZ142" s="2"/>
      <c r="DFA142" s="2"/>
      <c r="DFB142" s="2"/>
      <c r="DFC142" s="2"/>
      <c r="DFD142" s="2"/>
      <c r="DFE142" s="2"/>
      <c r="DFF142" s="2"/>
      <c r="DFG142" s="2"/>
      <c r="DFH142" s="2"/>
      <c r="DFI142" s="2"/>
      <c r="DFJ142" s="2"/>
      <c r="DFK142" s="2"/>
      <c r="DFL142" s="2"/>
      <c r="DFM142" s="2"/>
      <c r="DFN142" s="2"/>
      <c r="DFO142" s="2"/>
      <c r="DFP142" s="2"/>
      <c r="DFQ142" s="2"/>
      <c r="DFR142" s="2"/>
      <c r="DFS142" s="2"/>
      <c r="DFT142" s="2"/>
      <c r="DFU142" s="2"/>
      <c r="DFV142" s="2"/>
      <c r="DFW142" s="2"/>
      <c r="DFX142" s="2"/>
      <c r="DFY142" s="2"/>
      <c r="DFZ142" s="2"/>
      <c r="DGA142" s="2"/>
      <c r="DGB142" s="2"/>
      <c r="DGC142" s="2"/>
      <c r="DGD142" s="2"/>
      <c r="DGE142" s="2"/>
      <c r="DGF142" s="2"/>
      <c r="DGG142" s="2"/>
      <c r="DGH142" s="2"/>
      <c r="DGI142" s="2"/>
      <c r="DGJ142" s="2"/>
      <c r="DGK142" s="2"/>
      <c r="DGL142" s="2"/>
      <c r="DGM142" s="2"/>
      <c r="DGN142" s="2"/>
      <c r="DGO142" s="2"/>
      <c r="DGP142" s="2"/>
      <c r="DGQ142" s="2"/>
      <c r="DGR142" s="2"/>
      <c r="DGS142" s="2"/>
      <c r="DGT142" s="2"/>
      <c r="DGU142" s="2"/>
      <c r="DGV142" s="2"/>
      <c r="DGW142" s="2"/>
      <c r="DGX142" s="2"/>
      <c r="DGY142" s="2"/>
      <c r="DGZ142" s="2"/>
      <c r="DHA142" s="2"/>
      <c r="DHB142" s="2"/>
      <c r="DHC142" s="2"/>
      <c r="DHD142" s="2"/>
      <c r="DHE142" s="2"/>
      <c r="DHF142" s="2"/>
      <c r="DHG142" s="2"/>
      <c r="DHH142" s="2"/>
      <c r="DHI142" s="2"/>
      <c r="DHJ142" s="2"/>
      <c r="DHK142" s="2"/>
      <c r="DHL142" s="2"/>
      <c r="DHM142" s="2"/>
      <c r="DHN142" s="2"/>
      <c r="DHO142" s="2"/>
      <c r="DHP142" s="2"/>
      <c r="DHQ142" s="2"/>
      <c r="DHR142" s="2"/>
      <c r="DHS142" s="2"/>
      <c r="DHT142" s="2"/>
      <c r="DHU142" s="2"/>
      <c r="DHV142" s="2"/>
      <c r="DHW142" s="2"/>
      <c r="DHX142" s="2"/>
      <c r="DHY142" s="2"/>
      <c r="DHZ142" s="2"/>
      <c r="DIA142" s="2"/>
      <c r="DIB142" s="2"/>
      <c r="DIC142" s="2"/>
      <c r="DID142" s="2"/>
      <c r="DIE142" s="2"/>
      <c r="DIF142" s="2"/>
      <c r="DIG142" s="2"/>
      <c r="DIH142" s="2"/>
      <c r="DII142" s="2"/>
      <c r="DIJ142" s="2"/>
      <c r="DIK142" s="2"/>
      <c r="DIL142" s="2"/>
      <c r="DIM142" s="2"/>
      <c r="DIN142" s="2"/>
      <c r="DIO142" s="2"/>
      <c r="DIP142" s="2"/>
      <c r="DIQ142" s="2"/>
      <c r="DIR142" s="2"/>
      <c r="DIS142" s="2"/>
      <c r="DIT142" s="2"/>
      <c r="DIU142" s="2"/>
      <c r="DIV142" s="2"/>
      <c r="DIW142" s="2"/>
      <c r="DIX142" s="2"/>
      <c r="DIY142" s="2"/>
      <c r="DIZ142" s="2"/>
      <c r="DJA142" s="2"/>
      <c r="DJB142" s="2"/>
      <c r="DJC142" s="2"/>
      <c r="DJD142" s="2"/>
      <c r="DJE142" s="2"/>
      <c r="DJF142" s="2"/>
      <c r="DJG142" s="2"/>
      <c r="DJH142" s="2"/>
      <c r="DJI142" s="2"/>
      <c r="DJJ142" s="2"/>
      <c r="DJK142" s="2"/>
      <c r="DJL142" s="2"/>
      <c r="DJM142" s="2"/>
      <c r="DJN142" s="2"/>
      <c r="DJO142" s="2"/>
      <c r="DJP142" s="2"/>
      <c r="DJQ142" s="2"/>
      <c r="DJR142" s="2"/>
      <c r="DJS142" s="2"/>
      <c r="DJT142" s="2"/>
      <c r="DJU142" s="2"/>
      <c r="DJV142" s="2"/>
      <c r="DJW142" s="2"/>
      <c r="DJX142" s="2"/>
      <c r="DJY142" s="2"/>
      <c r="DJZ142" s="2"/>
      <c r="DKA142" s="2"/>
      <c r="DKB142" s="2"/>
      <c r="DKC142" s="2"/>
      <c r="DKD142" s="2"/>
      <c r="DKE142" s="2"/>
      <c r="DKF142" s="2"/>
      <c r="DKG142" s="2"/>
      <c r="DKH142" s="2"/>
      <c r="DKI142" s="2"/>
      <c r="DKJ142" s="2"/>
      <c r="DKK142" s="2"/>
      <c r="DKL142" s="2"/>
      <c r="DKM142" s="2"/>
      <c r="DKN142" s="2"/>
      <c r="DKO142" s="2"/>
      <c r="DKP142" s="2"/>
      <c r="DKQ142" s="2"/>
      <c r="DKR142" s="2"/>
      <c r="DKS142" s="2"/>
      <c r="DKT142" s="2"/>
      <c r="DKU142" s="2"/>
      <c r="DKV142" s="2"/>
      <c r="DKW142" s="2"/>
      <c r="DKX142" s="2"/>
      <c r="DKY142" s="2"/>
      <c r="DKZ142" s="2"/>
      <c r="DLA142" s="2"/>
      <c r="DLB142" s="2"/>
      <c r="DLC142" s="2"/>
      <c r="DLD142" s="2"/>
      <c r="DLE142" s="2"/>
      <c r="DLF142" s="2"/>
      <c r="DLG142" s="2"/>
      <c r="DLH142" s="2"/>
      <c r="DLI142" s="2"/>
      <c r="DLJ142" s="2"/>
      <c r="DLK142" s="2"/>
      <c r="DLL142" s="2"/>
      <c r="DLM142" s="2"/>
      <c r="DLN142" s="2"/>
      <c r="DLO142" s="2"/>
      <c r="DLP142" s="2"/>
      <c r="DLQ142" s="2"/>
      <c r="DLR142" s="2"/>
      <c r="DLS142" s="2"/>
      <c r="DLT142" s="2"/>
      <c r="DLU142" s="2"/>
      <c r="DLV142" s="2"/>
      <c r="DLW142" s="2"/>
      <c r="DLX142" s="2"/>
      <c r="DLY142" s="2"/>
      <c r="DLZ142" s="2"/>
      <c r="DMA142" s="2"/>
      <c r="DMB142" s="2"/>
      <c r="DMC142" s="2"/>
      <c r="DMD142" s="2"/>
      <c r="DME142" s="2"/>
      <c r="DMF142" s="2"/>
      <c r="DMG142" s="2"/>
      <c r="DMH142" s="2"/>
      <c r="DMI142" s="2"/>
      <c r="DMJ142" s="2"/>
      <c r="DMK142" s="2"/>
      <c r="DML142" s="2"/>
      <c r="DMM142" s="2"/>
      <c r="DMN142" s="2"/>
      <c r="DMO142" s="2"/>
      <c r="DMP142" s="2"/>
      <c r="DMQ142" s="2"/>
      <c r="DMR142" s="2"/>
      <c r="DMS142" s="2"/>
      <c r="DMT142" s="2"/>
      <c r="DMU142" s="2"/>
      <c r="DMV142" s="2"/>
      <c r="DMW142" s="2"/>
      <c r="DMX142" s="2"/>
      <c r="DMY142" s="2"/>
      <c r="DMZ142" s="2"/>
      <c r="DNA142" s="2"/>
      <c r="DNB142" s="2"/>
      <c r="DNC142" s="2"/>
      <c r="DND142" s="2"/>
      <c r="DNE142" s="2"/>
      <c r="DNF142" s="2"/>
      <c r="DNG142" s="2"/>
      <c r="DNH142" s="2"/>
      <c r="DNI142" s="2"/>
      <c r="DNJ142" s="2"/>
      <c r="DNK142" s="2"/>
      <c r="DNL142" s="2"/>
      <c r="DNM142" s="2"/>
      <c r="DNN142" s="2"/>
      <c r="DNO142" s="2"/>
      <c r="DNP142" s="2"/>
      <c r="DNQ142" s="2"/>
      <c r="DNR142" s="2"/>
      <c r="DNS142" s="2"/>
      <c r="DNT142" s="2"/>
      <c r="DNU142" s="2"/>
      <c r="DNV142" s="2"/>
      <c r="DNW142" s="2"/>
      <c r="DNX142" s="2"/>
      <c r="DNY142" s="2"/>
      <c r="DNZ142" s="2"/>
      <c r="DOA142" s="2"/>
      <c r="DOB142" s="2"/>
      <c r="DOC142" s="2"/>
      <c r="DOD142" s="2"/>
      <c r="DOE142" s="2"/>
      <c r="DOF142" s="2"/>
      <c r="DOG142" s="2"/>
      <c r="DOH142" s="2"/>
      <c r="DOI142" s="2"/>
      <c r="DOJ142" s="2"/>
      <c r="DOK142" s="2"/>
      <c r="DOL142" s="2"/>
      <c r="DOM142" s="2"/>
      <c r="DON142" s="2"/>
      <c r="DOO142" s="2"/>
      <c r="DOP142" s="2"/>
      <c r="DOQ142" s="2"/>
      <c r="DOR142" s="2"/>
      <c r="DOS142" s="2"/>
      <c r="DOT142" s="2"/>
      <c r="DOU142" s="2"/>
      <c r="DOV142" s="2"/>
      <c r="DOW142" s="2"/>
      <c r="DOX142" s="2"/>
      <c r="DOY142" s="2"/>
      <c r="DOZ142" s="2"/>
      <c r="DPA142" s="2"/>
      <c r="DPB142" s="2"/>
      <c r="DPC142" s="2"/>
      <c r="DPD142" s="2"/>
      <c r="DPE142" s="2"/>
      <c r="DPF142" s="2"/>
      <c r="DPG142" s="2"/>
      <c r="DPH142" s="2"/>
      <c r="DPI142" s="2"/>
      <c r="DPJ142" s="2"/>
      <c r="DPK142" s="2"/>
      <c r="DPL142" s="2"/>
      <c r="DPM142" s="2"/>
      <c r="DPN142" s="2"/>
      <c r="DPO142" s="2"/>
      <c r="DPP142" s="2"/>
      <c r="DPQ142" s="2"/>
      <c r="DPR142" s="2"/>
      <c r="DPS142" s="2"/>
      <c r="DPT142" s="2"/>
      <c r="DPU142" s="2"/>
      <c r="DPV142" s="2"/>
      <c r="DPW142" s="2"/>
      <c r="DPX142" s="2"/>
      <c r="DPY142" s="2"/>
      <c r="DPZ142" s="2"/>
      <c r="DQA142" s="2"/>
      <c r="DQB142" s="2"/>
      <c r="DQC142" s="2"/>
      <c r="DQD142" s="2"/>
      <c r="DQE142" s="2"/>
      <c r="DQF142" s="2"/>
      <c r="DQG142" s="2"/>
      <c r="DQH142" s="2"/>
      <c r="DQI142" s="2"/>
      <c r="DQJ142" s="2"/>
      <c r="DQK142" s="2"/>
      <c r="DQL142" s="2"/>
      <c r="DQM142" s="2"/>
      <c r="DQN142" s="2"/>
      <c r="DQO142" s="2"/>
      <c r="DQP142" s="2"/>
      <c r="DQQ142" s="2"/>
      <c r="DQR142" s="2"/>
      <c r="DQS142" s="2"/>
      <c r="DQT142" s="2"/>
      <c r="DQU142" s="2"/>
      <c r="DQV142" s="2"/>
      <c r="DQW142" s="2"/>
      <c r="DQX142" s="2"/>
      <c r="DQY142" s="2"/>
      <c r="DQZ142" s="2"/>
      <c r="DRA142" s="2"/>
      <c r="DRB142" s="2"/>
      <c r="DRC142" s="2"/>
      <c r="DRD142" s="2"/>
      <c r="DRE142" s="2"/>
      <c r="DRF142" s="2"/>
      <c r="DRG142" s="2"/>
      <c r="DRH142" s="2"/>
      <c r="DRI142" s="2"/>
      <c r="DRJ142" s="2"/>
      <c r="DRK142" s="2"/>
      <c r="DRL142" s="2"/>
      <c r="DRM142" s="2"/>
      <c r="DRN142" s="2"/>
      <c r="DRO142" s="2"/>
      <c r="DRP142" s="2"/>
      <c r="DRQ142" s="2"/>
      <c r="DRR142" s="2"/>
      <c r="DRS142" s="2"/>
      <c r="DRT142" s="2"/>
      <c r="DRU142" s="2"/>
      <c r="DRV142" s="2"/>
      <c r="DRW142" s="2"/>
      <c r="DRX142" s="2"/>
      <c r="DRY142" s="2"/>
      <c r="DRZ142" s="2"/>
      <c r="DSA142" s="2"/>
      <c r="DSB142" s="2"/>
      <c r="DSC142" s="2"/>
      <c r="DSD142" s="2"/>
      <c r="DSE142" s="2"/>
      <c r="DSF142" s="2"/>
      <c r="DSG142" s="2"/>
      <c r="DSH142" s="2"/>
      <c r="DSI142" s="2"/>
      <c r="DSJ142" s="2"/>
      <c r="DSK142" s="2"/>
      <c r="DSL142" s="2"/>
      <c r="DSM142" s="2"/>
      <c r="DSN142" s="2"/>
      <c r="DSO142" s="2"/>
      <c r="DSP142" s="2"/>
      <c r="DSQ142" s="2"/>
      <c r="DSR142" s="2"/>
      <c r="DSS142" s="2"/>
      <c r="DST142" s="2"/>
      <c r="DSU142" s="2"/>
      <c r="DSV142" s="2"/>
      <c r="DSW142" s="2"/>
      <c r="DSX142" s="2"/>
      <c r="DSY142" s="2"/>
      <c r="DSZ142" s="2"/>
      <c r="DTA142" s="2"/>
      <c r="DTB142" s="2"/>
      <c r="DTC142" s="2"/>
      <c r="DTD142" s="2"/>
      <c r="DTE142" s="2"/>
      <c r="DTF142" s="2"/>
      <c r="DTG142" s="2"/>
      <c r="DTH142" s="2"/>
      <c r="DTI142" s="2"/>
      <c r="DTJ142" s="2"/>
      <c r="DTK142" s="2"/>
      <c r="DTL142" s="2"/>
      <c r="DTM142" s="2"/>
      <c r="DTN142" s="2"/>
      <c r="DTO142" s="2"/>
      <c r="DTP142" s="2"/>
      <c r="DTQ142" s="2"/>
      <c r="DTR142" s="2"/>
      <c r="DTS142" s="2"/>
      <c r="DTT142" s="2"/>
      <c r="DTU142" s="2"/>
      <c r="DTV142" s="2"/>
      <c r="DTW142" s="2"/>
      <c r="DTX142" s="2"/>
      <c r="DTY142" s="2"/>
      <c r="DTZ142" s="2"/>
      <c r="DUA142" s="2"/>
      <c r="DUB142" s="2"/>
      <c r="DUC142" s="2"/>
      <c r="DUD142" s="2"/>
      <c r="DUE142" s="2"/>
      <c r="DUF142" s="2"/>
      <c r="DUG142" s="2"/>
      <c r="DUH142" s="2"/>
      <c r="DUI142" s="2"/>
      <c r="DUJ142" s="2"/>
      <c r="DUK142" s="2"/>
      <c r="DUL142" s="2"/>
      <c r="DUM142" s="2"/>
      <c r="DUN142" s="2"/>
      <c r="DUO142" s="2"/>
      <c r="DUP142" s="2"/>
      <c r="DUQ142" s="2"/>
      <c r="DUR142" s="2"/>
      <c r="DUS142" s="2"/>
      <c r="DUT142" s="2"/>
      <c r="DUU142" s="2"/>
      <c r="DUV142" s="2"/>
      <c r="DUW142" s="2"/>
      <c r="DUX142" s="2"/>
      <c r="DUY142" s="2"/>
      <c r="DUZ142" s="2"/>
      <c r="DVA142" s="2"/>
      <c r="DVB142" s="2"/>
      <c r="DVC142" s="2"/>
      <c r="DVD142" s="2"/>
      <c r="DVE142" s="2"/>
      <c r="DVF142" s="2"/>
      <c r="DVG142" s="2"/>
      <c r="DVH142" s="2"/>
      <c r="DVI142" s="2"/>
      <c r="DVJ142" s="2"/>
      <c r="DVK142" s="2"/>
      <c r="DVL142" s="2"/>
      <c r="DVM142" s="2"/>
      <c r="DVN142" s="2"/>
      <c r="DVO142" s="2"/>
      <c r="DVP142" s="2"/>
      <c r="DVQ142" s="2"/>
      <c r="DVR142" s="2"/>
      <c r="DVS142" s="2"/>
      <c r="DVT142" s="2"/>
      <c r="DVU142" s="2"/>
      <c r="DVV142" s="2"/>
      <c r="DVW142" s="2"/>
      <c r="DVX142" s="2"/>
      <c r="DVY142" s="2"/>
      <c r="DVZ142" s="2"/>
      <c r="DWA142" s="2"/>
      <c r="DWB142" s="2"/>
      <c r="DWC142" s="2"/>
      <c r="DWD142" s="2"/>
      <c r="DWE142" s="2"/>
      <c r="DWF142" s="2"/>
      <c r="DWG142" s="2"/>
      <c r="DWH142" s="2"/>
      <c r="DWI142" s="2"/>
      <c r="DWJ142" s="2"/>
      <c r="DWK142" s="2"/>
      <c r="DWL142" s="2"/>
      <c r="DWM142" s="2"/>
      <c r="DWN142" s="2"/>
      <c r="DWO142" s="2"/>
      <c r="DWP142" s="2"/>
      <c r="DWQ142" s="2"/>
      <c r="DWR142" s="2"/>
      <c r="DWS142" s="2"/>
      <c r="DWT142" s="2"/>
      <c r="DWU142" s="2"/>
      <c r="DWV142" s="2"/>
      <c r="DWW142" s="2"/>
      <c r="DWX142" s="2"/>
      <c r="DWY142" s="2"/>
      <c r="DWZ142" s="2"/>
      <c r="DXA142" s="2"/>
      <c r="DXB142" s="2"/>
      <c r="DXC142" s="2"/>
      <c r="DXD142" s="2"/>
      <c r="DXE142" s="2"/>
      <c r="DXF142" s="2"/>
      <c r="DXG142" s="2"/>
      <c r="DXH142" s="2"/>
      <c r="DXI142" s="2"/>
      <c r="DXJ142" s="2"/>
      <c r="DXK142" s="2"/>
      <c r="DXL142" s="2"/>
      <c r="DXM142" s="2"/>
      <c r="DXN142" s="2"/>
      <c r="DXO142" s="2"/>
      <c r="DXP142" s="2"/>
      <c r="DXQ142" s="2"/>
      <c r="DXR142" s="2"/>
      <c r="DXS142" s="2"/>
      <c r="DXT142" s="2"/>
      <c r="DXU142" s="2"/>
      <c r="DXV142" s="2"/>
      <c r="DXW142" s="2"/>
      <c r="DXX142" s="2"/>
      <c r="DXY142" s="2"/>
      <c r="DXZ142" s="2"/>
      <c r="DYA142" s="2"/>
      <c r="DYB142" s="2"/>
      <c r="DYC142" s="2"/>
      <c r="DYD142" s="2"/>
      <c r="DYE142" s="2"/>
      <c r="DYF142" s="2"/>
      <c r="DYG142" s="2"/>
      <c r="DYH142" s="2"/>
      <c r="DYI142" s="2"/>
      <c r="DYJ142" s="2"/>
      <c r="DYK142" s="2"/>
      <c r="DYL142" s="2"/>
      <c r="DYM142" s="2"/>
      <c r="DYN142" s="2"/>
      <c r="DYO142" s="2"/>
      <c r="DYP142" s="2"/>
      <c r="DYQ142" s="2"/>
      <c r="DYR142" s="2"/>
      <c r="DYS142" s="2"/>
      <c r="DYT142" s="2"/>
      <c r="DYU142" s="2"/>
      <c r="DYV142" s="2"/>
      <c r="DYW142" s="2"/>
      <c r="DYX142" s="2"/>
      <c r="DYY142" s="2"/>
      <c r="DYZ142" s="2"/>
      <c r="DZA142" s="2"/>
      <c r="DZB142" s="2"/>
      <c r="DZC142" s="2"/>
      <c r="DZD142" s="2"/>
      <c r="DZE142" s="2"/>
      <c r="DZF142" s="2"/>
      <c r="DZG142" s="2"/>
      <c r="DZH142" s="2"/>
      <c r="DZI142" s="2"/>
      <c r="DZJ142" s="2"/>
      <c r="DZK142" s="2"/>
      <c r="DZL142" s="2"/>
      <c r="DZM142" s="2"/>
      <c r="DZN142" s="2"/>
      <c r="DZO142" s="2"/>
      <c r="DZP142" s="2"/>
      <c r="DZQ142" s="2"/>
      <c r="DZR142" s="2"/>
      <c r="DZS142" s="2"/>
      <c r="DZT142" s="2"/>
      <c r="DZU142" s="2"/>
      <c r="DZV142" s="2"/>
      <c r="DZW142" s="2"/>
      <c r="DZX142" s="2"/>
      <c r="DZY142" s="2"/>
      <c r="DZZ142" s="2"/>
      <c r="EAA142" s="2"/>
      <c r="EAB142" s="2"/>
      <c r="EAC142" s="2"/>
      <c r="EAD142" s="2"/>
      <c r="EAE142" s="2"/>
      <c r="EAF142" s="2"/>
      <c r="EAG142" s="2"/>
      <c r="EAH142" s="2"/>
      <c r="EAI142" s="2"/>
      <c r="EAJ142" s="2"/>
      <c r="EAK142" s="2"/>
      <c r="EAL142" s="2"/>
      <c r="EAM142" s="2"/>
      <c r="EAN142" s="2"/>
      <c r="EAO142" s="2"/>
      <c r="EAP142" s="2"/>
      <c r="EAQ142" s="2"/>
      <c r="EAR142" s="2"/>
      <c r="EAS142" s="2"/>
      <c r="EAT142" s="2"/>
      <c r="EAU142" s="2"/>
      <c r="EAV142" s="2"/>
      <c r="EAW142" s="2"/>
      <c r="EAX142" s="2"/>
      <c r="EAY142" s="2"/>
      <c r="EAZ142" s="2"/>
      <c r="EBA142" s="2"/>
      <c r="EBB142" s="2"/>
      <c r="EBC142" s="2"/>
      <c r="EBD142" s="2"/>
      <c r="EBE142" s="2"/>
      <c r="EBF142" s="2"/>
      <c r="EBG142" s="2"/>
      <c r="EBH142" s="2"/>
      <c r="EBI142" s="2"/>
      <c r="EBJ142" s="2"/>
      <c r="EBK142" s="2"/>
      <c r="EBL142" s="2"/>
      <c r="EBM142" s="2"/>
      <c r="EBN142" s="2"/>
      <c r="EBO142" s="2"/>
      <c r="EBP142" s="2"/>
      <c r="EBQ142" s="2"/>
      <c r="EBR142" s="2"/>
      <c r="EBS142" s="2"/>
      <c r="EBT142" s="2"/>
      <c r="EBU142" s="2"/>
      <c r="EBV142" s="2"/>
      <c r="EBW142" s="2"/>
      <c r="EBX142" s="2"/>
      <c r="EBY142" s="2"/>
      <c r="EBZ142" s="2"/>
      <c r="ECA142" s="2"/>
      <c r="ECB142" s="2"/>
      <c r="ECC142" s="2"/>
      <c r="ECD142" s="2"/>
      <c r="ECE142" s="2"/>
      <c r="ECF142" s="2"/>
      <c r="ECG142" s="2"/>
      <c r="ECH142" s="2"/>
      <c r="ECI142" s="2"/>
      <c r="ECJ142" s="2"/>
      <c r="ECK142" s="2"/>
      <c r="ECL142" s="2"/>
      <c r="ECM142" s="2"/>
      <c r="ECN142" s="2"/>
      <c r="ECO142" s="2"/>
      <c r="ECP142" s="2"/>
      <c r="ECQ142" s="2"/>
      <c r="ECR142" s="2"/>
      <c r="ECS142" s="2"/>
      <c r="ECT142" s="2"/>
      <c r="ECU142" s="2"/>
      <c r="ECV142" s="2"/>
      <c r="ECW142" s="2"/>
      <c r="ECX142" s="2"/>
      <c r="ECY142" s="2"/>
      <c r="ECZ142" s="2"/>
      <c r="EDA142" s="2"/>
      <c r="EDB142" s="2"/>
      <c r="EDC142" s="2"/>
      <c r="EDD142" s="2"/>
      <c r="EDE142" s="2"/>
      <c r="EDF142" s="2"/>
      <c r="EDG142" s="2"/>
      <c r="EDH142" s="2"/>
      <c r="EDI142" s="2"/>
      <c r="EDJ142" s="2"/>
      <c r="EDK142" s="2"/>
      <c r="EDL142" s="2"/>
      <c r="EDM142" s="2"/>
      <c r="EDN142" s="2"/>
      <c r="EDO142" s="2"/>
      <c r="EDP142" s="2"/>
      <c r="EDQ142" s="2"/>
      <c r="EDR142" s="2"/>
      <c r="EDS142" s="2"/>
      <c r="EDT142" s="2"/>
      <c r="EDU142" s="2"/>
      <c r="EDV142" s="2"/>
      <c r="EDW142" s="2"/>
      <c r="EDX142" s="2"/>
      <c r="EDY142" s="2"/>
      <c r="EDZ142" s="2"/>
      <c r="EEA142" s="2"/>
      <c r="EEB142" s="2"/>
      <c r="EEC142" s="2"/>
      <c r="EED142" s="2"/>
      <c r="EEE142" s="2"/>
      <c r="EEF142" s="2"/>
      <c r="EEG142" s="2"/>
      <c r="EEH142" s="2"/>
      <c r="EEI142" s="2"/>
      <c r="EEJ142" s="2"/>
      <c r="EEK142" s="2"/>
      <c r="EEL142" s="2"/>
      <c r="EEM142" s="2"/>
      <c r="EEN142" s="2"/>
      <c r="EEO142" s="2"/>
      <c r="EEP142" s="2"/>
      <c r="EEQ142" s="2"/>
      <c r="EER142" s="2"/>
      <c r="EES142" s="2"/>
      <c r="EET142" s="2"/>
      <c r="EEU142" s="2"/>
      <c r="EEV142" s="2"/>
      <c r="EEW142" s="2"/>
      <c r="EEX142" s="2"/>
      <c r="EEY142" s="2"/>
      <c r="EEZ142" s="2"/>
      <c r="EFA142" s="2"/>
      <c r="EFB142" s="2"/>
      <c r="EFC142" s="2"/>
      <c r="EFD142" s="2"/>
      <c r="EFE142" s="2"/>
      <c r="EFF142" s="2"/>
      <c r="EFG142" s="2"/>
      <c r="EFH142" s="2"/>
      <c r="EFI142" s="2"/>
      <c r="EFJ142" s="2"/>
      <c r="EFK142" s="2"/>
      <c r="EFL142" s="2"/>
      <c r="EFM142" s="2"/>
      <c r="EFN142" s="2"/>
      <c r="EFO142" s="2"/>
      <c r="EFP142" s="2"/>
      <c r="EFQ142" s="2"/>
      <c r="EFR142" s="2"/>
      <c r="EFS142" s="2"/>
      <c r="EFT142" s="2"/>
      <c r="EFU142" s="2"/>
      <c r="EFV142" s="2"/>
      <c r="EFW142" s="2"/>
      <c r="EFX142" s="2"/>
      <c r="EFY142" s="2"/>
      <c r="EFZ142" s="2"/>
      <c r="EGA142" s="2"/>
      <c r="EGB142" s="2"/>
      <c r="EGC142" s="2"/>
      <c r="EGD142" s="2"/>
      <c r="EGE142" s="2"/>
      <c r="EGF142" s="2"/>
      <c r="EGG142" s="2"/>
      <c r="EGH142" s="2"/>
      <c r="EGI142" s="2"/>
      <c r="EGJ142" s="2"/>
      <c r="EGK142" s="2"/>
      <c r="EGL142" s="2"/>
      <c r="EGM142" s="2"/>
      <c r="EGN142" s="2"/>
      <c r="EGO142" s="2"/>
      <c r="EGP142" s="2"/>
      <c r="EGQ142" s="2"/>
      <c r="EGR142" s="2"/>
      <c r="EGS142" s="2"/>
      <c r="EGT142" s="2"/>
      <c r="EGU142" s="2"/>
      <c r="EGV142" s="2"/>
      <c r="EGW142" s="2"/>
      <c r="EGX142" s="2"/>
      <c r="EGY142" s="2"/>
      <c r="EGZ142" s="2"/>
      <c r="EHA142" s="2"/>
      <c r="EHB142" s="2"/>
      <c r="EHC142" s="2"/>
      <c r="EHD142" s="2"/>
      <c r="EHE142" s="2"/>
      <c r="EHF142" s="2"/>
      <c r="EHG142" s="2"/>
      <c r="EHH142" s="2"/>
      <c r="EHI142" s="2"/>
      <c r="EHJ142" s="2"/>
      <c r="EHK142" s="2"/>
      <c r="EHL142" s="2"/>
      <c r="EHM142" s="2"/>
      <c r="EHN142" s="2"/>
      <c r="EHO142" s="2"/>
      <c r="EHP142" s="2"/>
      <c r="EHQ142" s="2"/>
      <c r="EHR142" s="2"/>
      <c r="EHS142" s="2"/>
      <c r="EHT142" s="2"/>
      <c r="EHU142" s="2"/>
      <c r="EHV142" s="2"/>
      <c r="EHW142" s="2"/>
      <c r="EHX142" s="2"/>
      <c r="EHY142" s="2"/>
      <c r="EHZ142" s="2"/>
      <c r="EIA142" s="2"/>
      <c r="EIB142" s="2"/>
      <c r="EIC142" s="2"/>
      <c r="EID142" s="2"/>
      <c r="EIE142" s="2"/>
      <c r="EIF142" s="2"/>
      <c r="EIG142" s="2"/>
      <c r="EIH142" s="2"/>
      <c r="EII142" s="2"/>
      <c r="EIJ142" s="2"/>
      <c r="EIK142" s="2"/>
      <c r="EIL142" s="2"/>
      <c r="EIM142" s="2"/>
      <c r="EIN142" s="2"/>
      <c r="EIO142" s="2"/>
      <c r="EIP142" s="2"/>
      <c r="EIQ142" s="2"/>
      <c r="EIR142" s="2"/>
      <c r="EIS142" s="2"/>
      <c r="EIT142" s="2"/>
      <c r="EIU142" s="2"/>
      <c r="EIV142" s="2"/>
      <c r="EIW142" s="2"/>
      <c r="EIX142" s="2"/>
      <c r="EIY142" s="2"/>
      <c r="EIZ142" s="2"/>
      <c r="EJA142" s="2"/>
      <c r="EJB142" s="2"/>
      <c r="EJC142" s="2"/>
      <c r="EJD142" s="2"/>
      <c r="EJE142" s="2"/>
      <c r="EJF142" s="2"/>
      <c r="EJG142" s="2"/>
      <c r="EJH142" s="2"/>
      <c r="EJI142" s="2"/>
      <c r="EJJ142" s="2"/>
      <c r="EJK142" s="2"/>
      <c r="EJL142" s="2"/>
      <c r="EJM142" s="2"/>
      <c r="EJN142" s="2"/>
      <c r="EJO142" s="2"/>
      <c r="EJP142" s="2"/>
      <c r="EJQ142" s="2"/>
      <c r="EJR142" s="2"/>
      <c r="EJS142" s="2"/>
      <c r="EJT142" s="2"/>
      <c r="EJU142" s="2"/>
      <c r="EJV142" s="2"/>
      <c r="EJW142" s="2"/>
      <c r="EJX142" s="2"/>
      <c r="EJY142" s="2"/>
      <c r="EJZ142" s="2"/>
      <c r="EKA142" s="2"/>
      <c r="EKB142" s="2"/>
      <c r="EKC142" s="2"/>
      <c r="EKD142" s="2"/>
      <c r="EKE142" s="2"/>
      <c r="EKF142" s="2"/>
      <c r="EKG142" s="2"/>
      <c r="EKH142" s="2"/>
      <c r="EKI142" s="2"/>
      <c r="EKJ142" s="2"/>
      <c r="EKK142" s="2"/>
      <c r="EKL142" s="2"/>
      <c r="EKM142" s="2"/>
      <c r="EKN142" s="2"/>
      <c r="EKO142" s="2"/>
      <c r="EKP142" s="2"/>
      <c r="EKQ142" s="2"/>
      <c r="EKR142" s="2"/>
      <c r="EKS142" s="2"/>
      <c r="EKT142" s="2"/>
      <c r="EKU142" s="2"/>
      <c r="EKV142" s="2"/>
      <c r="EKW142" s="2"/>
      <c r="EKX142" s="2"/>
      <c r="EKY142" s="2"/>
      <c r="EKZ142" s="2"/>
      <c r="ELA142" s="2"/>
      <c r="ELB142" s="2"/>
      <c r="ELC142" s="2"/>
      <c r="ELD142" s="2"/>
      <c r="ELE142" s="2"/>
      <c r="ELF142" s="2"/>
      <c r="ELG142" s="2"/>
      <c r="ELH142" s="2"/>
      <c r="ELI142" s="2"/>
      <c r="ELJ142" s="2"/>
      <c r="ELK142" s="2"/>
      <c r="ELL142" s="2"/>
      <c r="ELM142" s="2"/>
      <c r="ELN142" s="2"/>
      <c r="ELO142" s="2"/>
      <c r="ELP142" s="2"/>
      <c r="ELQ142" s="2"/>
      <c r="ELR142" s="2"/>
      <c r="ELS142" s="2"/>
      <c r="ELT142" s="2"/>
      <c r="ELU142" s="2"/>
      <c r="ELV142" s="2"/>
      <c r="ELW142" s="2"/>
      <c r="ELX142" s="2"/>
      <c r="ELY142" s="2"/>
      <c r="ELZ142" s="2"/>
      <c r="EMA142" s="2"/>
      <c r="EMB142" s="2"/>
      <c r="EMC142" s="2"/>
      <c r="EMD142" s="2"/>
      <c r="EME142" s="2"/>
      <c r="EMF142" s="2"/>
      <c r="EMG142" s="2"/>
      <c r="EMH142" s="2"/>
      <c r="EMI142" s="2"/>
      <c r="EMJ142" s="2"/>
      <c r="EMK142" s="2"/>
      <c r="EML142" s="2"/>
      <c r="EMM142" s="2"/>
      <c r="EMN142" s="2"/>
      <c r="EMO142" s="2"/>
      <c r="EMP142" s="2"/>
      <c r="EMQ142" s="2"/>
      <c r="EMR142" s="2"/>
      <c r="EMS142" s="2"/>
      <c r="EMT142" s="2"/>
      <c r="EMU142" s="2"/>
      <c r="EMV142" s="2"/>
      <c r="EMW142" s="2"/>
      <c r="EMX142" s="2"/>
      <c r="EMY142" s="2"/>
      <c r="EMZ142" s="2"/>
      <c r="ENA142" s="2"/>
      <c r="ENB142" s="2"/>
      <c r="ENC142" s="2"/>
      <c r="END142" s="2"/>
      <c r="ENE142" s="2"/>
      <c r="ENF142" s="2"/>
      <c r="ENG142" s="2"/>
      <c r="ENH142" s="2"/>
      <c r="ENI142" s="2"/>
      <c r="ENJ142" s="2"/>
      <c r="ENK142" s="2"/>
      <c r="ENL142" s="2"/>
      <c r="ENM142" s="2"/>
      <c r="ENN142" s="2"/>
      <c r="ENO142" s="2"/>
      <c r="ENP142" s="2"/>
      <c r="ENQ142" s="2"/>
      <c r="ENR142" s="2"/>
      <c r="ENS142" s="2"/>
      <c r="ENT142" s="2"/>
      <c r="ENU142" s="2"/>
      <c r="ENV142" s="2"/>
      <c r="ENW142" s="2"/>
      <c r="ENX142" s="2"/>
      <c r="ENY142" s="2"/>
      <c r="ENZ142" s="2"/>
      <c r="EOA142" s="2"/>
      <c r="EOB142" s="2"/>
      <c r="EOC142" s="2"/>
      <c r="EOD142" s="2"/>
      <c r="EOE142" s="2"/>
      <c r="EOF142" s="2"/>
      <c r="EOG142" s="2"/>
      <c r="EOH142" s="2"/>
      <c r="EOI142" s="2"/>
      <c r="EOJ142" s="2"/>
      <c r="EOK142" s="2"/>
      <c r="EOL142" s="2"/>
      <c r="EOM142" s="2"/>
      <c r="EON142" s="2"/>
      <c r="EOO142" s="2"/>
      <c r="EOP142" s="2"/>
      <c r="EOQ142" s="2"/>
      <c r="EOR142" s="2"/>
      <c r="EOS142" s="2"/>
      <c r="EOT142" s="2"/>
      <c r="EOU142" s="2"/>
      <c r="EOV142" s="2"/>
      <c r="EOW142" s="2"/>
      <c r="EOX142" s="2"/>
      <c r="EOY142" s="2"/>
      <c r="EOZ142" s="2"/>
      <c r="EPA142" s="2"/>
      <c r="EPB142" s="2"/>
      <c r="EPC142" s="2"/>
      <c r="EPD142" s="2"/>
      <c r="EPE142" s="2"/>
      <c r="EPF142" s="2"/>
      <c r="EPG142" s="2"/>
      <c r="EPH142" s="2"/>
      <c r="EPI142" s="2"/>
      <c r="EPJ142" s="2"/>
      <c r="EPK142" s="2"/>
      <c r="EPL142" s="2"/>
      <c r="EPM142" s="2"/>
      <c r="EPN142" s="2"/>
      <c r="EPO142" s="2"/>
      <c r="EPP142" s="2"/>
      <c r="EPQ142" s="2"/>
      <c r="EPR142" s="2"/>
      <c r="EPS142" s="2"/>
      <c r="EPT142" s="2"/>
      <c r="EPU142" s="2"/>
      <c r="EPV142" s="2"/>
      <c r="EPW142" s="2"/>
      <c r="EPX142" s="2"/>
      <c r="EPY142" s="2"/>
      <c r="EPZ142" s="2"/>
      <c r="EQA142" s="2"/>
      <c r="EQB142" s="2"/>
      <c r="EQC142" s="2"/>
      <c r="EQD142" s="2"/>
      <c r="EQE142" s="2"/>
      <c r="EQF142" s="2"/>
      <c r="EQG142" s="2"/>
      <c r="EQH142" s="2"/>
      <c r="EQI142" s="2"/>
      <c r="EQJ142" s="2"/>
      <c r="EQK142" s="2"/>
      <c r="EQL142" s="2"/>
      <c r="EQM142" s="2"/>
      <c r="EQN142" s="2"/>
      <c r="EQO142" s="2"/>
      <c r="EQP142" s="2"/>
      <c r="EQQ142" s="2"/>
      <c r="EQR142" s="2"/>
      <c r="EQS142" s="2"/>
      <c r="EQT142" s="2"/>
      <c r="EQU142" s="2"/>
      <c r="EQV142" s="2"/>
      <c r="EQW142" s="2"/>
      <c r="EQX142" s="2"/>
      <c r="EQY142" s="2"/>
      <c r="EQZ142" s="2"/>
      <c r="ERA142" s="2"/>
      <c r="ERB142" s="2"/>
      <c r="ERC142" s="2"/>
      <c r="ERD142" s="2"/>
      <c r="ERE142" s="2"/>
      <c r="ERF142" s="2"/>
      <c r="ERG142" s="2"/>
      <c r="ERH142" s="2"/>
      <c r="ERI142" s="2"/>
      <c r="ERJ142" s="2"/>
      <c r="ERK142" s="2"/>
      <c r="ERL142" s="2"/>
      <c r="ERM142" s="2"/>
      <c r="ERN142" s="2"/>
      <c r="ERO142" s="2"/>
      <c r="ERP142" s="2"/>
      <c r="ERQ142" s="2"/>
      <c r="ERR142" s="2"/>
      <c r="ERS142" s="2"/>
      <c r="ERT142" s="2"/>
      <c r="ERU142" s="2"/>
      <c r="ERV142" s="2"/>
      <c r="ERW142" s="2"/>
      <c r="ERX142" s="2"/>
      <c r="ERY142" s="2"/>
      <c r="ERZ142" s="2"/>
      <c r="ESA142" s="2"/>
      <c r="ESB142" s="2"/>
      <c r="ESC142" s="2"/>
      <c r="ESD142" s="2"/>
      <c r="ESE142" s="2"/>
      <c r="ESF142" s="2"/>
      <c r="ESG142" s="2"/>
      <c r="ESH142" s="2"/>
      <c r="ESI142" s="2"/>
      <c r="ESJ142" s="2"/>
      <c r="ESK142" s="2"/>
      <c r="ESL142" s="2"/>
      <c r="ESM142" s="2"/>
      <c r="ESN142" s="2"/>
      <c r="ESO142" s="2"/>
      <c r="ESP142" s="2"/>
      <c r="ESQ142" s="2"/>
      <c r="ESR142" s="2"/>
      <c r="ESS142" s="2"/>
      <c r="EST142" s="2"/>
      <c r="ESU142" s="2"/>
      <c r="ESV142" s="2"/>
      <c r="ESW142" s="2"/>
      <c r="ESX142" s="2"/>
      <c r="ESY142" s="2"/>
      <c r="ESZ142" s="2"/>
      <c r="ETA142" s="2"/>
      <c r="ETB142" s="2"/>
      <c r="ETC142" s="2"/>
      <c r="ETD142" s="2"/>
      <c r="ETE142" s="2"/>
      <c r="ETF142" s="2"/>
      <c r="ETG142" s="2"/>
      <c r="ETH142" s="2"/>
      <c r="ETI142" s="2"/>
      <c r="ETJ142" s="2"/>
      <c r="ETK142" s="2"/>
      <c r="ETL142" s="2"/>
      <c r="ETM142" s="2"/>
      <c r="ETN142" s="2"/>
      <c r="ETO142" s="2"/>
      <c r="ETP142" s="2"/>
      <c r="ETQ142" s="2"/>
      <c r="ETR142" s="2"/>
      <c r="ETS142" s="2"/>
      <c r="ETT142" s="2"/>
      <c r="ETU142" s="2"/>
      <c r="ETV142" s="2"/>
      <c r="ETW142" s="2"/>
      <c r="ETX142" s="2"/>
      <c r="ETY142" s="2"/>
      <c r="ETZ142" s="2"/>
      <c r="EUA142" s="2"/>
      <c r="EUB142" s="2"/>
      <c r="EUC142" s="2"/>
      <c r="EUD142" s="2"/>
      <c r="EUE142" s="2"/>
      <c r="EUF142" s="2"/>
      <c r="EUG142" s="2"/>
      <c r="EUH142" s="2"/>
      <c r="EUI142" s="2"/>
      <c r="EUJ142" s="2"/>
      <c r="EUK142" s="2"/>
      <c r="EUL142" s="2"/>
      <c r="EUM142" s="2"/>
      <c r="EUN142" s="2"/>
      <c r="EUO142" s="2"/>
      <c r="EUP142" s="2"/>
      <c r="EUQ142" s="2"/>
      <c r="EUR142" s="2"/>
      <c r="EUS142" s="2"/>
      <c r="EUT142" s="2"/>
      <c r="EUU142" s="2"/>
      <c r="EUV142" s="2"/>
      <c r="EUW142" s="2"/>
      <c r="EUX142" s="2"/>
      <c r="EUY142" s="2"/>
      <c r="EUZ142" s="2"/>
      <c r="EVA142" s="2"/>
      <c r="EVB142" s="2"/>
      <c r="EVC142" s="2"/>
      <c r="EVD142" s="2"/>
      <c r="EVE142" s="2"/>
      <c r="EVF142" s="2"/>
      <c r="EVG142" s="2"/>
      <c r="EVH142" s="2"/>
      <c r="EVI142" s="2"/>
      <c r="EVJ142" s="2"/>
      <c r="EVK142" s="2"/>
      <c r="EVL142" s="2"/>
      <c r="EVM142" s="2"/>
      <c r="EVN142" s="2"/>
      <c r="EVO142" s="2"/>
      <c r="EVP142" s="2"/>
      <c r="EVQ142" s="2"/>
      <c r="EVR142" s="2"/>
      <c r="EVS142" s="2"/>
      <c r="EVT142" s="2"/>
      <c r="EVU142" s="2"/>
      <c r="EVV142" s="2"/>
      <c r="EVW142" s="2"/>
      <c r="EVX142" s="2"/>
      <c r="EVY142" s="2"/>
      <c r="EVZ142" s="2"/>
      <c r="EWA142" s="2"/>
      <c r="EWB142" s="2"/>
      <c r="EWC142" s="2"/>
      <c r="EWD142" s="2"/>
      <c r="EWE142" s="2"/>
      <c r="EWF142" s="2"/>
      <c r="EWG142" s="2"/>
      <c r="EWH142" s="2"/>
      <c r="EWI142" s="2"/>
      <c r="EWJ142" s="2"/>
      <c r="EWK142" s="2"/>
      <c r="EWL142" s="2"/>
      <c r="EWM142" s="2"/>
      <c r="EWN142" s="2"/>
      <c r="EWO142" s="2"/>
      <c r="EWP142" s="2"/>
      <c r="EWQ142" s="2"/>
      <c r="EWR142" s="2"/>
      <c r="EWS142" s="2"/>
      <c r="EWT142" s="2"/>
      <c r="EWU142" s="2"/>
      <c r="EWV142" s="2"/>
      <c r="EWW142" s="2"/>
      <c r="EWX142" s="2"/>
      <c r="EWY142" s="2"/>
      <c r="EWZ142" s="2"/>
      <c r="EXA142" s="2"/>
      <c r="EXB142" s="2"/>
      <c r="EXC142" s="2"/>
      <c r="EXD142" s="2"/>
      <c r="EXE142" s="2"/>
      <c r="EXF142" s="2"/>
      <c r="EXG142" s="2"/>
      <c r="EXH142" s="2"/>
      <c r="EXI142" s="2"/>
      <c r="EXJ142" s="2"/>
      <c r="EXK142" s="2"/>
      <c r="EXL142" s="2"/>
      <c r="EXM142" s="2"/>
      <c r="EXN142" s="2"/>
      <c r="EXO142" s="2"/>
      <c r="EXP142" s="2"/>
      <c r="EXQ142" s="2"/>
      <c r="EXR142" s="2"/>
      <c r="EXS142" s="2"/>
      <c r="EXT142" s="2"/>
      <c r="EXU142" s="2"/>
      <c r="EXV142" s="2"/>
      <c r="EXW142" s="2"/>
      <c r="EXX142" s="2"/>
      <c r="EXY142" s="2"/>
      <c r="EXZ142" s="2"/>
      <c r="EYA142" s="2"/>
      <c r="EYB142" s="2"/>
      <c r="EYC142" s="2"/>
      <c r="EYD142" s="2"/>
      <c r="EYE142" s="2"/>
      <c r="EYF142" s="2"/>
      <c r="EYG142" s="2"/>
      <c r="EYH142" s="2"/>
      <c r="EYI142" s="2"/>
      <c r="EYJ142" s="2"/>
      <c r="EYK142" s="2"/>
      <c r="EYL142" s="2"/>
      <c r="EYM142" s="2"/>
      <c r="EYN142" s="2"/>
      <c r="EYO142" s="2"/>
      <c r="EYP142" s="2"/>
      <c r="EYQ142" s="2"/>
      <c r="EYR142" s="2"/>
      <c r="EYS142" s="2"/>
      <c r="EYT142" s="2"/>
      <c r="EYU142" s="2"/>
      <c r="EYV142" s="2"/>
      <c r="EYW142" s="2"/>
      <c r="EYX142" s="2"/>
      <c r="EYY142" s="2"/>
      <c r="EYZ142" s="2"/>
      <c r="EZA142" s="2"/>
      <c r="EZB142" s="2"/>
      <c r="EZC142" s="2"/>
      <c r="EZD142" s="2"/>
      <c r="EZE142" s="2"/>
      <c r="EZF142" s="2"/>
      <c r="EZG142" s="2"/>
      <c r="EZH142" s="2"/>
      <c r="EZI142" s="2"/>
      <c r="EZJ142" s="2"/>
      <c r="EZK142" s="2"/>
      <c r="EZL142" s="2"/>
      <c r="EZM142" s="2"/>
      <c r="EZN142" s="2"/>
      <c r="EZO142" s="2"/>
      <c r="EZP142" s="2"/>
      <c r="EZQ142" s="2"/>
      <c r="EZR142" s="2"/>
      <c r="EZS142" s="2"/>
      <c r="EZT142" s="2"/>
      <c r="EZU142" s="2"/>
      <c r="EZV142" s="2"/>
      <c r="EZW142" s="2"/>
      <c r="EZX142" s="2"/>
      <c r="EZY142" s="2"/>
      <c r="EZZ142" s="2"/>
      <c r="FAA142" s="2"/>
      <c r="FAB142" s="2"/>
      <c r="FAC142" s="2"/>
      <c r="FAD142" s="2"/>
      <c r="FAE142" s="2"/>
      <c r="FAF142" s="2"/>
      <c r="FAG142" s="2"/>
      <c r="FAH142" s="2"/>
      <c r="FAI142" s="2"/>
      <c r="FAJ142" s="2"/>
      <c r="FAK142" s="2"/>
      <c r="FAL142" s="2"/>
      <c r="FAM142" s="2"/>
      <c r="FAN142" s="2"/>
      <c r="FAO142" s="2"/>
      <c r="FAP142" s="2"/>
      <c r="FAQ142" s="2"/>
      <c r="FAR142" s="2"/>
      <c r="FAS142" s="2"/>
      <c r="FAT142" s="2"/>
      <c r="FAU142" s="2"/>
      <c r="FAV142" s="2"/>
      <c r="FAW142" s="2"/>
      <c r="FAX142" s="2"/>
      <c r="FAY142" s="2"/>
      <c r="FAZ142" s="2"/>
      <c r="FBA142" s="2"/>
      <c r="FBB142" s="2"/>
      <c r="FBC142" s="2"/>
      <c r="FBD142" s="2"/>
      <c r="FBE142" s="2"/>
      <c r="FBF142" s="2"/>
      <c r="FBG142" s="2"/>
      <c r="FBH142" s="2"/>
      <c r="FBI142" s="2"/>
      <c r="FBJ142" s="2"/>
      <c r="FBK142" s="2"/>
      <c r="FBL142" s="2"/>
      <c r="FBM142" s="2"/>
      <c r="FBN142" s="2"/>
      <c r="FBO142" s="2"/>
      <c r="FBP142" s="2"/>
      <c r="FBQ142" s="2"/>
      <c r="FBR142" s="2"/>
      <c r="FBS142" s="2"/>
      <c r="FBT142" s="2"/>
      <c r="FBU142" s="2"/>
      <c r="FBV142" s="2"/>
      <c r="FBW142" s="2"/>
      <c r="FBX142" s="2"/>
      <c r="FBY142" s="2"/>
      <c r="FBZ142" s="2"/>
      <c r="FCA142" s="2"/>
      <c r="FCB142" s="2"/>
      <c r="FCC142" s="2"/>
      <c r="FCD142" s="2"/>
      <c r="FCE142" s="2"/>
      <c r="FCF142" s="2"/>
      <c r="FCG142" s="2"/>
      <c r="FCH142" s="2"/>
      <c r="FCI142" s="2"/>
      <c r="FCJ142" s="2"/>
      <c r="FCK142" s="2"/>
      <c r="FCL142" s="2"/>
      <c r="FCM142" s="2"/>
      <c r="FCN142" s="2"/>
      <c r="FCO142" s="2"/>
      <c r="FCP142" s="2"/>
      <c r="FCQ142" s="2"/>
      <c r="FCR142" s="2"/>
      <c r="FCS142" s="2"/>
      <c r="FCT142" s="2"/>
      <c r="FCU142" s="2"/>
      <c r="FCV142" s="2"/>
      <c r="FCW142" s="2"/>
      <c r="FCX142" s="2"/>
      <c r="FCY142" s="2"/>
      <c r="FCZ142" s="2"/>
      <c r="FDA142" s="2"/>
      <c r="FDB142" s="2"/>
      <c r="FDC142" s="2"/>
      <c r="FDD142" s="2"/>
      <c r="FDE142" s="2"/>
      <c r="FDF142" s="2"/>
      <c r="FDG142" s="2"/>
      <c r="FDH142" s="2"/>
      <c r="FDI142" s="2"/>
      <c r="FDJ142" s="2"/>
      <c r="FDK142" s="2"/>
      <c r="FDL142" s="2"/>
      <c r="FDM142" s="2"/>
      <c r="FDN142" s="2"/>
      <c r="FDO142" s="2"/>
      <c r="FDP142" s="2"/>
      <c r="FDQ142" s="2"/>
      <c r="FDR142" s="2"/>
      <c r="FDS142" s="2"/>
      <c r="FDT142" s="2"/>
      <c r="FDU142" s="2"/>
      <c r="FDV142" s="2"/>
      <c r="FDW142" s="2"/>
      <c r="FDX142" s="2"/>
      <c r="FDY142" s="2"/>
      <c r="FDZ142" s="2"/>
      <c r="FEA142" s="2"/>
      <c r="FEB142" s="2"/>
      <c r="FEC142" s="2"/>
      <c r="FED142" s="2"/>
      <c r="FEE142" s="2"/>
      <c r="FEF142" s="2"/>
      <c r="FEG142" s="2"/>
      <c r="FEH142" s="2"/>
      <c r="FEI142" s="2"/>
      <c r="FEJ142" s="2"/>
      <c r="FEK142" s="2"/>
      <c r="FEL142" s="2"/>
      <c r="FEM142" s="2"/>
      <c r="FEN142" s="2"/>
      <c r="FEO142" s="2"/>
      <c r="FEP142" s="2"/>
      <c r="FEQ142" s="2"/>
      <c r="FER142" s="2"/>
      <c r="FES142" s="2"/>
      <c r="FET142" s="2"/>
      <c r="FEU142" s="2"/>
      <c r="FEV142" s="2"/>
      <c r="FEW142" s="2"/>
      <c r="FEX142" s="2"/>
      <c r="FEY142" s="2"/>
      <c r="FEZ142" s="2"/>
      <c r="FFA142" s="2"/>
      <c r="FFB142" s="2"/>
      <c r="FFC142" s="2"/>
      <c r="FFD142" s="2"/>
      <c r="FFE142" s="2"/>
      <c r="FFF142" s="2"/>
      <c r="FFG142" s="2"/>
      <c r="FFH142" s="2"/>
      <c r="FFI142" s="2"/>
      <c r="FFJ142" s="2"/>
      <c r="FFK142" s="2"/>
      <c r="FFL142" s="2"/>
      <c r="FFM142" s="2"/>
      <c r="FFN142" s="2"/>
      <c r="FFO142" s="2"/>
      <c r="FFP142" s="2"/>
      <c r="FFQ142" s="2"/>
      <c r="FFR142" s="2"/>
      <c r="FFS142" s="2"/>
      <c r="FFT142" s="2"/>
      <c r="FFU142" s="2"/>
      <c r="FFV142" s="2"/>
      <c r="FFW142" s="2"/>
      <c r="FFX142" s="2"/>
      <c r="FFY142" s="2"/>
      <c r="FFZ142" s="2"/>
      <c r="FGA142" s="2"/>
      <c r="FGB142" s="2"/>
      <c r="FGC142" s="2"/>
      <c r="FGD142" s="2"/>
      <c r="FGE142" s="2"/>
      <c r="FGF142" s="2"/>
      <c r="FGG142" s="2"/>
      <c r="FGH142" s="2"/>
      <c r="FGI142" s="2"/>
      <c r="FGJ142" s="2"/>
      <c r="FGK142" s="2"/>
      <c r="FGL142" s="2"/>
      <c r="FGM142" s="2"/>
      <c r="FGN142" s="2"/>
      <c r="FGO142" s="2"/>
      <c r="FGP142" s="2"/>
      <c r="FGQ142" s="2"/>
      <c r="FGR142" s="2"/>
      <c r="FGS142" s="2"/>
      <c r="FGT142" s="2"/>
      <c r="FGU142" s="2"/>
      <c r="FGV142" s="2"/>
      <c r="FGW142" s="2"/>
      <c r="FGX142" s="2"/>
      <c r="FGY142" s="2"/>
      <c r="FGZ142" s="2"/>
      <c r="FHA142" s="2"/>
      <c r="FHB142" s="2"/>
      <c r="FHC142" s="2"/>
      <c r="FHD142" s="2"/>
      <c r="FHE142" s="2"/>
      <c r="FHF142" s="2"/>
      <c r="FHG142" s="2"/>
      <c r="FHH142" s="2"/>
      <c r="FHI142" s="2"/>
      <c r="FHJ142" s="2"/>
      <c r="FHK142" s="2"/>
      <c r="FHL142" s="2"/>
      <c r="FHM142" s="2"/>
      <c r="FHN142" s="2"/>
      <c r="FHO142" s="2"/>
      <c r="FHP142" s="2"/>
      <c r="FHQ142" s="2"/>
      <c r="FHR142" s="2"/>
      <c r="FHS142" s="2"/>
      <c r="FHT142" s="2"/>
      <c r="FHU142" s="2"/>
      <c r="FHV142" s="2"/>
      <c r="FHW142" s="2"/>
      <c r="FHX142" s="2"/>
      <c r="FHY142" s="2"/>
      <c r="FHZ142" s="2"/>
      <c r="FIA142" s="2"/>
      <c r="FIB142" s="2"/>
      <c r="FIC142" s="2"/>
      <c r="FID142" s="2"/>
      <c r="FIE142" s="2"/>
      <c r="FIF142" s="2"/>
      <c r="FIG142" s="2"/>
      <c r="FIH142" s="2"/>
      <c r="FII142" s="2"/>
      <c r="FIJ142" s="2"/>
      <c r="FIK142" s="2"/>
      <c r="FIL142" s="2"/>
      <c r="FIM142" s="2"/>
      <c r="FIN142" s="2"/>
      <c r="FIO142" s="2"/>
      <c r="FIP142" s="2"/>
      <c r="FIQ142" s="2"/>
      <c r="FIR142" s="2"/>
      <c r="FIS142" s="2"/>
      <c r="FIT142" s="2"/>
      <c r="FIU142" s="2"/>
      <c r="FIV142" s="2"/>
      <c r="FIW142" s="2"/>
      <c r="FIX142" s="2"/>
      <c r="FIY142" s="2"/>
      <c r="FIZ142" s="2"/>
      <c r="FJA142" s="2"/>
      <c r="FJB142" s="2"/>
      <c r="FJC142" s="2"/>
      <c r="FJD142" s="2"/>
      <c r="FJE142" s="2"/>
      <c r="FJF142" s="2"/>
      <c r="FJG142" s="2"/>
      <c r="FJH142" s="2"/>
      <c r="FJI142" s="2"/>
      <c r="FJJ142" s="2"/>
      <c r="FJK142" s="2"/>
      <c r="FJL142" s="2"/>
      <c r="FJM142" s="2"/>
      <c r="FJN142" s="2"/>
      <c r="FJO142" s="2"/>
      <c r="FJP142" s="2"/>
      <c r="FJQ142" s="2"/>
      <c r="FJR142" s="2"/>
      <c r="FJS142" s="2"/>
      <c r="FJT142" s="2"/>
      <c r="FJU142" s="2"/>
      <c r="FJV142" s="2"/>
      <c r="FJW142" s="2"/>
      <c r="FJX142" s="2"/>
      <c r="FJY142" s="2"/>
      <c r="FJZ142" s="2"/>
      <c r="FKA142" s="2"/>
      <c r="FKB142" s="2"/>
      <c r="FKC142" s="2"/>
      <c r="FKD142" s="2"/>
      <c r="FKE142" s="2"/>
      <c r="FKF142" s="2"/>
      <c r="FKG142" s="2"/>
      <c r="FKH142" s="2"/>
      <c r="FKI142" s="2"/>
      <c r="FKJ142" s="2"/>
      <c r="FKK142" s="2"/>
      <c r="FKL142" s="2"/>
      <c r="FKM142" s="2"/>
      <c r="FKN142" s="2"/>
      <c r="FKO142" s="2"/>
      <c r="FKP142" s="2"/>
      <c r="FKQ142" s="2"/>
      <c r="FKR142" s="2"/>
      <c r="FKS142" s="2"/>
      <c r="FKT142" s="2"/>
      <c r="FKU142" s="2"/>
      <c r="FKV142" s="2"/>
      <c r="FKW142" s="2"/>
      <c r="FKX142" s="2"/>
      <c r="FKY142" s="2"/>
      <c r="FKZ142" s="2"/>
      <c r="FLA142" s="2"/>
      <c r="FLB142" s="2"/>
      <c r="FLC142" s="2"/>
      <c r="FLD142" s="2"/>
      <c r="FLE142" s="2"/>
      <c r="FLF142" s="2"/>
      <c r="FLG142" s="2"/>
      <c r="FLH142" s="2"/>
      <c r="FLI142" s="2"/>
      <c r="FLJ142" s="2"/>
      <c r="FLK142" s="2"/>
      <c r="FLL142" s="2"/>
      <c r="FLM142" s="2"/>
      <c r="FLN142" s="2"/>
      <c r="FLO142" s="2"/>
      <c r="FLP142" s="2"/>
      <c r="FLQ142" s="2"/>
      <c r="FLR142" s="2"/>
      <c r="FLS142" s="2"/>
      <c r="FLT142" s="2"/>
      <c r="FLU142" s="2"/>
      <c r="FLV142" s="2"/>
      <c r="FLW142" s="2"/>
      <c r="FLX142" s="2"/>
      <c r="FLY142" s="2"/>
      <c r="FLZ142" s="2"/>
      <c r="FMA142" s="2"/>
      <c r="FMB142" s="2"/>
      <c r="FMC142" s="2"/>
      <c r="FMD142" s="2"/>
      <c r="FME142" s="2"/>
      <c r="FMF142" s="2"/>
      <c r="FMG142" s="2"/>
      <c r="FMH142" s="2"/>
      <c r="FMI142" s="2"/>
      <c r="FMJ142" s="2"/>
      <c r="FMK142" s="2"/>
      <c r="FML142" s="2"/>
      <c r="FMM142" s="2"/>
      <c r="FMN142" s="2"/>
      <c r="FMO142" s="2"/>
      <c r="FMP142" s="2"/>
      <c r="FMQ142" s="2"/>
      <c r="FMR142" s="2"/>
      <c r="FMS142" s="2"/>
      <c r="FMT142" s="2"/>
      <c r="FMU142" s="2"/>
      <c r="FMV142" s="2"/>
      <c r="FMW142" s="2"/>
      <c r="FMX142" s="2"/>
      <c r="FMY142" s="2"/>
      <c r="FMZ142" s="2"/>
      <c r="FNA142" s="2"/>
      <c r="FNB142" s="2"/>
      <c r="FNC142" s="2"/>
      <c r="FND142" s="2"/>
      <c r="FNE142" s="2"/>
      <c r="FNF142" s="2"/>
      <c r="FNG142" s="2"/>
      <c r="FNH142" s="2"/>
      <c r="FNI142" s="2"/>
      <c r="FNJ142" s="2"/>
      <c r="FNK142" s="2"/>
      <c r="FNL142" s="2"/>
      <c r="FNM142" s="2"/>
      <c r="FNN142" s="2"/>
      <c r="FNO142" s="2"/>
      <c r="FNP142" s="2"/>
      <c r="FNQ142" s="2"/>
      <c r="FNR142" s="2"/>
      <c r="FNS142" s="2"/>
      <c r="FNT142" s="2"/>
      <c r="FNU142" s="2"/>
      <c r="FNV142" s="2"/>
      <c r="FNW142" s="2"/>
      <c r="FNX142" s="2"/>
      <c r="FNY142" s="2"/>
      <c r="FNZ142" s="2"/>
      <c r="FOA142" s="2"/>
      <c r="FOB142" s="2"/>
      <c r="FOC142" s="2"/>
      <c r="FOD142" s="2"/>
      <c r="FOE142" s="2"/>
      <c r="FOF142" s="2"/>
      <c r="FOG142" s="2"/>
      <c r="FOH142" s="2"/>
      <c r="FOI142" s="2"/>
      <c r="FOJ142" s="2"/>
      <c r="FOK142" s="2"/>
      <c r="FOL142" s="2"/>
      <c r="FOM142" s="2"/>
      <c r="FON142" s="2"/>
      <c r="FOO142" s="2"/>
      <c r="FOP142" s="2"/>
      <c r="FOQ142" s="2"/>
      <c r="FOR142" s="2"/>
      <c r="FOS142" s="2"/>
      <c r="FOT142" s="2"/>
      <c r="FOU142" s="2"/>
      <c r="FOV142" s="2"/>
      <c r="FOW142" s="2"/>
      <c r="FOX142" s="2"/>
      <c r="FOY142" s="2"/>
      <c r="FOZ142" s="2"/>
      <c r="FPA142" s="2"/>
      <c r="FPB142" s="2"/>
      <c r="FPC142" s="2"/>
      <c r="FPD142" s="2"/>
      <c r="FPE142" s="2"/>
      <c r="FPF142" s="2"/>
      <c r="FPG142" s="2"/>
      <c r="FPH142" s="2"/>
      <c r="FPI142" s="2"/>
      <c r="FPJ142" s="2"/>
      <c r="FPK142" s="2"/>
      <c r="FPL142" s="2"/>
      <c r="FPM142" s="2"/>
      <c r="FPN142" s="2"/>
      <c r="FPO142" s="2"/>
      <c r="FPP142" s="2"/>
      <c r="FPQ142" s="2"/>
      <c r="FPR142" s="2"/>
      <c r="FPS142" s="2"/>
      <c r="FPT142" s="2"/>
      <c r="FPU142" s="2"/>
      <c r="FPV142" s="2"/>
      <c r="FPW142" s="2"/>
      <c r="FPX142" s="2"/>
      <c r="FPY142" s="2"/>
      <c r="FPZ142" s="2"/>
      <c r="FQA142" s="2"/>
      <c r="FQB142" s="2"/>
      <c r="FQC142" s="2"/>
      <c r="FQD142" s="2"/>
      <c r="FQE142" s="2"/>
      <c r="FQF142" s="2"/>
      <c r="FQG142" s="2"/>
      <c r="FQH142" s="2"/>
      <c r="FQI142" s="2"/>
      <c r="FQJ142" s="2"/>
      <c r="FQK142" s="2"/>
      <c r="FQL142" s="2"/>
      <c r="FQM142" s="2"/>
      <c r="FQN142" s="2"/>
      <c r="FQO142" s="2"/>
      <c r="FQP142" s="2"/>
      <c r="FQQ142" s="2"/>
      <c r="FQR142" s="2"/>
      <c r="FQS142" s="2"/>
      <c r="FQT142" s="2"/>
      <c r="FQU142" s="2"/>
      <c r="FQV142" s="2"/>
      <c r="FQW142" s="2"/>
      <c r="FQX142" s="2"/>
      <c r="FQY142" s="2"/>
      <c r="FQZ142" s="2"/>
      <c r="FRA142" s="2"/>
      <c r="FRB142" s="2"/>
      <c r="FRC142" s="2"/>
      <c r="FRD142" s="2"/>
      <c r="FRE142" s="2"/>
      <c r="FRF142" s="2"/>
      <c r="FRG142" s="2"/>
      <c r="FRH142" s="2"/>
      <c r="FRI142" s="2"/>
      <c r="FRJ142" s="2"/>
      <c r="FRK142" s="2"/>
      <c r="FRL142" s="2"/>
      <c r="FRM142" s="2"/>
      <c r="FRN142" s="2"/>
      <c r="FRO142" s="2"/>
      <c r="FRP142" s="2"/>
      <c r="FRQ142" s="2"/>
      <c r="FRR142" s="2"/>
      <c r="FRS142" s="2"/>
      <c r="FRT142" s="2"/>
      <c r="FRU142" s="2"/>
      <c r="FRV142" s="2"/>
      <c r="FRW142" s="2"/>
      <c r="FRX142" s="2"/>
      <c r="FRY142" s="2"/>
      <c r="FRZ142" s="2"/>
      <c r="FSA142" s="2"/>
      <c r="FSB142" s="2"/>
      <c r="FSC142" s="2"/>
      <c r="FSD142" s="2"/>
      <c r="FSE142" s="2"/>
      <c r="FSF142" s="2"/>
      <c r="FSG142" s="2"/>
      <c r="FSH142" s="2"/>
      <c r="FSI142" s="2"/>
      <c r="FSJ142" s="2"/>
      <c r="FSK142" s="2"/>
      <c r="FSL142" s="2"/>
      <c r="FSM142" s="2"/>
      <c r="FSN142" s="2"/>
      <c r="FSO142" s="2"/>
      <c r="FSP142" s="2"/>
      <c r="FSQ142" s="2"/>
      <c r="FSR142" s="2"/>
      <c r="FSS142" s="2"/>
      <c r="FST142" s="2"/>
      <c r="FSU142" s="2"/>
      <c r="FSV142" s="2"/>
      <c r="FSW142" s="2"/>
      <c r="FSX142" s="2"/>
      <c r="FSY142" s="2"/>
      <c r="FSZ142" s="2"/>
      <c r="FTA142" s="2"/>
      <c r="FTB142" s="2"/>
      <c r="FTC142" s="2"/>
      <c r="FTD142" s="2"/>
      <c r="FTE142" s="2"/>
      <c r="FTF142" s="2"/>
      <c r="FTG142" s="2"/>
      <c r="FTH142" s="2"/>
      <c r="FTI142" s="2"/>
      <c r="FTJ142" s="2"/>
      <c r="FTK142" s="2"/>
      <c r="FTL142" s="2"/>
      <c r="FTM142" s="2"/>
      <c r="FTN142" s="2"/>
      <c r="FTO142" s="2"/>
      <c r="FTP142" s="2"/>
      <c r="FTQ142" s="2"/>
      <c r="FTR142" s="2"/>
      <c r="FTS142" s="2"/>
      <c r="FTT142" s="2"/>
      <c r="FTU142" s="2"/>
      <c r="FTV142" s="2"/>
      <c r="FTW142" s="2"/>
      <c r="FTX142" s="2"/>
      <c r="FTY142" s="2"/>
      <c r="FTZ142" s="2"/>
      <c r="FUA142" s="2"/>
      <c r="FUB142" s="2"/>
      <c r="FUC142" s="2"/>
      <c r="FUD142" s="2"/>
      <c r="FUE142" s="2"/>
      <c r="FUF142" s="2"/>
      <c r="FUG142" s="2"/>
      <c r="FUH142" s="2"/>
      <c r="FUI142" s="2"/>
      <c r="FUJ142" s="2"/>
      <c r="FUK142" s="2"/>
      <c r="FUL142" s="2"/>
      <c r="FUM142" s="2"/>
      <c r="FUN142" s="2"/>
      <c r="FUO142" s="2"/>
      <c r="FUP142" s="2"/>
      <c r="FUQ142" s="2"/>
      <c r="FUR142" s="2"/>
      <c r="FUS142" s="2"/>
      <c r="FUT142" s="2"/>
      <c r="FUU142" s="2"/>
      <c r="FUV142" s="2"/>
      <c r="FUW142" s="2"/>
      <c r="FUX142" s="2"/>
      <c r="FUY142" s="2"/>
      <c r="FUZ142" s="2"/>
      <c r="FVA142" s="2"/>
      <c r="FVB142" s="2"/>
      <c r="FVC142" s="2"/>
      <c r="FVD142" s="2"/>
      <c r="FVE142" s="2"/>
      <c r="FVF142" s="2"/>
      <c r="FVG142" s="2"/>
      <c r="FVH142" s="2"/>
      <c r="FVI142" s="2"/>
      <c r="FVJ142" s="2"/>
      <c r="FVK142" s="2"/>
      <c r="FVL142" s="2"/>
      <c r="FVM142" s="2"/>
      <c r="FVN142" s="2"/>
      <c r="FVO142" s="2"/>
      <c r="FVP142" s="2"/>
      <c r="FVQ142" s="2"/>
      <c r="FVR142" s="2"/>
      <c r="FVS142" s="2"/>
      <c r="FVT142" s="2"/>
      <c r="FVU142" s="2"/>
      <c r="FVV142" s="2"/>
      <c r="FVW142" s="2"/>
      <c r="FVX142" s="2"/>
      <c r="FVY142" s="2"/>
      <c r="FVZ142" s="2"/>
      <c r="FWA142" s="2"/>
      <c r="FWB142" s="2"/>
      <c r="FWC142" s="2"/>
      <c r="FWD142" s="2"/>
      <c r="FWE142" s="2"/>
      <c r="FWF142" s="2"/>
      <c r="FWG142" s="2"/>
      <c r="FWH142" s="2"/>
      <c r="FWI142" s="2"/>
      <c r="FWJ142" s="2"/>
      <c r="FWK142" s="2"/>
      <c r="FWL142" s="2"/>
      <c r="FWM142" s="2"/>
      <c r="FWN142" s="2"/>
      <c r="FWO142" s="2"/>
      <c r="FWP142" s="2"/>
      <c r="FWQ142" s="2"/>
      <c r="FWR142" s="2"/>
      <c r="FWS142" s="2"/>
      <c r="FWT142" s="2"/>
      <c r="FWU142" s="2"/>
      <c r="FWV142" s="2"/>
      <c r="FWW142" s="2"/>
      <c r="FWX142" s="2"/>
      <c r="FWY142" s="2"/>
      <c r="FWZ142" s="2"/>
      <c r="FXA142" s="2"/>
      <c r="FXB142" s="2"/>
      <c r="FXC142" s="2"/>
      <c r="FXD142" s="2"/>
      <c r="FXE142" s="2"/>
      <c r="FXF142" s="2"/>
      <c r="FXG142" s="2"/>
      <c r="FXH142" s="2"/>
      <c r="FXI142" s="2"/>
      <c r="FXJ142" s="2"/>
      <c r="FXK142" s="2"/>
      <c r="FXL142" s="2"/>
      <c r="FXM142" s="2"/>
      <c r="FXN142" s="2"/>
      <c r="FXO142" s="2"/>
      <c r="FXP142" s="2"/>
      <c r="FXQ142" s="2"/>
      <c r="FXR142" s="2"/>
      <c r="FXS142" s="2"/>
      <c r="FXT142" s="2"/>
      <c r="FXU142" s="2"/>
      <c r="FXV142" s="2"/>
      <c r="FXW142" s="2"/>
      <c r="FXX142" s="2"/>
      <c r="FXY142" s="2"/>
      <c r="FXZ142" s="2"/>
      <c r="FYA142" s="2"/>
      <c r="FYB142" s="2"/>
      <c r="FYC142" s="2"/>
      <c r="FYD142" s="2"/>
      <c r="FYE142" s="2"/>
      <c r="FYF142" s="2"/>
      <c r="FYG142" s="2"/>
      <c r="FYH142" s="2"/>
      <c r="FYI142" s="2"/>
      <c r="FYJ142" s="2"/>
      <c r="FYK142" s="2"/>
      <c r="FYL142" s="2"/>
      <c r="FYM142" s="2"/>
      <c r="FYN142" s="2"/>
      <c r="FYO142" s="2"/>
      <c r="FYP142" s="2"/>
      <c r="FYQ142" s="2"/>
      <c r="FYR142" s="2"/>
      <c r="FYS142" s="2"/>
      <c r="FYT142" s="2"/>
      <c r="FYU142" s="2"/>
      <c r="FYV142" s="2"/>
      <c r="FYW142" s="2"/>
      <c r="FYX142" s="2"/>
      <c r="FYY142" s="2"/>
      <c r="FYZ142" s="2"/>
      <c r="FZA142" s="2"/>
      <c r="FZB142" s="2"/>
      <c r="FZC142" s="2"/>
      <c r="FZD142" s="2"/>
      <c r="FZE142" s="2"/>
      <c r="FZF142" s="2"/>
      <c r="FZG142" s="2"/>
      <c r="FZH142" s="2"/>
      <c r="FZI142" s="2"/>
      <c r="FZJ142" s="2"/>
      <c r="FZK142" s="2"/>
      <c r="FZL142" s="2"/>
      <c r="FZM142" s="2"/>
      <c r="FZN142" s="2"/>
      <c r="FZO142" s="2"/>
      <c r="FZP142" s="2"/>
      <c r="FZQ142" s="2"/>
      <c r="FZR142" s="2"/>
      <c r="FZS142" s="2"/>
      <c r="FZT142" s="2"/>
      <c r="FZU142" s="2"/>
      <c r="FZV142" s="2"/>
      <c r="FZW142" s="2"/>
      <c r="FZX142" s="2"/>
      <c r="FZY142" s="2"/>
      <c r="FZZ142" s="2"/>
      <c r="GAA142" s="2"/>
      <c r="GAB142" s="2"/>
      <c r="GAC142" s="2"/>
      <c r="GAD142" s="2"/>
      <c r="GAE142" s="2"/>
      <c r="GAF142" s="2"/>
      <c r="GAG142" s="2"/>
      <c r="GAH142" s="2"/>
      <c r="GAI142" s="2"/>
      <c r="GAJ142" s="2"/>
      <c r="GAK142" s="2"/>
      <c r="GAL142" s="2"/>
      <c r="GAM142" s="2"/>
      <c r="GAN142" s="2"/>
      <c r="GAO142" s="2"/>
      <c r="GAP142" s="2"/>
      <c r="GAQ142" s="2"/>
      <c r="GAR142" s="2"/>
      <c r="GAS142" s="2"/>
      <c r="GAT142" s="2"/>
      <c r="GAU142" s="2"/>
      <c r="GAV142" s="2"/>
      <c r="GAW142" s="2"/>
      <c r="GAX142" s="2"/>
      <c r="GAY142" s="2"/>
      <c r="GAZ142" s="2"/>
      <c r="GBA142" s="2"/>
      <c r="GBB142" s="2"/>
      <c r="GBC142" s="2"/>
      <c r="GBD142" s="2"/>
      <c r="GBE142" s="2"/>
      <c r="GBF142" s="2"/>
      <c r="GBG142" s="2"/>
      <c r="GBH142" s="2"/>
      <c r="GBI142" s="2"/>
      <c r="GBJ142" s="2"/>
      <c r="GBK142" s="2"/>
      <c r="GBL142" s="2"/>
      <c r="GBM142" s="2"/>
      <c r="GBN142" s="2"/>
      <c r="GBO142" s="2"/>
      <c r="GBP142" s="2"/>
      <c r="GBQ142" s="2"/>
      <c r="GBR142" s="2"/>
      <c r="GBS142" s="2"/>
      <c r="GBT142" s="2"/>
      <c r="GBU142" s="2"/>
      <c r="GBV142" s="2"/>
      <c r="GBW142" s="2"/>
      <c r="GBX142" s="2"/>
      <c r="GBY142" s="2"/>
      <c r="GBZ142" s="2"/>
      <c r="GCA142" s="2"/>
      <c r="GCB142" s="2"/>
      <c r="GCC142" s="2"/>
      <c r="GCD142" s="2"/>
      <c r="GCE142" s="2"/>
      <c r="GCF142" s="2"/>
      <c r="GCG142" s="2"/>
      <c r="GCH142" s="2"/>
      <c r="GCI142" s="2"/>
      <c r="GCJ142" s="2"/>
      <c r="GCK142" s="2"/>
      <c r="GCL142" s="2"/>
      <c r="GCM142" s="2"/>
      <c r="GCN142" s="2"/>
      <c r="GCO142" s="2"/>
      <c r="GCP142" s="2"/>
      <c r="GCQ142" s="2"/>
      <c r="GCR142" s="2"/>
      <c r="GCS142" s="2"/>
      <c r="GCT142" s="2"/>
      <c r="GCU142" s="2"/>
      <c r="GCV142" s="2"/>
      <c r="GCW142" s="2"/>
      <c r="GCX142" s="2"/>
      <c r="GCY142" s="2"/>
      <c r="GCZ142" s="2"/>
      <c r="GDA142" s="2"/>
      <c r="GDB142" s="2"/>
      <c r="GDC142" s="2"/>
      <c r="GDD142" s="2"/>
      <c r="GDE142" s="2"/>
      <c r="GDF142" s="2"/>
      <c r="GDG142" s="2"/>
      <c r="GDH142" s="2"/>
      <c r="GDI142" s="2"/>
      <c r="GDJ142" s="2"/>
      <c r="GDK142" s="2"/>
      <c r="GDL142" s="2"/>
      <c r="GDM142" s="2"/>
      <c r="GDN142" s="2"/>
      <c r="GDO142" s="2"/>
      <c r="GDP142" s="2"/>
      <c r="GDQ142" s="2"/>
      <c r="GDR142" s="2"/>
      <c r="GDS142" s="2"/>
      <c r="GDT142" s="2"/>
      <c r="GDU142" s="2"/>
      <c r="GDV142" s="2"/>
      <c r="GDW142" s="2"/>
      <c r="GDX142" s="2"/>
      <c r="GDY142" s="2"/>
      <c r="GDZ142" s="2"/>
      <c r="GEA142" s="2"/>
      <c r="GEB142" s="2"/>
      <c r="GEC142" s="2"/>
      <c r="GED142" s="2"/>
      <c r="GEE142" s="2"/>
      <c r="GEF142" s="2"/>
      <c r="GEG142" s="2"/>
      <c r="GEH142" s="2"/>
      <c r="GEI142" s="2"/>
      <c r="GEJ142" s="2"/>
      <c r="GEK142" s="2"/>
      <c r="GEL142" s="2"/>
      <c r="GEM142" s="2"/>
      <c r="GEN142" s="2"/>
      <c r="GEO142" s="2"/>
      <c r="GEP142" s="2"/>
      <c r="GEQ142" s="2"/>
      <c r="GER142" s="2"/>
      <c r="GES142" s="2"/>
      <c r="GET142" s="2"/>
      <c r="GEU142" s="2"/>
      <c r="GEV142" s="2"/>
      <c r="GEW142" s="2"/>
      <c r="GEX142" s="2"/>
      <c r="GEY142" s="2"/>
      <c r="GEZ142" s="2"/>
      <c r="GFA142" s="2"/>
      <c r="GFB142" s="2"/>
      <c r="GFC142" s="2"/>
      <c r="GFD142" s="2"/>
      <c r="GFE142" s="2"/>
      <c r="GFF142" s="2"/>
      <c r="GFG142" s="2"/>
      <c r="GFH142" s="2"/>
      <c r="GFI142" s="2"/>
      <c r="GFJ142" s="2"/>
      <c r="GFK142" s="2"/>
      <c r="GFL142" s="2"/>
      <c r="GFM142" s="2"/>
      <c r="GFN142" s="2"/>
      <c r="GFO142" s="2"/>
      <c r="GFP142" s="2"/>
      <c r="GFQ142" s="2"/>
      <c r="GFR142" s="2"/>
      <c r="GFS142" s="2"/>
      <c r="GFT142" s="2"/>
      <c r="GFU142" s="2"/>
      <c r="GFV142" s="2"/>
      <c r="GFW142" s="2"/>
      <c r="GFX142" s="2"/>
      <c r="GFY142" s="2"/>
      <c r="GFZ142" s="2"/>
      <c r="GGA142" s="2"/>
      <c r="GGB142" s="2"/>
      <c r="GGC142" s="2"/>
      <c r="GGD142" s="2"/>
      <c r="GGE142" s="2"/>
      <c r="GGF142" s="2"/>
      <c r="GGG142" s="2"/>
      <c r="GGH142" s="2"/>
      <c r="GGI142" s="2"/>
      <c r="GGJ142" s="2"/>
      <c r="GGK142" s="2"/>
      <c r="GGL142" s="2"/>
      <c r="GGM142" s="2"/>
      <c r="GGN142" s="2"/>
      <c r="GGO142" s="2"/>
      <c r="GGP142" s="2"/>
      <c r="GGQ142" s="2"/>
      <c r="GGR142" s="2"/>
      <c r="GGS142" s="2"/>
      <c r="GGT142" s="2"/>
      <c r="GGU142" s="2"/>
      <c r="GGV142" s="2"/>
      <c r="GGW142" s="2"/>
      <c r="GGX142" s="2"/>
      <c r="GGY142" s="2"/>
      <c r="GGZ142" s="2"/>
      <c r="GHA142" s="2"/>
      <c r="GHB142" s="2"/>
      <c r="GHC142" s="2"/>
      <c r="GHD142" s="2"/>
      <c r="GHE142" s="2"/>
      <c r="GHF142" s="2"/>
      <c r="GHG142" s="2"/>
      <c r="GHH142" s="2"/>
      <c r="GHI142" s="2"/>
      <c r="GHJ142" s="2"/>
      <c r="GHK142" s="2"/>
      <c r="GHL142" s="2"/>
      <c r="GHM142" s="2"/>
      <c r="GHN142" s="2"/>
      <c r="GHO142" s="2"/>
      <c r="GHP142" s="2"/>
      <c r="GHQ142" s="2"/>
      <c r="GHR142" s="2"/>
      <c r="GHS142" s="2"/>
      <c r="GHT142" s="2"/>
      <c r="GHU142" s="2"/>
      <c r="GHV142" s="2"/>
      <c r="GHW142" s="2"/>
      <c r="GHX142" s="2"/>
      <c r="GHY142" s="2"/>
      <c r="GHZ142" s="2"/>
      <c r="GIA142" s="2"/>
      <c r="GIB142" s="2"/>
      <c r="GIC142" s="2"/>
      <c r="GID142" s="2"/>
      <c r="GIE142" s="2"/>
      <c r="GIF142" s="2"/>
      <c r="GIG142" s="2"/>
      <c r="GIH142" s="2"/>
      <c r="GII142" s="2"/>
      <c r="GIJ142" s="2"/>
      <c r="GIK142" s="2"/>
      <c r="GIL142" s="2"/>
      <c r="GIM142" s="2"/>
      <c r="GIN142" s="2"/>
      <c r="GIO142" s="2"/>
      <c r="GIP142" s="2"/>
      <c r="GIQ142" s="2"/>
      <c r="GIR142" s="2"/>
      <c r="GIS142" s="2"/>
      <c r="GIT142" s="2"/>
      <c r="GIU142" s="2"/>
      <c r="GIV142" s="2"/>
      <c r="GIW142" s="2"/>
      <c r="GIX142" s="2"/>
      <c r="GIY142" s="2"/>
      <c r="GIZ142" s="2"/>
      <c r="GJA142" s="2"/>
      <c r="GJB142" s="2"/>
      <c r="GJC142" s="2"/>
      <c r="GJD142" s="2"/>
      <c r="GJE142" s="2"/>
      <c r="GJF142" s="2"/>
      <c r="GJG142" s="2"/>
      <c r="GJH142" s="2"/>
      <c r="GJI142" s="2"/>
      <c r="GJJ142" s="2"/>
      <c r="GJK142" s="2"/>
      <c r="GJL142" s="2"/>
      <c r="GJM142" s="2"/>
      <c r="GJN142" s="2"/>
      <c r="GJO142" s="2"/>
      <c r="GJP142" s="2"/>
      <c r="GJQ142" s="2"/>
      <c r="GJR142" s="2"/>
      <c r="GJS142" s="2"/>
      <c r="GJT142" s="2"/>
      <c r="GJU142" s="2"/>
      <c r="GJV142" s="2"/>
      <c r="GJW142" s="2"/>
      <c r="GJX142" s="2"/>
      <c r="GJY142" s="2"/>
      <c r="GJZ142" s="2"/>
      <c r="GKA142" s="2"/>
      <c r="GKB142" s="2"/>
      <c r="GKC142" s="2"/>
      <c r="GKD142" s="2"/>
      <c r="GKE142" s="2"/>
      <c r="GKF142" s="2"/>
      <c r="GKG142" s="2"/>
      <c r="GKH142" s="2"/>
      <c r="GKI142" s="2"/>
      <c r="GKJ142" s="2"/>
      <c r="GKK142" s="2"/>
      <c r="GKL142" s="2"/>
      <c r="GKM142" s="2"/>
      <c r="GKN142" s="2"/>
      <c r="GKO142" s="2"/>
      <c r="GKP142" s="2"/>
      <c r="GKQ142" s="2"/>
      <c r="GKR142" s="2"/>
      <c r="GKS142" s="2"/>
      <c r="GKT142" s="2"/>
      <c r="GKU142" s="2"/>
      <c r="GKV142" s="2"/>
      <c r="GKW142" s="2"/>
      <c r="GKX142" s="2"/>
      <c r="GKY142" s="2"/>
      <c r="GKZ142" s="2"/>
      <c r="GLA142" s="2"/>
      <c r="GLB142" s="2"/>
      <c r="GLC142" s="2"/>
      <c r="GLD142" s="2"/>
      <c r="GLE142" s="2"/>
      <c r="GLF142" s="2"/>
      <c r="GLG142" s="2"/>
      <c r="GLH142" s="2"/>
      <c r="GLI142" s="2"/>
      <c r="GLJ142" s="2"/>
      <c r="GLK142" s="2"/>
      <c r="GLL142" s="2"/>
      <c r="GLM142" s="2"/>
      <c r="GLN142" s="2"/>
      <c r="GLO142" s="2"/>
      <c r="GLP142" s="2"/>
      <c r="GLQ142" s="2"/>
      <c r="GLR142" s="2"/>
      <c r="GLS142" s="2"/>
      <c r="GLT142" s="2"/>
      <c r="GLU142" s="2"/>
      <c r="GLV142" s="2"/>
      <c r="GLW142" s="2"/>
      <c r="GLX142" s="2"/>
      <c r="GLY142" s="2"/>
      <c r="GLZ142" s="2"/>
      <c r="GMA142" s="2"/>
      <c r="GMB142" s="2"/>
      <c r="GMC142" s="2"/>
      <c r="GMD142" s="2"/>
      <c r="GME142" s="2"/>
      <c r="GMF142" s="2"/>
      <c r="GMG142" s="2"/>
      <c r="GMH142" s="2"/>
      <c r="GMI142" s="2"/>
      <c r="GMJ142" s="2"/>
      <c r="GMK142" s="2"/>
      <c r="GML142" s="2"/>
      <c r="GMM142" s="2"/>
      <c r="GMN142" s="2"/>
      <c r="GMO142" s="2"/>
      <c r="GMP142" s="2"/>
      <c r="GMQ142" s="2"/>
      <c r="GMR142" s="2"/>
      <c r="GMS142" s="2"/>
      <c r="GMT142" s="2"/>
      <c r="GMU142" s="2"/>
      <c r="GMV142" s="2"/>
      <c r="GMW142" s="2"/>
      <c r="GMX142" s="2"/>
      <c r="GMY142" s="2"/>
      <c r="GMZ142" s="2"/>
      <c r="GNA142" s="2"/>
      <c r="GNB142" s="2"/>
      <c r="GNC142" s="2"/>
      <c r="GND142" s="2"/>
      <c r="GNE142" s="2"/>
      <c r="GNF142" s="2"/>
      <c r="GNG142" s="2"/>
      <c r="GNH142" s="2"/>
      <c r="GNI142" s="2"/>
      <c r="GNJ142" s="2"/>
      <c r="GNK142" s="2"/>
      <c r="GNL142" s="2"/>
      <c r="GNM142" s="2"/>
      <c r="GNN142" s="2"/>
      <c r="GNO142" s="2"/>
      <c r="GNP142" s="2"/>
      <c r="GNQ142" s="2"/>
      <c r="GNR142" s="2"/>
      <c r="GNS142" s="2"/>
      <c r="GNT142" s="2"/>
      <c r="GNU142" s="2"/>
      <c r="GNV142" s="2"/>
      <c r="GNW142" s="2"/>
      <c r="GNX142" s="2"/>
      <c r="GNY142" s="2"/>
      <c r="GNZ142" s="2"/>
      <c r="GOA142" s="2"/>
      <c r="GOB142" s="2"/>
      <c r="GOC142" s="2"/>
      <c r="GOD142" s="2"/>
      <c r="GOE142" s="2"/>
      <c r="GOF142" s="2"/>
      <c r="GOG142" s="2"/>
      <c r="GOH142" s="2"/>
      <c r="GOI142" s="2"/>
      <c r="GOJ142" s="2"/>
      <c r="GOK142" s="2"/>
      <c r="GOL142" s="2"/>
      <c r="GOM142" s="2"/>
      <c r="GON142" s="2"/>
      <c r="GOO142" s="2"/>
      <c r="GOP142" s="2"/>
      <c r="GOQ142" s="2"/>
      <c r="GOR142" s="2"/>
      <c r="GOS142" s="2"/>
      <c r="GOT142" s="2"/>
      <c r="GOU142" s="2"/>
      <c r="GOV142" s="2"/>
      <c r="GOW142" s="2"/>
      <c r="GOX142" s="2"/>
      <c r="GOY142" s="2"/>
      <c r="GOZ142" s="2"/>
      <c r="GPA142" s="2"/>
      <c r="GPB142" s="2"/>
      <c r="GPC142" s="2"/>
      <c r="GPD142" s="2"/>
      <c r="GPE142" s="2"/>
      <c r="GPF142" s="2"/>
      <c r="GPG142" s="2"/>
      <c r="GPH142" s="2"/>
      <c r="GPI142" s="2"/>
      <c r="GPJ142" s="2"/>
      <c r="GPK142" s="2"/>
      <c r="GPL142" s="2"/>
      <c r="GPM142" s="2"/>
      <c r="GPN142" s="2"/>
      <c r="GPO142" s="2"/>
      <c r="GPP142" s="2"/>
      <c r="GPQ142" s="2"/>
      <c r="GPR142" s="2"/>
      <c r="GPS142" s="2"/>
      <c r="GPT142" s="2"/>
      <c r="GPU142" s="2"/>
      <c r="GPV142" s="2"/>
      <c r="GPW142" s="2"/>
      <c r="GPX142" s="2"/>
      <c r="GPY142" s="2"/>
      <c r="GPZ142" s="2"/>
      <c r="GQA142" s="2"/>
      <c r="GQB142" s="2"/>
      <c r="GQC142" s="2"/>
      <c r="GQD142" s="2"/>
      <c r="GQE142" s="2"/>
      <c r="GQF142" s="2"/>
      <c r="GQG142" s="2"/>
      <c r="GQH142" s="2"/>
      <c r="GQI142" s="2"/>
      <c r="GQJ142" s="2"/>
      <c r="GQK142" s="2"/>
      <c r="GQL142" s="2"/>
      <c r="GQM142" s="2"/>
      <c r="GQN142" s="2"/>
      <c r="GQO142" s="2"/>
      <c r="GQP142" s="2"/>
      <c r="GQQ142" s="2"/>
      <c r="GQR142" s="2"/>
      <c r="GQS142" s="2"/>
      <c r="GQT142" s="2"/>
      <c r="GQU142" s="2"/>
      <c r="GQV142" s="2"/>
      <c r="GQW142" s="2"/>
      <c r="GQX142" s="2"/>
      <c r="GQY142" s="2"/>
      <c r="GQZ142" s="2"/>
      <c r="GRA142" s="2"/>
      <c r="GRB142" s="2"/>
      <c r="GRC142" s="2"/>
      <c r="GRD142" s="2"/>
      <c r="GRE142" s="2"/>
      <c r="GRF142" s="2"/>
      <c r="GRG142" s="2"/>
      <c r="GRH142" s="2"/>
      <c r="GRI142" s="2"/>
      <c r="GRJ142" s="2"/>
      <c r="GRK142" s="2"/>
      <c r="GRL142" s="2"/>
      <c r="GRM142" s="2"/>
      <c r="GRN142" s="2"/>
      <c r="GRO142" s="2"/>
      <c r="GRP142" s="2"/>
      <c r="GRQ142" s="2"/>
      <c r="GRR142" s="2"/>
      <c r="GRS142" s="2"/>
      <c r="GRT142" s="2"/>
      <c r="GRU142" s="2"/>
      <c r="GRV142" s="2"/>
      <c r="GRW142" s="2"/>
      <c r="GRX142" s="2"/>
      <c r="GRY142" s="2"/>
      <c r="GRZ142" s="2"/>
      <c r="GSA142" s="2"/>
      <c r="GSB142" s="2"/>
      <c r="GSC142" s="2"/>
      <c r="GSD142" s="2"/>
      <c r="GSE142" s="2"/>
      <c r="GSF142" s="2"/>
      <c r="GSG142" s="2"/>
      <c r="GSH142" s="2"/>
      <c r="GSI142" s="2"/>
      <c r="GSJ142" s="2"/>
      <c r="GSK142" s="2"/>
      <c r="GSL142" s="2"/>
      <c r="GSM142" s="2"/>
      <c r="GSN142" s="2"/>
      <c r="GSO142" s="2"/>
      <c r="GSP142" s="2"/>
      <c r="GSQ142" s="2"/>
      <c r="GSR142" s="2"/>
      <c r="GSS142" s="2"/>
      <c r="GST142" s="2"/>
      <c r="GSU142" s="2"/>
      <c r="GSV142" s="2"/>
      <c r="GSW142" s="2"/>
      <c r="GSX142" s="2"/>
      <c r="GSY142" s="2"/>
      <c r="GSZ142" s="2"/>
      <c r="GTA142" s="2"/>
      <c r="GTB142" s="2"/>
      <c r="GTC142" s="2"/>
      <c r="GTD142" s="2"/>
      <c r="GTE142" s="2"/>
      <c r="GTF142" s="2"/>
      <c r="GTG142" s="2"/>
      <c r="GTH142" s="2"/>
      <c r="GTI142" s="2"/>
      <c r="GTJ142" s="2"/>
      <c r="GTK142" s="2"/>
      <c r="GTL142" s="2"/>
      <c r="GTM142" s="2"/>
      <c r="GTN142" s="2"/>
      <c r="GTO142" s="2"/>
      <c r="GTP142" s="2"/>
      <c r="GTQ142" s="2"/>
      <c r="GTR142" s="2"/>
      <c r="GTS142" s="2"/>
      <c r="GTT142" s="2"/>
      <c r="GTU142" s="2"/>
      <c r="GTV142" s="2"/>
      <c r="GTW142" s="2"/>
      <c r="GTX142" s="2"/>
      <c r="GTY142" s="2"/>
      <c r="GTZ142" s="2"/>
      <c r="GUA142" s="2"/>
      <c r="GUB142" s="2"/>
      <c r="GUC142" s="2"/>
      <c r="GUD142" s="2"/>
      <c r="GUE142" s="2"/>
      <c r="GUF142" s="2"/>
      <c r="GUG142" s="2"/>
      <c r="GUH142" s="2"/>
      <c r="GUI142" s="2"/>
      <c r="GUJ142" s="2"/>
      <c r="GUK142" s="2"/>
      <c r="GUL142" s="2"/>
      <c r="GUM142" s="2"/>
      <c r="GUN142" s="2"/>
      <c r="GUO142" s="2"/>
      <c r="GUP142" s="2"/>
      <c r="GUQ142" s="2"/>
      <c r="GUR142" s="2"/>
      <c r="GUS142" s="2"/>
      <c r="GUT142" s="2"/>
      <c r="GUU142" s="2"/>
      <c r="GUV142" s="2"/>
      <c r="GUW142" s="2"/>
      <c r="GUX142" s="2"/>
      <c r="GUY142" s="2"/>
      <c r="GUZ142" s="2"/>
      <c r="GVA142" s="2"/>
      <c r="GVB142" s="2"/>
      <c r="GVC142" s="2"/>
      <c r="GVD142" s="2"/>
      <c r="GVE142" s="2"/>
      <c r="GVF142" s="2"/>
      <c r="GVG142" s="2"/>
      <c r="GVH142" s="2"/>
      <c r="GVI142" s="2"/>
      <c r="GVJ142" s="2"/>
      <c r="GVK142" s="2"/>
      <c r="GVL142" s="2"/>
      <c r="GVM142" s="2"/>
      <c r="GVN142" s="2"/>
      <c r="GVO142" s="2"/>
      <c r="GVP142" s="2"/>
      <c r="GVQ142" s="2"/>
      <c r="GVR142" s="2"/>
      <c r="GVS142" s="2"/>
      <c r="GVT142" s="2"/>
      <c r="GVU142" s="2"/>
      <c r="GVV142" s="2"/>
      <c r="GVW142" s="2"/>
      <c r="GVX142" s="2"/>
      <c r="GVY142" s="2"/>
      <c r="GVZ142" s="2"/>
      <c r="GWA142" s="2"/>
      <c r="GWB142" s="2"/>
      <c r="GWC142" s="2"/>
      <c r="GWD142" s="2"/>
      <c r="GWE142" s="2"/>
      <c r="GWF142" s="2"/>
      <c r="GWG142" s="2"/>
      <c r="GWH142" s="2"/>
      <c r="GWI142" s="2"/>
      <c r="GWJ142" s="2"/>
      <c r="GWK142" s="2"/>
      <c r="GWL142" s="2"/>
      <c r="GWM142" s="2"/>
      <c r="GWN142" s="2"/>
      <c r="GWO142" s="2"/>
      <c r="GWP142" s="2"/>
      <c r="GWQ142" s="2"/>
      <c r="GWR142" s="2"/>
      <c r="GWS142" s="2"/>
      <c r="GWT142" s="2"/>
      <c r="GWU142" s="2"/>
      <c r="GWV142" s="2"/>
      <c r="GWW142" s="2"/>
      <c r="GWX142" s="2"/>
      <c r="GWY142" s="2"/>
      <c r="GWZ142" s="2"/>
      <c r="GXA142" s="2"/>
      <c r="GXB142" s="2"/>
      <c r="GXC142" s="2"/>
      <c r="GXD142" s="2"/>
      <c r="GXE142" s="2"/>
      <c r="GXF142" s="2"/>
      <c r="GXG142" s="2"/>
      <c r="GXH142" s="2"/>
      <c r="GXI142" s="2"/>
      <c r="GXJ142" s="2"/>
      <c r="GXK142" s="2"/>
      <c r="GXL142" s="2"/>
      <c r="GXM142" s="2"/>
      <c r="GXN142" s="2"/>
      <c r="GXO142" s="2"/>
      <c r="GXP142" s="2"/>
      <c r="GXQ142" s="2"/>
      <c r="GXR142" s="2"/>
      <c r="GXS142" s="2"/>
      <c r="GXT142" s="2"/>
      <c r="GXU142" s="2"/>
      <c r="GXV142" s="2"/>
      <c r="GXW142" s="2"/>
      <c r="GXX142" s="2"/>
      <c r="GXY142" s="2"/>
      <c r="GXZ142" s="2"/>
      <c r="GYA142" s="2"/>
      <c r="GYB142" s="2"/>
      <c r="GYC142" s="2"/>
      <c r="GYD142" s="2"/>
      <c r="GYE142" s="2"/>
      <c r="GYF142" s="2"/>
      <c r="GYG142" s="2"/>
      <c r="GYH142" s="2"/>
      <c r="GYI142" s="2"/>
      <c r="GYJ142" s="2"/>
      <c r="GYK142" s="2"/>
      <c r="GYL142" s="2"/>
      <c r="GYM142" s="2"/>
      <c r="GYN142" s="2"/>
      <c r="GYO142" s="2"/>
      <c r="GYP142" s="2"/>
      <c r="GYQ142" s="2"/>
      <c r="GYR142" s="2"/>
      <c r="GYS142" s="2"/>
      <c r="GYT142" s="2"/>
      <c r="GYU142" s="2"/>
      <c r="GYV142" s="2"/>
      <c r="GYW142" s="2"/>
      <c r="GYX142" s="2"/>
      <c r="GYY142" s="2"/>
      <c r="GYZ142" s="2"/>
      <c r="GZA142" s="2"/>
      <c r="GZB142" s="2"/>
      <c r="GZC142" s="2"/>
      <c r="GZD142" s="2"/>
      <c r="GZE142" s="2"/>
      <c r="GZF142" s="2"/>
      <c r="GZG142" s="2"/>
      <c r="GZH142" s="2"/>
      <c r="GZI142" s="2"/>
      <c r="GZJ142" s="2"/>
      <c r="GZK142" s="2"/>
      <c r="GZL142" s="2"/>
      <c r="GZM142" s="2"/>
      <c r="GZN142" s="2"/>
      <c r="GZO142" s="2"/>
      <c r="GZP142" s="2"/>
      <c r="GZQ142" s="2"/>
      <c r="GZR142" s="2"/>
      <c r="GZS142" s="2"/>
      <c r="GZT142" s="2"/>
      <c r="GZU142" s="2"/>
      <c r="GZV142" s="2"/>
      <c r="GZW142" s="2"/>
      <c r="GZX142" s="2"/>
      <c r="GZY142" s="2"/>
      <c r="GZZ142" s="2"/>
      <c r="HAA142" s="2"/>
      <c r="HAB142" s="2"/>
      <c r="HAC142" s="2"/>
      <c r="HAD142" s="2"/>
      <c r="HAE142" s="2"/>
      <c r="HAF142" s="2"/>
      <c r="HAG142" s="2"/>
      <c r="HAH142" s="2"/>
      <c r="HAI142" s="2"/>
      <c r="HAJ142" s="2"/>
      <c r="HAK142" s="2"/>
      <c r="HAL142" s="2"/>
      <c r="HAM142" s="2"/>
      <c r="HAN142" s="2"/>
      <c r="HAO142" s="2"/>
      <c r="HAP142" s="2"/>
      <c r="HAQ142" s="2"/>
      <c r="HAR142" s="2"/>
      <c r="HAS142" s="2"/>
      <c r="HAT142" s="2"/>
      <c r="HAU142" s="2"/>
      <c r="HAV142" s="2"/>
      <c r="HAW142" s="2"/>
      <c r="HAX142" s="2"/>
      <c r="HAY142" s="2"/>
      <c r="HAZ142" s="2"/>
      <c r="HBA142" s="2"/>
      <c r="HBB142" s="2"/>
      <c r="HBC142" s="2"/>
      <c r="HBD142" s="2"/>
      <c r="HBE142" s="2"/>
      <c r="HBF142" s="2"/>
      <c r="HBG142" s="2"/>
      <c r="HBH142" s="2"/>
      <c r="HBI142" s="2"/>
      <c r="HBJ142" s="2"/>
      <c r="HBK142" s="2"/>
      <c r="HBL142" s="2"/>
      <c r="HBM142" s="2"/>
      <c r="HBN142" s="2"/>
      <c r="HBO142" s="2"/>
      <c r="HBP142" s="2"/>
      <c r="HBQ142" s="2"/>
      <c r="HBR142" s="2"/>
      <c r="HBS142" s="2"/>
      <c r="HBT142" s="2"/>
      <c r="HBU142" s="2"/>
      <c r="HBV142" s="2"/>
      <c r="HBW142" s="2"/>
      <c r="HBX142" s="2"/>
      <c r="HBY142" s="2"/>
      <c r="HBZ142" s="2"/>
      <c r="HCA142" s="2"/>
      <c r="HCB142" s="2"/>
      <c r="HCC142" s="2"/>
      <c r="HCD142" s="2"/>
      <c r="HCE142" s="2"/>
      <c r="HCF142" s="2"/>
      <c r="HCG142" s="2"/>
      <c r="HCH142" s="2"/>
      <c r="HCI142" s="2"/>
      <c r="HCJ142" s="2"/>
      <c r="HCK142" s="2"/>
      <c r="HCL142" s="2"/>
      <c r="HCM142" s="2"/>
      <c r="HCN142" s="2"/>
      <c r="HCO142" s="2"/>
      <c r="HCP142" s="2"/>
      <c r="HCQ142" s="2"/>
      <c r="HCR142" s="2"/>
      <c r="HCS142" s="2"/>
      <c r="HCT142" s="2"/>
      <c r="HCU142" s="2"/>
      <c r="HCV142" s="2"/>
      <c r="HCW142" s="2"/>
      <c r="HCX142" s="2"/>
      <c r="HCY142" s="2"/>
      <c r="HCZ142" s="2"/>
      <c r="HDA142" s="2"/>
      <c r="HDB142" s="2"/>
      <c r="HDC142" s="2"/>
      <c r="HDD142" s="2"/>
      <c r="HDE142" s="2"/>
      <c r="HDF142" s="2"/>
      <c r="HDG142" s="2"/>
      <c r="HDH142" s="2"/>
      <c r="HDI142" s="2"/>
      <c r="HDJ142" s="2"/>
      <c r="HDK142" s="2"/>
      <c r="HDL142" s="2"/>
      <c r="HDM142" s="2"/>
      <c r="HDN142" s="2"/>
      <c r="HDO142" s="2"/>
      <c r="HDP142" s="2"/>
      <c r="HDQ142" s="2"/>
      <c r="HDR142" s="2"/>
      <c r="HDS142" s="2"/>
      <c r="HDT142" s="2"/>
      <c r="HDU142" s="2"/>
      <c r="HDV142" s="2"/>
      <c r="HDW142" s="2"/>
      <c r="HDX142" s="2"/>
      <c r="HDY142" s="2"/>
      <c r="HDZ142" s="2"/>
      <c r="HEA142" s="2"/>
      <c r="HEB142" s="2"/>
      <c r="HEC142" s="2"/>
      <c r="HED142" s="2"/>
      <c r="HEE142" s="2"/>
      <c r="HEF142" s="2"/>
      <c r="HEG142" s="2"/>
      <c r="HEH142" s="2"/>
      <c r="HEI142" s="2"/>
      <c r="HEJ142" s="2"/>
      <c r="HEK142" s="2"/>
      <c r="HEL142" s="2"/>
      <c r="HEM142" s="2"/>
      <c r="HEN142" s="2"/>
      <c r="HEO142" s="2"/>
      <c r="HEP142" s="2"/>
      <c r="HEQ142" s="2"/>
      <c r="HER142" s="2"/>
      <c r="HES142" s="2"/>
      <c r="HET142" s="2"/>
      <c r="HEU142" s="2"/>
      <c r="HEV142" s="2"/>
      <c r="HEW142" s="2"/>
      <c r="HEX142" s="2"/>
      <c r="HEY142" s="2"/>
      <c r="HEZ142" s="2"/>
      <c r="HFA142" s="2"/>
      <c r="HFB142" s="2"/>
      <c r="HFC142" s="2"/>
      <c r="HFD142" s="2"/>
      <c r="HFE142" s="2"/>
      <c r="HFF142" s="2"/>
      <c r="HFG142" s="2"/>
      <c r="HFH142" s="2"/>
      <c r="HFI142" s="2"/>
      <c r="HFJ142" s="2"/>
      <c r="HFK142" s="2"/>
      <c r="HFL142" s="2"/>
      <c r="HFM142" s="2"/>
      <c r="HFN142" s="2"/>
      <c r="HFO142" s="2"/>
      <c r="HFP142" s="2"/>
      <c r="HFQ142" s="2"/>
      <c r="HFR142" s="2"/>
      <c r="HFS142" s="2"/>
      <c r="HFT142" s="2"/>
      <c r="HFU142" s="2"/>
      <c r="HFV142" s="2"/>
      <c r="HFW142" s="2"/>
      <c r="HFX142" s="2"/>
      <c r="HFY142" s="2"/>
      <c r="HFZ142" s="2"/>
      <c r="HGA142" s="2"/>
      <c r="HGB142" s="2"/>
      <c r="HGC142" s="2"/>
      <c r="HGD142" s="2"/>
      <c r="HGE142" s="2"/>
      <c r="HGF142" s="2"/>
      <c r="HGG142" s="2"/>
      <c r="HGH142" s="2"/>
      <c r="HGI142" s="2"/>
      <c r="HGJ142" s="2"/>
      <c r="HGK142" s="2"/>
      <c r="HGL142" s="2"/>
      <c r="HGM142" s="2"/>
      <c r="HGN142" s="2"/>
      <c r="HGO142" s="2"/>
      <c r="HGP142" s="2"/>
      <c r="HGQ142" s="2"/>
      <c r="HGR142" s="2"/>
      <c r="HGS142" s="2"/>
      <c r="HGT142" s="2"/>
      <c r="HGU142" s="2"/>
      <c r="HGV142" s="2"/>
      <c r="HGW142" s="2"/>
      <c r="HGX142" s="2"/>
      <c r="HGY142" s="2"/>
      <c r="HGZ142" s="2"/>
      <c r="HHA142" s="2"/>
      <c r="HHB142" s="2"/>
      <c r="HHC142" s="2"/>
      <c r="HHD142" s="2"/>
      <c r="HHE142" s="2"/>
      <c r="HHF142" s="2"/>
      <c r="HHG142" s="2"/>
      <c r="HHH142" s="2"/>
      <c r="HHI142" s="2"/>
      <c r="HHJ142" s="2"/>
      <c r="HHK142" s="2"/>
      <c r="HHL142" s="2"/>
      <c r="HHM142" s="2"/>
      <c r="HHN142" s="2"/>
      <c r="HHO142" s="2"/>
      <c r="HHP142" s="2"/>
      <c r="HHQ142" s="2"/>
      <c r="HHR142" s="2"/>
      <c r="HHS142" s="2"/>
      <c r="HHT142" s="2"/>
      <c r="HHU142" s="2"/>
      <c r="HHV142" s="2"/>
      <c r="HHW142" s="2"/>
      <c r="HHX142" s="2"/>
      <c r="HHY142" s="2"/>
      <c r="HHZ142" s="2"/>
      <c r="HIA142" s="2"/>
      <c r="HIB142" s="2"/>
      <c r="HIC142" s="2"/>
      <c r="HID142" s="2"/>
      <c r="HIE142" s="2"/>
      <c r="HIF142" s="2"/>
      <c r="HIG142" s="2"/>
      <c r="HIH142" s="2"/>
      <c r="HII142" s="2"/>
      <c r="HIJ142" s="2"/>
      <c r="HIK142" s="2"/>
      <c r="HIL142" s="2"/>
      <c r="HIM142" s="2"/>
      <c r="HIN142" s="2"/>
      <c r="HIO142" s="2"/>
      <c r="HIP142" s="2"/>
      <c r="HIQ142" s="2"/>
      <c r="HIR142" s="2"/>
      <c r="HIS142" s="2"/>
      <c r="HIT142" s="2"/>
      <c r="HIU142" s="2"/>
      <c r="HIV142" s="2"/>
      <c r="HIW142" s="2"/>
      <c r="HIX142" s="2"/>
      <c r="HIY142" s="2"/>
      <c r="HIZ142" s="2"/>
      <c r="HJA142" s="2"/>
      <c r="HJB142" s="2"/>
      <c r="HJC142" s="2"/>
      <c r="HJD142" s="2"/>
      <c r="HJE142" s="2"/>
      <c r="HJF142" s="2"/>
      <c r="HJG142" s="2"/>
      <c r="HJH142" s="2"/>
      <c r="HJI142" s="2"/>
      <c r="HJJ142" s="2"/>
      <c r="HJK142" s="2"/>
      <c r="HJL142" s="2"/>
      <c r="HJM142" s="2"/>
      <c r="HJN142" s="2"/>
      <c r="HJO142" s="2"/>
      <c r="HJP142" s="2"/>
      <c r="HJQ142" s="2"/>
      <c r="HJR142" s="2"/>
      <c r="HJS142" s="2"/>
      <c r="HJT142" s="2"/>
      <c r="HJU142" s="2"/>
      <c r="HJV142" s="2"/>
      <c r="HJW142" s="2"/>
      <c r="HJX142" s="2"/>
      <c r="HJY142" s="2"/>
      <c r="HJZ142" s="2"/>
      <c r="HKA142" s="2"/>
      <c r="HKB142" s="2"/>
      <c r="HKC142" s="2"/>
      <c r="HKD142" s="2"/>
      <c r="HKE142" s="2"/>
      <c r="HKF142" s="2"/>
      <c r="HKG142" s="2"/>
      <c r="HKH142" s="2"/>
      <c r="HKI142" s="2"/>
      <c r="HKJ142" s="2"/>
      <c r="HKK142" s="2"/>
      <c r="HKL142" s="2"/>
      <c r="HKM142" s="2"/>
      <c r="HKN142" s="2"/>
      <c r="HKO142" s="2"/>
      <c r="HKP142" s="2"/>
      <c r="HKQ142" s="2"/>
      <c r="HKR142" s="2"/>
      <c r="HKS142" s="2"/>
      <c r="HKT142" s="2"/>
      <c r="HKU142" s="2"/>
      <c r="HKV142" s="2"/>
      <c r="HKW142" s="2"/>
      <c r="HKX142" s="2"/>
      <c r="HKY142" s="2"/>
      <c r="HKZ142" s="2"/>
      <c r="HLA142" s="2"/>
      <c r="HLB142" s="2"/>
      <c r="HLC142" s="2"/>
      <c r="HLD142" s="2"/>
      <c r="HLE142" s="2"/>
      <c r="HLF142" s="2"/>
      <c r="HLG142" s="2"/>
      <c r="HLH142" s="2"/>
      <c r="HLI142" s="2"/>
      <c r="HLJ142" s="2"/>
      <c r="HLK142" s="2"/>
      <c r="HLL142" s="2"/>
      <c r="HLM142" s="2"/>
      <c r="HLN142" s="2"/>
      <c r="HLO142" s="2"/>
      <c r="HLP142" s="2"/>
      <c r="HLQ142" s="2"/>
      <c r="HLR142" s="2"/>
      <c r="HLS142" s="2"/>
      <c r="HLT142" s="2"/>
      <c r="HLU142" s="2"/>
      <c r="HLV142" s="2"/>
      <c r="HLW142" s="2"/>
      <c r="HLX142" s="2"/>
      <c r="HLY142" s="2"/>
      <c r="HLZ142" s="2"/>
      <c r="HMA142" s="2"/>
      <c r="HMB142" s="2"/>
      <c r="HMC142" s="2"/>
      <c r="HMD142" s="2"/>
      <c r="HME142" s="2"/>
      <c r="HMF142" s="2"/>
      <c r="HMG142" s="2"/>
      <c r="HMH142" s="2"/>
      <c r="HMI142" s="2"/>
      <c r="HMJ142" s="2"/>
      <c r="HMK142" s="2"/>
      <c r="HML142" s="2"/>
      <c r="HMM142" s="2"/>
      <c r="HMN142" s="2"/>
      <c r="HMO142" s="2"/>
      <c r="HMP142" s="2"/>
      <c r="HMQ142" s="2"/>
      <c r="HMR142" s="2"/>
      <c r="HMS142" s="2"/>
      <c r="HMT142" s="2"/>
      <c r="HMU142" s="2"/>
      <c r="HMV142" s="2"/>
      <c r="HMW142" s="2"/>
      <c r="HMX142" s="2"/>
      <c r="HMY142" s="2"/>
      <c r="HMZ142" s="2"/>
      <c r="HNA142" s="2"/>
      <c r="HNB142" s="2"/>
      <c r="HNC142" s="2"/>
      <c r="HND142" s="2"/>
      <c r="HNE142" s="2"/>
      <c r="HNF142" s="2"/>
      <c r="HNG142" s="2"/>
      <c r="HNH142" s="2"/>
      <c r="HNI142" s="2"/>
      <c r="HNJ142" s="2"/>
      <c r="HNK142" s="2"/>
      <c r="HNL142" s="2"/>
      <c r="HNM142" s="2"/>
      <c r="HNN142" s="2"/>
      <c r="HNO142" s="2"/>
      <c r="HNP142" s="2"/>
      <c r="HNQ142" s="2"/>
      <c r="HNR142" s="2"/>
      <c r="HNS142" s="2"/>
      <c r="HNT142" s="2"/>
      <c r="HNU142" s="2"/>
      <c r="HNV142" s="2"/>
      <c r="HNW142" s="2"/>
      <c r="HNX142" s="2"/>
      <c r="HNY142" s="2"/>
      <c r="HNZ142" s="2"/>
      <c r="HOA142" s="2"/>
      <c r="HOB142" s="2"/>
      <c r="HOC142" s="2"/>
      <c r="HOD142" s="2"/>
      <c r="HOE142" s="2"/>
      <c r="HOF142" s="2"/>
      <c r="HOG142" s="2"/>
      <c r="HOH142" s="2"/>
      <c r="HOI142" s="2"/>
      <c r="HOJ142" s="2"/>
      <c r="HOK142" s="2"/>
      <c r="HOL142" s="2"/>
      <c r="HOM142" s="2"/>
      <c r="HON142" s="2"/>
      <c r="HOO142" s="2"/>
      <c r="HOP142" s="2"/>
      <c r="HOQ142" s="2"/>
      <c r="HOR142" s="2"/>
      <c r="HOS142" s="2"/>
      <c r="HOT142" s="2"/>
      <c r="HOU142" s="2"/>
      <c r="HOV142" s="2"/>
      <c r="HOW142" s="2"/>
      <c r="HOX142" s="2"/>
      <c r="HOY142" s="2"/>
      <c r="HOZ142" s="2"/>
      <c r="HPA142" s="2"/>
      <c r="HPB142" s="2"/>
      <c r="HPC142" s="2"/>
      <c r="HPD142" s="2"/>
      <c r="HPE142" s="2"/>
      <c r="HPF142" s="2"/>
      <c r="HPG142" s="2"/>
      <c r="HPH142" s="2"/>
      <c r="HPI142" s="2"/>
      <c r="HPJ142" s="2"/>
      <c r="HPK142" s="2"/>
      <c r="HPL142" s="2"/>
      <c r="HPM142" s="2"/>
      <c r="HPN142" s="2"/>
      <c r="HPO142" s="2"/>
      <c r="HPP142" s="2"/>
      <c r="HPQ142" s="2"/>
      <c r="HPR142" s="2"/>
      <c r="HPS142" s="2"/>
      <c r="HPT142" s="2"/>
      <c r="HPU142" s="2"/>
      <c r="HPV142" s="2"/>
      <c r="HPW142" s="2"/>
      <c r="HPX142" s="2"/>
      <c r="HPY142" s="2"/>
      <c r="HPZ142" s="2"/>
      <c r="HQA142" s="2"/>
      <c r="HQB142" s="2"/>
      <c r="HQC142" s="2"/>
      <c r="HQD142" s="2"/>
      <c r="HQE142" s="2"/>
      <c r="HQF142" s="2"/>
      <c r="HQG142" s="2"/>
      <c r="HQH142" s="2"/>
      <c r="HQI142" s="2"/>
      <c r="HQJ142" s="2"/>
      <c r="HQK142" s="2"/>
      <c r="HQL142" s="2"/>
      <c r="HQM142" s="2"/>
      <c r="HQN142" s="2"/>
      <c r="HQO142" s="2"/>
      <c r="HQP142" s="2"/>
      <c r="HQQ142" s="2"/>
      <c r="HQR142" s="2"/>
      <c r="HQS142" s="2"/>
      <c r="HQT142" s="2"/>
      <c r="HQU142" s="2"/>
      <c r="HQV142" s="2"/>
      <c r="HQW142" s="2"/>
      <c r="HQX142" s="2"/>
      <c r="HQY142" s="2"/>
      <c r="HQZ142" s="2"/>
      <c r="HRA142" s="2"/>
      <c r="HRB142" s="2"/>
      <c r="HRC142" s="2"/>
      <c r="HRD142" s="2"/>
      <c r="HRE142" s="2"/>
      <c r="HRF142" s="2"/>
      <c r="HRG142" s="2"/>
      <c r="HRH142" s="2"/>
      <c r="HRI142" s="2"/>
      <c r="HRJ142" s="2"/>
      <c r="HRK142" s="2"/>
      <c r="HRL142" s="2"/>
      <c r="HRM142" s="2"/>
      <c r="HRN142" s="2"/>
      <c r="HRO142" s="2"/>
      <c r="HRP142" s="2"/>
      <c r="HRQ142" s="2"/>
      <c r="HRR142" s="2"/>
      <c r="HRS142" s="2"/>
      <c r="HRT142" s="2"/>
      <c r="HRU142" s="2"/>
      <c r="HRV142" s="2"/>
      <c r="HRW142" s="2"/>
      <c r="HRX142" s="2"/>
      <c r="HRY142" s="2"/>
      <c r="HRZ142" s="2"/>
      <c r="HSA142" s="2"/>
      <c r="HSB142" s="2"/>
      <c r="HSC142" s="2"/>
      <c r="HSD142" s="2"/>
      <c r="HSE142" s="2"/>
      <c r="HSF142" s="2"/>
      <c r="HSG142" s="2"/>
      <c r="HSH142" s="2"/>
      <c r="HSI142" s="2"/>
      <c r="HSJ142" s="2"/>
      <c r="HSK142" s="2"/>
      <c r="HSL142" s="2"/>
      <c r="HSM142" s="2"/>
      <c r="HSN142" s="2"/>
      <c r="HSO142" s="2"/>
      <c r="HSP142" s="2"/>
      <c r="HSQ142" s="2"/>
      <c r="HSR142" s="2"/>
      <c r="HSS142" s="2"/>
      <c r="HST142" s="2"/>
      <c r="HSU142" s="2"/>
      <c r="HSV142" s="2"/>
      <c r="HSW142" s="2"/>
      <c r="HSX142" s="2"/>
      <c r="HSY142" s="2"/>
      <c r="HSZ142" s="2"/>
      <c r="HTA142" s="2"/>
      <c r="HTB142" s="2"/>
      <c r="HTC142" s="2"/>
      <c r="HTD142" s="2"/>
      <c r="HTE142" s="2"/>
      <c r="HTF142" s="2"/>
      <c r="HTG142" s="2"/>
      <c r="HTH142" s="2"/>
      <c r="HTI142" s="2"/>
      <c r="HTJ142" s="2"/>
      <c r="HTK142" s="2"/>
      <c r="HTL142" s="2"/>
      <c r="HTM142" s="2"/>
      <c r="HTN142" s="2"/>
      <c r="HTO142" s="2"/>
      <c r="HTP142" s="2"/>
      <c r="HTQ142" s="2"/>
      <c r="HTR142" s="2"/>
      <c r="HTS142" s="2"/>
      <c r="HTT142" s="2"/>
      <c r="HTU142" s="2"/>
      <c r="HTV142" s="2"/>
      <c r="HTW142" s="2"/>
      <c r="HTX142" s="2"/>
      <c r="HTY142" s="2"/>
      <c r="HTZ142" s="2"/>
      <c r="HUA142" s="2"/>
      <c r="HUB142" s="2"/>
      <c r="HUC142" s="2"/>
      <c r="HUD142" s="2"/>
      <c r="HUE142" s="2"/>
      <c r="HUF142" s="2"/>
      <c r="HUG142" s="2"/>
      <c r="HUH142" s="2"/>
      <c r="HUI142" s="2"/>
      <c r="HUJ142" s="2"/>
      <c r="HUK142" s="2"/>
      <c r="HUL142" s="2"/>
      <c r="HUM142" s="2"/>
      <c r="HUN142" s="2"/>
      <c r="HUO142" s="2"/>
      <c r="HUP142" s="2"/>
      <c r="HUQ142" s="2"/>
      <c r="HUR142" s="2"/>
      <c r="HUS142" s="2"/>
      <c r="HUT142" s="2"/>
      <c r="HUU142" s="2"/>
      <c r="HUV142" s="2"/>
      <c r="HUW142" s="2"/>
      <c r="HUX142" s="2"/>
      <c r="HUY142" s="2"/>
      <c r="HUZ142" s="2"/>
      <c r="HVA142" s="2"/>
      <c r="HVB142" s="2"/>
      <c r="HVC142" s="2"/>
      <c r="HVD142" s="2"/>
      <c r="HVE142" s="2"/>
      <c r="HVF142" s="2"/>
      <c r="HVG142" s="2"/>
      <c r="HVH142" s="2"/>
      <c r="HVI142" s="2"/>
      <c r="HVJ142" s="2"/>
      <c r="HVK142" s="2"/>
      <c r="HVL142" s="2"/>
      <c r="HVM142" s="2"/>
      <c r="HVN142" s="2"/>
      <c r="HVO142" s="2"/>
      <c r="HVP142" s="2"/>
      <c r="HVQ142" s="2"/>
      <c r="HVR142" s="2"/>
      <c r="HVS142" s="2"/>
      <c r="HVT142" s="2"/>
      <c r="HVU142" s="2"/>
      <c r="HVV142" s="2"/>
      <c r="HVW142" s="2"/>
      <c r="HVX142" s="2"/>
      <c r="HVY142" s="2"/>
      <c r="HVZ142" s="2"/>
      <c r="HWA142" s="2"/>
      <c r="HWB142" s="2"/>
      <c r="HWC142" s="2"/>
      <c r="HWD142" s="2"/>
      <c r="HWE142" s="2"/>
      <c r="HWF142" s="2"/>
      <c r="HWG142" s="2"/>
      <c r="HWH142" s="2"/>
      <c r="HWI142" s="2"/>
      <c r="HWJ142" s="2"/>
      <c r="HWK142" s="2"/>
      <c r="HWL142" s="2"/>
      <c r="HWM142" s="2"/>
      <c r="HWN142" s="2"/>
      <c r="HWO142" s="2"/>
      <c r="HWP142" s="2"/>
      <c r="HWQ142" s="2"/>
      <c r="HWR142" s="2"/>
      <c r="HWS142" s="2"/>
      <c r="HWT142" s="2"/>
      <c r="HWU142" s="2"/>
      <c r="HWV142" s="2"/>
      <c r="HWW142" s="2"/>
      <c r="HWX142" s="2"/>
      <c r="HWY142" s="2"/>
      <c r="HWZ142" s="2"/>
      <c r="HXA142" s="2"/>
      <c r="HXB142" s="2"/>
      <c r="HXC142" s="2"/>
      <c r="HXD142" s="2"/>
      <c r="HXE142" s="2"/>
      <c r="HXF142" s="2"/>
      <c r="HXG142" s="2"/>
      <c r="HXH142" s="2"/>
      <c r="HXI142" s="2"/>
      <c r="HXJ142" s="2"/>
      <c r="HXK142" s="2"/>
      <c r="HXL142" s="2"/>
      <c r="HXM142" s="2"/>
      <c r="HXN142" s="2"/>
      <c r="HXO142" s="2"/>
      <c r="HXP142" s="2"/>
      <c r="HXQ142" s="2"/>
      <c r="HXR142" s="2"/>
      <c r="HXS142" s="2"/>
      <c r="HXT142" s="2"/>
      <c r="HXU142" s="2"/>
      <c r="HXV142" s="2"/>
      <c r="HXW142" s="2"/>
      <c r="HXX142" s="2"/>
      <c r="HXY142" s="2"/>
      <c r="HXZ142" s="2"/>
      <c r="HYA142" s="2"/>
      <c r="HYB142" s="2"/>
      <c r="HYC142" s="2"/>
      <c r="HYD142" s="2"/>
      <c r="HYE142" s="2"/>
      <c r="HYF142" s="2"/>
      <c r="HYG142" s="2"/>
      <c r="HYH142" s="2"/>
      <c r="HYI142" s="2"/>
      <c r="HYJ142" s="2"/>
      <c r="HYK142" s="2"/>
      <c r="HYL142" s="2"/>
      <c r="HYM142" s="2"/>
      <c r="HYN142" s="2"/>
      <c r="HYO142" s="2"/>
      <c r="HYP142" s="2"/>
      <c r="HYQ142" s="2"/>
      <c r="HYR142" s="2"/>
      <c r="HYS142" s="2"/>
      <c r="HYT142" s="2"/>
      <c r="HYU142" s="2"/>
      <c r="HYV142" s="2"/>
      <c r="HYW142" s="2"/>
      <c r="HYX142" s="2"/>
      <c r="HYY142" s="2"/>
      <c r="HYZ142" s="2"/>
      <c r="HZA142" s="2"/>
      <c r="HZB142" s="2"/>
      <c r="HZC142" s="2"/>
      <c r="HZD142" s="2"/>
      <c r="HZE142" s="2"/>
      <c r="HZF142" s="2"/>
      <c r="HZG142" s="2"/>
      <c r="HZH142" s="2"/>
      <c r="HZI142" s="2"/>
      <c r="HZJ142" s="2"/>
      <c r="HZK142" s="2"/>
      <c r="HZL142" s="2"/>
      <c r="HZM142" s="2"/>
      <c r="HZN142" s="2"/>
      <c r="HZO142" s="2"/>
      <c r="HZP142" s="2"/>
      <c r="HZQ142" s="2"/>
      <c r="HZR142" s="2"/>
      <c r="HZS142" s="2"/>
      <c r="HZT142" s="2"/>
      <c r="HZU142" s="2"/>
      <c r="HZV142" s="2"/>
      <c r="HZW142" s="2"/>
      <c r="HZX142" s="2"/>
      <c r="HZY142" s="2"/>
      <c r="HZZ142" s="2"/>
      <c r="IAA142" s="2"/>
      <c r="IAB142" s="2"/>
      <c r="IAC142" s="2"/>
      <c r="IAD142" s="2"/>
      <c r="IAE142" s="2"/>
      <c r="IAF142" s="2"/>
      <c r="IAG142" s="2"/>
      <c r="IAH142" s="2"/>
      <c r="IAI142" s="2"/>
      <c r="IAJ142" s="2"/>
      <c r="IAK142" s="2"/>
      <c r="IAL142" s="2"/>
      <c r="IAM142" s="2"/>
      <c r="IAN142" s="2"/>
      <c r="IAO142" s="2"/>
      <c r="IAP142" s="2"/>
      <c r="IAQ142" s="2"/>
      <c r="IAR142" s="2"/>
      <c r="IAS142" s="2"/>
      <c r="IAT142" s="2"/>
      <c r="IAU142" s="2"/>
      <c r="IAV142" s="2"/>
      <c r="IAW142" s="2"/>
      <c r="IAX142" s="2"/>
      <c r="IAY142" s="2"/>
      <c r="IAZ142" s="2"/>
      <c r="IBA142" s="2"/>
      <c r="IBB142" s="2"/>
      <c r="IBC142" s="2"/>
      <c r="IBD142" s="2"/>
      <c r="IBE142" s="2"/>
      <c r="IBF142" s="2"/>
      <c r="IBG142" s="2"/>
      <c r="IBH142" s="2"/>
      <c r="IBI142" s="2"/>
      <c r="IBJ142" s="2"/>
      <c r="IBK142" s="2"/>
      <c r="IBL142" s="2"/>
      <c r="IBM142" s="2"/>
      <c r="IBN142" s="2"/>
      <c r="IBO142" s="2"/>
      <c r="IBP142" s="2"/>
      <c r="IBQ142" s="2"/>
      <c r="IBR142" s="2"/>
      <c r="IBS142" s="2"/>
      <c r="IBT142" s="2"/>
      <c r="IBU142" s="2"/>
      <c r="IBV142" s="2"/>
      <c r="IBW142" s="2"/>
      <c r="IBX142" s="2"/>
      <c r="IBY142" s="2"/>
      <c r="IBZ142" s="2"/>
      <c r="ICA142" s="2"/>
      <c r="ICB142" s="2"/>
      <c r="ICC142" s="2"/>
      <c r="ICD142" s="2"/>
      <c r="ICE142" s="2"/>
      <c r="ICF142" s="2"/>
      <c r="ICG142" s="2"/>
      <c r="ICH142" s="2"/>
      <c r="ICI142" s="2"/>
      <c r="ICJ142" s="2"/>
      <c r="ICK142" s="2"/>
      <c r="ICL142" s="2"/>
      <c r="ICM142" s="2"/>
      <c r="ICN142" s="2"/>
      <c r="ICO142" s="2"/>
      <c r="ICP142" s="2"/>
      <c r="ICQ142" s="2"/>
      <c r="ICR142" s="2"/>
      <c r="ICS142" s="2"/>
      <c r="ICT142" s="2"/>
      <c r="ICU142" s="2"/>
      <c r="ICV142" s="2"/>
      <c r="ICW142" s="2"/>
      <c r="ICX142" s="2"/>
      <c r="ICY142" s="2"/>
      <c r="ICZ142" s="2"/>
      <c r="IDA142" s="2"/>
      <c r="IDB142" s="2"/>
      <c r="IDC142" s="2"/>
      <c r="IDD142" s="2"/>
      <c r="IDE142" s="2"/>
      <c r="IDF142" s="2"/>
      <c r="IDG142" s="2"/>
      <c r="IDH142" s="2"/>
      <c r="IDI142" s="2"/>
      <c r="IDJ142" s="2"/>
      <c r="IDK142" s="2"/>
      <c r="IDL142" s="2"/>
      <c r="IDM142" s="2"/>
      <c r="IDN142" s="2"/>
      <c r="IDO142" s="2"/>
      <c r="IDP142" s="2"/>
      <c r="IDQ142" s="2"/>
      <c r="IDR142" s="2"/>
      <c r="IDS142" s="2"/>
      <c r="IDT142" s="2"/>
      <c r="IDU142" s="2"/>
      <c r="IDV142" s="2"/>
      <c r="IDW142" s="2"/>
      <c r="IDX142" s="2"/>
      <c r="IDY142" s="2"/>
      <c r="IDZ142" s="2"/>
      <c r="IEA142" s="2"/>
      <c r="IEB142" s="2"/>
      <c r="IEC142" s="2"/>
      <c r="IED142" s="2"/>
      <c r="IEE142" s="2"/>
      <c r="IEF142" s="2"/>
      <c r="IEG142" s="2"/>
      <c r="IEH142" s="2"/>
      <c r="IEI142" s="2"/>
      <c r="IEJ142" s="2"/>
      <c r="IEK142" s="2"/>
      <c r="IEL142" s="2"/>
      <c r="IEM142" s="2"/>
      <c r="IEN142" s="2"/>
      <c r="IEO142" s="2"/>
      <c r="IEP142" s="2"/>
      <c r="IEQ142" s="2"/>
      <c r="IER142" s="2"/>
      <c r="IES142" s="2"/>
      <c r="IET142" s="2"/>
      <c r="IEU142" s="2"/>
      <c r="IEV142" s="2"/>
      <c r="IEW142" s="2"/>
      <c r="IEX142" s="2"/>
      <c r="IEY142" s="2"/>
      <c r="IEZ142" s="2"/>
      <c r="IFA142" s="2"/>
      <c r="IFB142" s="2"/>
      <c r="IFC142" s="2"/>
      <c r="IFD142" s="2"/>
      <c r="IFE142" s="2"/>
      <c r="IFF142" s="2"/>
      <c r="IFG142" s="2"/>
      <c r="IFH142" s="2"/>
      <c r="IFI142" s="2"/>
      <c r="IFJ142" s="2"/>
      <c r="IFK142" s="2"/>
      <c r="IFL142" s="2"/>
      <c r="IFM142" s="2"/>
      <c r="IFN142" s="2"/>
      <c r="IFO142" s="2"/>
      <c r="IFP142" s="2"/>
      <c r="IFQ142" s="2"/>
      <c r="IFR142" s="2"/>
      <c r="IFS142" s="2"/>
      <c r="IFT142" s="2"/>
      <c r="IFU142" s="2"/>
      <c r="IFV142" s="2"/>
      <c r="IFW142" s="2"/>
      <c r="IFX142" s="2"/>
      <c r="IFY142" s="2"/>
      <c r="IFZ142" s="2"/>
      <c r="IGA142" s="2"/>
      <c r="IGB142" s="2"/>
      <c r="IGC142" s="2"/>
      <c r="IGD142" s="2"/>
      <c r="IGE142" s="2"/>
      <c r="IGF142" s="2"/>
      <c r="IGG142" s="2"/>
      <c r="IGH142" s="2"/>
      <c r="IGI142" s="2"/>
      <c r="IGJ142" s="2"/>
      <c r="IGK142" s="2"/>
      <c r="IGL142" s="2"/>
      <c r="IGM142" s="2"/>
      <c r="IGN142" s="2"/>
      <c r="IGO142" s="2"/>
      <c r="IGP142" s="2"/>
      <c r="IGQ142" s="2"/>
      <c r="IGR142" s="2"/>
      <c r="IGS142" s="2"/>
      <c r="IGT142" s="2"/>
      <c r="IGU142" s="2"/>
      <c r="IGV142" s="2"/>
      <c r="IGW142" s="2"/>
      <c r="IGX142" s="2"/>
      <c r="IGY142" s="2"/>
      <c r="IGZ142" s="2"/>
      <c r="IHA142" s="2"/>
      <c r="IHB142" s="2"/>
      <c r="IHC142" s="2"/>
      <c r="IHD142" s="2"/>
      <c r="IHE142" s="2"/>
      <c r="IHF142" s="2"/>
      <c r="IHG142" s="2"/>
      <c r="IHH142" s="2"/>
      <c r="IHI142" s="2"/>
      <c r="IHJ142" s="2"/>
      <c r="IHK142" s="2"/>
      <c r="IHL142" s="2"/>
      <c r="IHM142" s="2"/>
      <c r="IHN142" s="2"/>
      <c r="IHO142" s="2"/>
      <c r="IHP142" s="2"/>
      <c r="IHQ142" s="2"/>
      <c r="IHR142" s="2"/>
      <c r="IHS142" s="2"/>
      <c r="IHT142" s="2"/>
      <c r="IHU142" s="2"/>
      <c r="IHV142" s="2"/>
      <c r="IHW142" s="2"/>
      <c r="IHX142" s="2"/>
      <c r="IHY142" s="2"/>
      <c r="IHZ142" s="2"/>
      <c r="IIA142" s="2"/>
      <c r="IIB142" s="2"/>
      <c r="IIC142" s="2"/>
      <c r="IID142" s="2"/>
      <c r="IIE142" s="2"/>
      <c r="IIF142" s="2"/>
      <c r="IIG142" s="2"/>
      <c r="IIH142" s="2"/>
      <c r="III142" s="2"/>
      <c r="IIJ142" s="2"/>
      <c r="IIK142" s="2"/>
      <c r="IIL142" s="2"/>
      <c r="IIM142" s="2"/>
      <c r="IIN142" s="2"/>
      <c r="IIO142" s="2"/>
      <c r="IIP142" s="2"/>
      <c r="IIQ142" s="2"/>
      <c r="IIR142" s="2"/>
      <c r="IIS142" s="2"/>
      <c r="IIT142" s="2"/>
      <c r="IIU142" s="2"/>
      <c r="IIV142" s="2"/>
      <c r="IIW142" s="2"/>
      <c r="IIX142" s="2"/>
      <c r="IIY142" s="2"/>
      <c r="IIZ142" s="2"/>
      <c r="IJA142" s="2"/>
      <c r="IJB142" s="2"/>
      <c r="IJC142" s="2"/>
      <c r="IJD142" s="2"/>
      <c r="IJE142" s="2"/>
      <c r="IJF142" s="2"/>
      <c r="IJG142" s="2"/>
      <c r="IJH142" s="2"/>
      <c r="IJI142" s="2"/>
      <c r="IJJ142" s="2"/>
      <c r="IJK142" s="2"/>
      <c r="IJL142" s="2"/>
      <c r="IJM142" s="2"/>
      <c r="IJN142" s="2"/>
      <c r="IJO142" s="2"/>
      <c r="IJP142" s="2"/>
      <c r="IJQ142" s="2"/>
      <c r="IJR142" s="2"/>
      <c r="IJS142" s="2"/>
      <c r="IJT142" s="2"/>
      <c r="IJU142" s="2"/>
      <c r="IJV142" s="2"/>
      <c r="IJW142" s="2"/>
      <c r="IJX142" s="2"/>
      <c r="IJY142" s="2"/>
      <c r="IJZ142" s="2"/>
      <c r="IKA142" s="2"/>
      <c r="IKB142" s="2"/>
      <c r="IKC142" s="2"/>
      <c r="IKD142" s="2"/>
      <c r="IKE142" s="2"/>
      <c r="IKF142" s="2"/>
      <c r="IKG142" s="2"/>
      <c r="IKH142" s="2"/>
      <c r="IKI142" s="2"/>
      <c r="IKJ142" s="2"/>
      <c r="IKK142" s="2"/>
      <c r="IKL142" s="2"/>
      <c r="IKM142" s="2"/>
      <c r="IKN142" s="2"/>
      <c r="IKO142" s="2"/>
      <c r="IKP142" s="2"/>
      <c r="IKQ142" s="2"/>
      <c r="IKR142" s="2"/>
      <c r="IKS142" s="2"/>
      <c r="IKT142" s="2"/>
      <c r="IKU142" s="2"/>
      <c r="IKV142" s="2"/>
      <c r="IKW142" s="2"/>
      <c r="IKX142" s="2"/>
      <c r="IKY142" s="2"/>
      <c r="IKZ142" s="2"/>
      <c r="ILA142" s="2"/>
      <c r="ILB142" s="2"/>
      <c r="ILC142" s="2"/>
      <c r="ILD142" s="2"/>
      <c r="ILE142" s="2"/>
      <c r="ILF142" s="2"/>
      <c r="ILG142" s="2"/>
      <c r="ILH142" s="2"/>
      <c r="ILI142" s="2"/>
      <c r="ILJ142" s="2"/>
      <c r="ILK142" s="2"/>
      <c r="ILL142" s="2"/>
      <c r="ILM142" s="2"/>
      <c r="ILN142" s="2"/>
      <c r="ILO142" s="2"/>
      <c r="ILP142" s="2"/>
      <c r="ILQ142" s="2"/>
      <c r="ILR142" s="2"/>
      <c r="ILS142" s="2"/>
      <c r="ILT142" s="2"/>
      <c r="ILU142" s="2"/>
      <c r="ILV142" s="2"/>
      <c r="ILW142" s="2"/>
      <c r="ILX142" s="2"/>
      <c r="ILY142" s="2"/>
      <c r="ILZ142" s="2"/>
      <c r="IMA142" s="2"/>
      <c r="IMB142" s="2"/>
      <c r="IMC142" s="2"/>
      <c r="IMD142" s="2"/>
      <c r="IME142" s="2"/>
      <c r="IMF142" s="2"/>
      <c r="IMG142" s="2"/>
      <c r="IMH142" s="2"/>
      <c r="IMI142" s="2"/>
      <c r="IMJ142" s="2"/>
      <c r="IMK142" s="2"/>
      <c r="IML142" s="2"/>
      <c r="IMM142" s="2"/>
      <c r="IMN142" s="2"/>
      <c r="IMO142" s="2"/>
      <c r="IMP142" s="2"/>
      <c r="IMQ142" s="2"/>
      <c r="IMR142" s="2"/>
      <c r="IMS142" s="2"/>
      <c r="IMT142" s="2"/>
      <c r="IMU142" s="2"/>
      <c r="IMV142" s="2"/>
      <c r="IMW142" s="2"/>
      <c r="IMX142" s="2"/>
      <c r="IMY142" s="2"/>
      <c r="IMZ142" s="2"/>
      <c r="INA142" s="2"/>
      <c r="INB142" s="2"/>
      <c r="INC142" s="2"/>
      <c r="IND142" s="2"/>
      <c r="INE142" s="2"/>
      <c r="INF142" s="2"/>
      <c r="ING142" s="2"/>
      <c r="INH142" s="2"/>
      <c r="INI142" s="2"/>
      <c r="INJ142" s="2"/>
      <c r="INK142" s="2"/>
      <c r="INL142" s="2"/>
      <c r="INM142" s="2"/>
      <c r="INN142" s="2"/>
      <c r="INO142" s="2"/>
      <c r="INP142" s="2"/>
      <c r="INQ142" s="2"/>
      <c r="INR142" s="2"/>
      <c r="INS142" s="2"/>
      <c r="INT142" s="2"/>
      <c r="INU142" s="2"/>
      <c r="INV142" s="2"/>
      <c r="INW142" s="2"/>
      <c r="INX142" s="2"/>
      <c r="INY142" s="2"/>
      <c r="INZ142" s="2"/>
      <c r="IOA142" s="2"/>
      <c r="IOB142" s="2"/>
      <c r="IOC142" s="2"/>
      <c r="IOD142" s="2"/>
      <c r="IOE142" s="2"/>
      <c r="IOF142" s="2"/>
      <c r="IOG142" s="2"/>
      <c r="IOH142" s="2"/>
      <c r="IOI142" s="2"/>
      <c r="IOJ142" s="2"/>
      <c r="IOK142" s="2"/>
      <c r="IOL142" s="2"/>
      <c r="IOM142" s="2"/>
      <c r="ION142" s="2"/>
      <c r="IOO142" s="2"/>
      <c r="IOP142" s="2"/>
      <c r="IOQ142" s="2"/>
      <c r="IOR142" s="2"/>
      <c r="IOS142" s="2"/>
      <c r="IOT142" s="2"/>
      <c r="IOU142" s="2"/>
      <c r="IOV142" s="2"/>
      <c r="IOW142" s="2"/>
      <c r="IOX142" s="2"/>
      <c r="IOY142" s="2"/>
      <c r="IOZ142" s="2"/>
      <c r="IPA142" s="2"/>
      <c r="IPB142" s="2"/>
      <c r="IPC142" s="2"/>
      <c r="IPD142" s="2"/>
      <c r="IPE142" s="2"/>
      <c r="IPF142" s="2"/>
      <c r="IPG142" s="2"/>
      <c r="IPH142" s="2"/>
      <c r="IPI142" s="2"/>
      <c r="IPJ142" s="2"/>
      <c r="IPK142" s="2"/>
      <c r="IPL142" s="2"/>
      <c r="IPM142" s="2"/>
      <c r="IPN142" s="2"/>
      <c r="IPO142" s="2"/>
      <c r="IPP142" s="2"/>
      <c r="IPQ142" s="2"/>
      <c r="IPR142" s="2"/>
      <c r="IPS142" s="2"/>
      <c r="IPT142" s="2"/>
      <c r="IPU142" s="2"/>
      <c r="IPV142" s="2"/>
      <c r="IPW142" s="2"/>
      <c r="IPX142" s="2"/>
      <c r="IPY142" s="2"/>
      <c r="IPZ142" s="2"/>
      <c r="IQA142" s="2"/>
      <c r="IQB142" s="2"/>
      <c r="IQC142" s="2"/>
      <c r="IQD142" s="2"/>
      <c r="IQE142" s="2"/>
      <c r="IQF142" s="2"/>
      <c r="IQG142" s="2"/>
      <c r="IQH142" s="2"/>
      <c r="IQI142" s="2"/>
      <c r="IQJ142" s="2"/>
      <c r="IQK142" s="2"/>
      <c r="IQL142" s="2"/>
      <c r="IQM142" s="2"/>
      <c r="IQN142" s="2"/>
      <c r="IQO142" s="2"/>
      <c r="IQP142" s="2"/>
      <c r="IQQ142" s="2"/>
      <c r="IQR142" s="2"/>
      <c r="IQS142" s="2"/>
      <c r="IQT142" s="2"/>
      <c r="IQU142" s="2"/>
      <c r="IQV142" s="2"/>
      <c r="IQW142" s="2"/>
      <c r="IQX142" s="2"/>
      <c r="IQY142" s="2"/>
      <c r="IQZ142" s="2"/>
      <c r="IRA142" s="2"/>
      <c r="IRB142" s="2"/>
      <c r="IRC142" s="2"/>
      <c r="IRD142" s="2"/>
      <c r="IRE142" s="2"/>
      <c r="IRF142" s="2"/>
      <c r="IRG142" s="2"/>
      <c r="IRH142" s="2"/>
      <c r="IRI142" s="2"/>
      <c r="IRJ142" s="2"/>
      <c r="IRK142" s="2"/>
      <c r="IRL142" s="2"/>
      <c r="IRM142" s="2"/>
      <c r="IRN142" s="2"/>
      <c r="IRO142" s="2"/>
      <c r="IRP142" s="2"/>
      <c r="IRQ142" s="2"/>
      <c r="IRR142" s="2"/>
      <c r="IRS142" s="2"/>
      <c r="IRT142" s="2"/>
      <c r="IRU142" s="2"/>
      <c r="IRV142" s="2"/>
      <c r="IRW142" s="2"/>
      <c r="IRX142" s="2"/>
      <c r="IRY142" s="2"/>
      <c r="IRZ142" s="2"/>
      <c r="ISA142" s="2"/>
      <c r="ISB142" s="2"/>
      <c r="ISC142" s="2"/>
      <c r="ISD142" s="2"/>
      <c r="ISE142" s="2"/>
      <c r="ISF142" s="2"/>
      <c r="ISG142" s="2"/>
      <c r="ISH142" s="2"/>
      <c r="ISI142" s="2"/>
      <c r="ISJ142" s="2"/>
      <c r="ISK142" s="2"/>
      <c r="ISL142" s="2"/>
      <c r="ISM142" s="2"/>
      <c r="ISN142" s="2"/>
      <c r="ISO142" s="2"/>
      <c r="ISP142" s="2"/>
      <c r="ISQ142" s="2"/>
      <c r="ISR142" s="2"/>
      <c r="ISS142" s="2"/>
      <c r="IST142" s="2"/>
      <c r="ISU142" s="2"/>
      <c r="ISV142" s="2"/>
      <c r="ISW142" s="2"/>
      <c r="ISX142" s="2"/>
      <c r="ISY142" s="2"/>
      <c r="ISZ142" s="2"/>
      <c r="ITA142" s="2"/>
      <c r="ITB142" s="2"/>
      <c r="ITC142" s="2"/>
      <c r="ITD142" s="2"/>
      <c r="ITE142" s="2"/>
      <c r="ITF142" s="2"/>
      <c r="ITG142" s="2"/>
      <c r="ITH142" s="2"/>
      <c r="ITI142" s="2"/>
      <c r="ITJ142" s="2"/>
      <c r="ITK142" s="2"/>
      <c r="ITL142" s="2"/>
      <c r="ITM142" s="2"/>
      <c r="ITN142" s="2"/>
      <c r="ITO142" s="2"/>
      <c r="ITP142" s="2"/>
      <c r="ITQ142" s="2"/>
      <c r="ITR142" s="2"/>
      <c r="ITS142" s="2"/>
      <c r="ITT142" s="2"/>
      <c r="ITU142" s="2"/>
      <c r="ITV142" s="2"/>
      <c r="ITW142" s="2"/>
      <c r="ITX142" s="2"/>
      <c r="ITY142" s="2"/>
      <c r="ITZ142" s="2"/>
      <c r="IUA142" s="2"/>
      <c r="IUB142" s="2"/>
      <c r="IUC142" s="2"/>
      <c r="IUD142" s="2"/>
      <c r="IUE142" s="2"/>
      <c r="IUF142" s="2"/>
      <c r="IUG142" s="2"/>
      <c r="IUH142" s="2"/>
      <c r="IUI142" s="2"/>
      <c r="IUJ142" s="2"/>
      <c r="IUK142" s="2"/>
      <c r="IUL142" s="2"/>
      <c r="IUM142" s="2"/>
      <c r="IUN142" s="2"/>
      <c r="IUO142" s="2"/>
      <c r="IUP142" s="2"/>
      <c r="IUQ142" s="2"/>
      <c r="IUR142" s="2"/>
      <c r="IUS142" s="2"/>
      <c r="IUT142" s="2"/>
      <c r="IUU142" s="2"/>
      <c r="IUV142" s="2"/>
      <c r="IUW142" s="2"/>
      <c r="IUX142" s="2"/>
      <c r="IUY142" s="2"/>
      <c r="IUZ142" s="2"/>
      <c r="IVA142" s="2"/>
      <c r="IVB142" s="2"/>
      <c r="IVC142" s="2"/>
      <c r="IVD142" s="2"/>
      <c r="IVE142" s="2"/>
      <c r="IVF142" s="2"/>
      <c r="IVG142" s="2"/>
      <c r="IVH142" s="2"/>
      <c r="IVI142" s="2"/>
      <c r="IVJ142" s="2"/>
      <c r="IVK142" s="2"/>
      <c r="IVL142" s="2"/>
      <c r="IVM142" s="2"/>
      <c r="IVN142" s="2"/>
      <c r="IVO142" s="2"/>
      <c r="IVP142" s="2"/>
      <c r="IVQ142" s="2"/>
      <c r="IVR142" s="2"/>
      <c r="IVS142" s="2"/>
      <c r="IVT142" s="2"/>
      <c r="IVU142" s="2"/>
      <c r="IVV142" s="2"/>
      <c r="IVW142" s="2"/>
      <c r="IVX142" s="2"/>
      <c r="IVY142" s="2"/>
      <c r="IVZ142" s="2"/>
      <c r="IWA142" s="2"/>
      <c r="IWB142" s="2"/>
      <c r="IWC142" s="2"/>
      <c r="IWD142" s="2"/>
      <c r="IWE142" s="2"/>
      <c r="IWF142" s="2"/>
      <c r="IWG142" s="2"/>
      <c r="IWH142" s="2"/>
      <c r="IWI142" s="2"/>
      <c r="IWJ142" s="2"/>
      <c r="IWK142" s="2"/>
      <c r="IWL142" s="2"/>
      <c r="IWM142" s="2"/>
      <c r="IWN142" s="2"/>
      <c r="IWO142" s="2"/>
      <c r="IWP142" s="2"/>
      <c r="IWQ142" s="2"/>
      <c r="IWR142" s="2"/>
      <c r="IWS142" s="2"/>
      <c r="IWT142" s="2"/>
      <c r="IWU142" s="2"/>
      <c r="IWV142" s="2"/>
      <c r="IWW142" s="2"/>
      <c r="IWX142" s="2"/>
      <c r="IWY142" s="2"/>
      <c r="IWZ142" s="2"/>
      <c r="IXA142" s="2"/>
      <c r="IXB142" s="2"/>
      <c r="IXC142" s="2"/>
      <c r="IXD142" s="2"/>
      <c r="IXE142" s="2"/>
      <c r="IXF142" s="2"/>
      <c r="IXG142" s="2"/>
      <c r="IXH142" s="2"/>
      <c r="IXI142" s="2"/>
      <c r="IXJ142" s="2"/>
      <c r="IXK142" s="2"/>
      <c r="IXL142" s="2"/>
      <c r="IXM142" s="2"/>
      <c r="IXN142" s="2"/>
      <c r="IXO142" s="2"/>
      <c r="IXP142" s="2"/>
      <c r="IXQ142" s="2"/>
      <c r="IXR142" s="2"/>
      <c r="IXS142" s="2"/>
      <c r="IXT142" s="2"/>
      <c r="IXU142" s="2"/>
      <c r="IXV142" s="2"/>
      <c r="IXW142" s="2"/>
      <c r="IXX142" s="2"/>
      <c r="IXY142" s="2"/>
      <c r="IXZ142" s="2"/>
      <c r="IYA142" s="2"/>
      <c r="IYB142" s="2"/>
      <c r="IYC142" s="2"/>
      <c r="IYD142" s="2"/>
      <c r="IYE142" s="2"/>
      <c r="IYF142" s="2"/>
      <c r="IYG142" s="2"/>
      <c r="IYH142" s="2"/>
      <c r="IYI142" s="2"/>
      <c r="IYJ142" s="2"/>
      <c r="IYK142" s="2"/>
      <c r="IYL142" s="2"/>
      <c r="IYM142" s="2"/>
      <c r="IYN142" s="2"/>
      <c r="IYO142" s="2"/>
      <c r="IYP142" s="2"/>
      <c r="IYQ142" s="2"/>
      <c r="IYR142" s="2"/>
      <c r="IYS142" s="2"/>
      <c r="IYT142" s="2"/>
      <c r="IYU142" s="2"/>
      <c r="IYV142" s="2"/>
      <c r="IYW142" s="2"/>
      <c r="IYX142" s="2"/>
      <c r="IYY142" s="2"/>
      <c r="IYZ142" s="2"/>
      <c r="IZA142" s="2"/>
      <c r="IZB142" s="2"/>
      <c r="IZC142" s="2"/>
      <c r="IZD142" s="2"/>
      <c r="IZE142" s="2"/>
      <c r="IZF142" s="2"/>
      <c r="IZG142" s="2"/>
      <c r="IZH142" s="2"/>
      <c r="IZI142" s="2"/>
      <c r="IZJ142" s="2"/>
      <c r="IZK142" s="2"/>
      <c r="IZL142" s="2"/>
      <c r="IZM142" s="2"/>
      <c r="IZN142" s="2"/>
      <c r="IZO142" s="2"/>
      <c r="IZP142" s="2"/>
      <c r="IZQ142" s="2"/>
      <c r="IZR142" s="2"/>
      <c r="IZS142" s="2"/>
      <c r="IZT142" s="2"/>
      <c r="IZU142" s="2"/>
      <c r="IZV142" s="2"/>
      <c r="IZW142" s="2"/>
      <c r="IZX142" s="2"/>
      <c r="IZY142" s="2"/>
      <c r="IZZ142" s="2"/>
      <c r="JAA142" s="2"/>
      <c r="JAB142" s="2"/>
      <c r="JAC142" s="2"/>
      <c r="JAD142" s="2"/>
      <c r="JAE142" s="2"/>
      <c r="JAF142" s="2"/>
      <c r="JAG142" s="2"/>
      <c r="JAH142" s="2"/>
      <c r="JAI142" s="2"/>
      <c r="JAJ142" s="2"/>
      <c r="JAK142" s="2"/>
      <c r="JAL142" s="2"/>
      <c r="JAM142" s="2"/>
      <c r="JAN142" s="2"/>
      <c r="JAO142" s="2"/>
      <c r="JAP142" s="2"/>
      <c r="JAQ142" s="2"/>
      <c r="JAR142" s="2"/>
      <c r="JAS142" s="2"/>
      <c r="JAT142" s="2"/>
      <c r="JAU142" s="2"/>
      <c r="JAV142" s="2"/>
      <c r="JAW142" s="2"/>
      <c r="JAX142" s="2"/>
      <c r="JAY142" s="2"/>
      <c r="JAZ142" s="2"/>
      <c r="JBA142" s="2"/>
      <c r="JBB142" s="2"/>
      <c r="JBC142" s="2"/>
      <c r="JBD142" s="2"/>
      <c r="JBE142" s="2"/>
      <c r="JBF142" s="2"/>
      <c r="JBG142" s="2"/>
      <c r="JBH142" s="2"/>
      <c r="JBI142" s="2"/>
      <c r="JBJ142" s="2"/>
      <c r="JBK142" s="2"/>
      <c r="JBL142" s="2"/>
      <c r="JBM142" s="2"/>
      <c r="JBN142" s="2"/>
      <c r="JBO142" s="2"/>
      <c r="JBP142" s="2"/>
      <c r="JBQ142" s="2"/>
      <c r="JBR142" s="2"/>
      <c r="JBS142" s="2"/>
      <c r="JBT142" s="2"/>
      <c r="JBU142" s="2"/>
      <c r="JBV142" s="2"/>
      <c r="JBW142" s="2"/>
      <c r="JBX142" s="2"/>
      <c r="JBY142" s="2"/>
      <c r="JBZ142" s="2"/>
      <c r="JCA142" s="2"/>
      <c r="JCB142" s="2"/>
      <c r="JCC142" s="2"/>
      <c r="JCD142" s="2"/>
      <c r="JCE142" s="2"/>
      <c r="JCF142" s="2"/>
      <c r="JCG142" s="2"/>
      <c r="JCH142" s="2"/>
      <c r="JCI142" s="2"/>
      <c r="JCJ142" s="2"/>
      <c r="JCK142" s="2"/>
      <c r="JCL142" s="2"/>
      <c r="JCM142" s="2"/>
      <c r="JCN142" s="2"/>
      <c r="JCO142" s="2"/>
      <c r="JCP142" s="2"/>
      <c r="JCQ142" s="2"/>
      <c r="JCR142" s="2"/>
      <c r="JCS142" s="2"/>
      <c r="JCT142" s="2"/>
      <c r="JCU142" s="2"/>
      <c r="JCV142" s="2"/>
      <c r="JCW142" s="2"/>
      <c r="JCX142" s="2"/>
      <c r="JCY142" s="2"/>
      <c r="JCZ142" s="2"/>
      <c r="JDA142" s="2"/>
      <c r="JDB142" s="2"/>
      <c r="JDC142" s="2"/>
      <c r="JDD142" s="2"/>
      <c r="JDE142" s="2"/>
      <c r="JDF142" s="2"/>
      <c r="JDG142" s="2"/>
      <c r="JDH142" s="2"/>
      <c r="JDI142" s="2"/>
      <c r="JDJ142" s="2"/>
      <c r="JDK142" s="2"/>
      <c r="JDL142" s="2"/>
      <c r="JDM142" s="2"/>
      <c r="JDN142" s="2"/>
      <c r="JDO142" s="2"/>
      <c r="JDP142" s="2"/>
      <c r="JDQ142" s="2"/>
      <c r="JDR142" s="2"/>
      <c r="JDS142" s="2"/>
      <c r="JDT142" s="2"/>
      <c r="JDU142" s="2"/>
      <c r="JDV142" s="2"/>
      <c r="JDW142" s="2"/>
      <c r="JDX142" s="2"/>
      <c r="JDY142" s="2"/>
      <c r="JDZ142" s="2"/>
      <c r="JEA142" s="2"/>
      <c r="JEB142" s="2"/>
      <c r="JEC142" s="2"/>
      <c r="JED142" s="2"/>
      <c r="JEE142" s="2"/>
      <c r="JEF142" s="2"/>
      <c r="JEG142" s="2"/>
      <c r="JEH142" s="2"/>
      <c r="JEI142" s="2"/>
      <c r="JEJ142" s="2"/>
      <c r="JEK142" s="2"/>
      <c r="JEL142" s="2"/>
      <c r="JEM142" s="2"/>
      <c r="JEN142" s="2"/>
      <c r="JEO142" s="2"/>
      <c r="JEP142" s="2"/>
      <c r="JEQ142" s="2"/>
      <c r="JER142" s="2"/>
      <c r="JES142" s="2"/>
      <c r="JET142" s="2"/>
      <c r="JEU142" s="2"/>
      <c r="JEV142" s="2"/>
      <c r="JEW142" s="2"/>
      <c r="JEX142" s="2"/>
      <c r="JEY142" s="2"/>
      <c r="JEZ142" s="2"/>
      <c r="JFA142" s="2"/>
      <c r="JFB142" s="2"/>
      <c r="JFC142" s="2"/>
      <c r="JFD142" s="2"/>
      <c r="JFE142" s="2"/>
      <c r="JFF142" s="2"/>
      <c r="JFG142" s="2"/>
      <c r="JFH142" s="2"/>
      <c r="JFI142" s="2"/>
      <c r="JFJ142" s="2"/>
      <c r="JFK142" s="2"/>
      <c r="JFL142" s="2"/>
      <c r="JFM142" s="2"/>
      <c r="JFN142" s="2"/>
      <c r="JFO142" s="2"/>
      <c r="JFP142" s="2"/>
      <c r="JFQ142" s="2"/>
      <c r="JFR142" s="2"/>
      <c r="JFS142" s="2"/>
      <c r="JFT142" s="2"/>
      <c r="JFU142" s="2"/>
      <c r="JFV142" s="2"/>
      <c r="JFW142" s="2"/>
      <c r="JFX142" s="2"/>
      <c r="JFY142" s="2"/>
      <c r="JFZ142" s="2"/>
      <c r="JGA142" s="2"/>
      <c r="JGB142" s="2"/>
      <c r="JGC142" s="2"/>
      <c r="JGD142" s="2"/>
      <c r="JGE142" s="2"/>
      <c r="JGF142" s="2"/>
      <c r="JGG142" s="2"/>
      <c r="JGH142" s="2"/>
      <c r="JGI142" s="2"/>
      <c r="JGJ142" s="2"/>
      <c r="JGK142" s="2"/>
      <c r="JGL142" s="2"/>
      <c r="JGM142" s="2"/>
      <c r="JGN142" s="2"/>
      <c r="JGO142" s="2"/>
      <c r="JGP142" s="2"/>
      <c r="JGQ142" s="2"/>
      <c r="JGR142" s="2"/>
      <c r="JGS142" s="2"/>
      <c r="JGT142" s="2"/>
      <c r="JGU142" s="2"/>
      <c r="JGV142" s="2"/>
      <c r="JGW142" s="2"/>
      <c r="JGX142" s="2"/>
      <c r="JGY142" s="2"/>
      <c r="JGZ142" s="2"/>
      <c r="JHA142" s="2"/>
      <c r="JHB142" s="2"/>
      <c r="JHC142" s="2"/>
      <c r="JHD142" s="2"/>
      <c r="JHE142" s="2"/>
      <c r="JHF142" s="2"/>
      <c r="JHG142" s="2"/>
      <c r="JHH142" s="2"/>
      <c r="JHI142" s="2"/>
      <c r="JHJ142" s="2"/>
      <c r="JHK142" s="2"/>
      <c r="JHL142" s="2"/>
      <c r="JHM142" s="2"/>
      <c r="JHN142" s="2"/>
      <c r="JHO142" s="2"/>
      <c r="JHP142" s="2"/>
      <c r="JHQ142" s="2"/>
      <c r="JHR142" s="2"/>
      <c r="JHS142" s="2"/>
      <c r="JHT142" s="2"/>
      <c r="JHU142" s="2"/>
      <c r="JHV142" s="2"/>
      <c r="JHW142" s="2"/>
      <c r="JHX142" s="2"/>
      <c r="JHY142" s="2"/>
      <c r="JHZ142" s="2"/>
      <c r="JIA142" s="2"/>
      <c r="JIB142" s="2"/>
      <c r="JIC142" s="2"/>
      <c r="JID142" s="2"/>
      <c r="JIE142" s="2"/>
      <c r="JIF142" s="2"/>
      <c r="JIG142" s="2"/>
      <c r="JIH142" s="2"/>
      <c r="JII142" s="2"/>
      <c r="JIJ142" s="2"/>
      <c r="JIK142" s="2"/>
      <c r="JIL142" s="2"/>
      <c r="JIM142" s="2"/>
      <c r="JIN142" s="2"/>
      <c r="JIO142" s="2"/>
      <c r="JIP142" s="2"/>
      <c r="JIQ142" s="2"/>
      <c r="JIR142" s="2"/>
      <c r="JIS142" s="2"/>
      <c r="JIT142" s="2"/>
      <c r="JIU142" s="2"/>
      <c r="JIV142" s="2"/>
      <c r="JIW142" s="2"/>
      <c r="JIX142" s="2"/>
      <c r="JIY142" s="2"/>
      <c r="JIZ142" s="2"/>
      <c r="JJA142" s="2"/>
      <c r="JJB142" s="2"/>
      <c r="JJC142" s="2"/>
      <c r="JJD142" s="2"/>
      <c r="JJE142" s="2"/>
      <c r="JJF142" s="2"/>
      <c r="JJG142" s="2"/>
      <c r="JJH142" s="2"/>
      <c r="JJI142" s="2"/>
      <c r="JJJ142" s="2"/>
      <c r="JJK142" s="2"/>
      <c r="JJL142" s="2"/>
      <c r="JJM142" s="2"/>
      <c r="JJN142" s="2"/>
      <c r="JJO142" s="2"/>
      <c r="JJP142" s="2"/>
      <c r="JJQ142" s="2"/>
      <c r="JJR142" s="2"/>
      <c r="JJS142" s="2"/>
      <c r="JJT142" s="2"/>
      <c r="JJU142" s="2"/>
      <c r="JJV142" s="2"/>
      <c r="JJW142" s="2"/>
      <c r="JJX142" s="2"/>
      <c r="JJY142" s="2"/>
      <c r="JJZ142" s="2"/>
      <c r="JKA142" s="2"/>
      <c r="JKB142" s="2"/>
      <c r="JKC142" s="2"/>
      <c r="JKD142" s="2"/>
      <c r="JKE142" s="2"/>
      <c r="JKF142" s="2"/>
      <c r="JKG142" s="2"/>
      <c r="JKH142" s="2"/>
      <c r="JKI142" s="2"/>
      <c r="JKJ142" s="2"/>
      <c r="JKK142" s="2"/>
      <c r="JKL142" s="2"/>
      <c r="JKM142" s="2"/>
      <c r="JKN142" s="2"/>
      <c r="JKO142" s="2"/>
      <c r="JKP142" s="2"/>
      <c r="JKQ142" s="2"/>
      <c r="JKR142" s="2"/>
      <c r="JKS142" s="2"/>
      <c r="JKT142" s="2"/>
      <c r="JKU142" s="2"/>
      <c r="JKV142" s="2"/>
      <c r="JKW142" s="2"/>
      <c r="JKX142" s="2"/>
      <c r="JKY142" s="2"/>
      <c r="JKZ142" s="2"/>
      <c r="JLA142" s="2"/>
      <c r="JLB142" s="2"/>
      <c r="JLC142" s="2"/>
      <c r="JLD142" s="2"/>
      <c r="JLE142" s="2"/>
      <c r="JLF142" s="2"/>
      <c r="JLG142" s="2"/>
      <c r="JLH142" s="2"/>
      <c r="JLI142" s="2"/>
      <c r="JLJ142" s="2"/>
      <c r="JLK142" s="2"/>
      <c r="JLL142" s="2"/>
      <c r="JLM142" s="2"/>
      <c r="JLN142" s="2"/>
      <c r="JLO142" s="2"/>
      <c r="JLP142" s="2"/>
      <c r="JLQ142" s="2"/>
      <c r="JLR142" s="2"/>
      <c r="JLS142" s="2"/>
      <c r="JLT142" s="2"/>
      <c r="JLU142" s="2"/>
      <c r="JLV142" s="2"/>
      <c r="JLW142" s="2"/>
      <c r="JLX142" s="2"/>
      <c r="JLY142" s="2"/>
      <c r="JLZ142" s="2"/>
      <c r="JMA142" s="2"/>
      <c r="JMB142" s="2"/>
      <c r="JMC142" s="2"/>
      <c r="JMD142" s="2"/>
      <c r="JME142" s="2"/>
      <c r="JMF142" s="2"/>
      <c r="JMG142" s="2"/>
      <c r="JMH142" s="2"/>
      <c r="JMI142" s="2"/>
      <c r="JMJ142" s="2"/>
      <c r="JMK142" s="2"/>
      <c r="JML142" s="2"/>
      <c r="JMM142" s="2"/>
      <c r="JMN142" s="2"/>
      <c r="JMO142" s="2"/>
      <c r="JMP142" s="2"/>
      <c r="JMQ142" s="2"/>
      <c r="JMR142" s="2"/>
      <c r="JMS142" s="2"/>
      <c r="JMT142" s="2"/>
      <c r="JMU142" s="2"/>
      <c r="JMV142" s="2"/>
      <c r="JMW142" s="2"/>
      <c r="JMX142" s="2"/>
      <c r="JMY142" s="2"/>
      <c r="JMZ142" s="2"/>
      <c r="JNA142" s="2"/>
      <c r="JNB142" s="2"/>
      <c r="JNC142" s="2"/>
      <c r="JND142" s="2"/>
      <c r="JNE142" s="2"/>
      <c r="JNF142" s="2"/>
      <c r="JNG142" s="2"/>
      <c r="JNH142" s="2"/>
      <c r="JNI142" s="2"/>
      <c r="JNJ142" s="2"/>
      <c r="JNK142" s="2"/>
      <c r="JNL142" s="2"/>
      <c r="JNM142" s="2"/>
      <c r="JNN142" s="2"/>
      <c r="JNO142" s="2"/>
      <c r="JNP142" s="2"/>
      <c r="JNQ142" s="2"/>
      <c r="JNR142" s="2"/>
      <c r="JNS142" s="2"/>
      <c r="JNT142" s="2"/>
      <c r="JNU142" s="2"/>
      <c r="JNV142" s="2"/>
      <c r="JNW142" s="2"/>
      <c r="JNX142" s="2"/>
      <c r="JNY142" s="2"/>
      <c r="JNZ142" s="2"/>
      <c r="JOA142" s="2"/>
      <c r="JOB142" s="2"/>
      <c r="JOC142" s="2"/>
      <c r="JOD142" s="2"/>
      <c r="JOE142" s="2"/>
      <c r="JOF142" s="2"/>
      <c r="JOG142" s="2"/>
      <c r="JOH142" s="2"/>
      <c r="JOI142" s="2"/>
      <c r="JOJ142" s="2"/>
      <c r="JOK142" s="2"/>
      <c r="JOL142" s="2"/>
      <c r="JOM142" s="2"/>
      <c r="JON142" s="2"/>
      <c r="JOO142" s="2"/>
      <c r="JOP142" s="2"/>
      <c r="JOQ142" s="2"/>
      <c r="JOR142" s="2"/>
      <c r="JOS142" s="2"/>
      <c r="JOT142" s="2"/>
      <c r="JOU142" s="2"/>
      <c r="JOV142" s="2"/>
      <c r="JOW142" s="2"/>
      <c r="JOX142" s="2"/>
      <c r="JOY142" s="2"/>
      <c r="JOZ142" s="2"/>
      <c r="JPA142" s="2"/>
      <c r="JPB142" s="2"/>
      <c r="JPC142" s="2"/>
      <c r="JPD142" s="2"/>
      <c r="JPE142" s="2"/>
      <c r="JPF142" s="2"/>
      <c r="JPG142" s="2"/>
      <c r="JPH142" s="2"/>
      <c r="JPI142" s="2"/>
      <c r="JPJ142" s="2"/>
      <c r="JPK142" s="2"/>
      <c r="JPL142" s="2"/>
      <c r="JPM142" s="2"/>
      <c r="JPN142" s="2"/>
      <c r="JPO142" s="2"/>
      <c r="JPP142" s="2"/>
      <c r="JPQ142" s="2"/>
      <c r="JPR142" s="2"/>
      <c r="JPS142" s="2"/>
      <c r="JPT142" s="2"/>
      <c r="JPU142" s="2"/>
      <c r="JPV142" s="2"/>
      <c r="JPW142" s="2"/>
      <c r="JPX142" s="2"/>
      <c r="JPY142" s="2"/>
      <c r="JPZ142" s="2"/>
      <c r="JQA142" s="2"/>
      <c r="JQB142" s="2"/>
      <c r="JQC142" s="2"/>
      <c r="JQD142" s="2"/>
      <c r="JQE142" s="2"/>
      <c r="JQF142" s="2"/>
      <c r="JQG142" s="2"/>
      <c r="JQH142" s="2"/>
      <c r="JQI142" s="2"/>
      <c r="JQJ142" s="2"/>
      <c r="JQK142" s="2"/>
      <c r="JQL142" s="2"/>
      <c r="JQM142" s="2"/>
      <c r="JQN142" s="2"/>
      <c r="JQO142" s="2"/>
      <c r="JQP142" s="2"/>
      <c r="JQQ142" s="2"/>
      <c r="JQR142" s="2"/>
      <c r="JQS142" s="2"/>
      <c r="JQT142" s="2"/>
      <c r="JQU142" s="2"/>
      <c r="JQV142" s="2"/>
      <c r="JQW142" s="2"/>
      <c r="JQX142" s="2"/>
      <c r="JQY142" s="2"/>
      <c r="JQZ142" s="2"/>
      <c r="JRA142" s="2"/>
      <c r="JRB142" s="2"/>
      <c r="JRC142" s="2"/>
      <c r="JRD142" s="2"/>
      <c r="JRE142" s="2"/>
      <c r="JRF142" s="2"/>
      <c r="JRG142" s="2"/>
      <c r="JRH142" s="2"/>
      <c r="JRI142" s="2"/>
      <c r="JRJ142" s="2"/>
      <c r="JRK142" s="2"/>
      <c r="JRL142" s="2"/>
      <c r="JRM142" s="2"/>
      <c r="JRN142" s="2"/>
      <c r="JRO142" s="2"/>
      <c r="JRP142" s="2"/>
      <c r="JRQ142" s="2"/>
      <c r="JRR142" s="2"/>
      <c r="JRS142" s="2"/>
      <c r="JRT142" s="2"/>
      <c r="JRU142" s="2"/>
      <c r="JRV142" s="2"/>
      <c r="JRW142" s="2"/>
      <c r="JRX142" s="2"/>
      <c r="JRY142" s="2"/>
      <c r="JRZ142" s="2"/>
      <c r="JSA142" s="2"/>
      <c r="JSB142" s="2"/>
      <c r="JSC142" s="2"/>
      <c r="JSD142" s="2"/>
      <c r="JSE142" s="2"/>
      <c r="JSF142" s="2"/>
      <c r="JSG142" s="2"/>
      <c r="JSH142" s="2"/>
      <c r="JSI142" s="2"/>
      <c r="JSJ142" s="2"/>
      <c r="JSK142" s="2"/>
      <c r="JSL142" s="2"/>
      <c r="JSM142" s="2"/>
      <c r="JSN142" s="2"/>
      <c r="JSO142" s="2"/>
      <c r="JSP142" s="2"/>
      <c r="JSQ142" s="2"/>
      <c r="JSR142" s="2"/>
      <c r="JSS142" s="2"/>
      <c r="JST142" s="2"/>
      <c r="JSU142" s="2"/>
      <c r="JSV142" s="2"/>
      <c r="JSW142" s="2"/>
      <c r="JSX142" s="2"/>
      <c r="JSY142" s="2"/>
      <c r="JSZ142" s="2"/>
      <c r="JTA142" s="2"/>
      <c r="JTB142" s="2"/>
      <c r="JTC142" s="2"/>
      <c r="JTD142" s="2"/>
      <c r="JTE142" s="2"/>
      <c r="JTF142" s="2"/>
      <c r="JTG142" s="2"/>
      <c r="JTH142" s="2"/>
      <c r="JTI142" s="2"/>
      <c r="JTJ142" s="2"/>
      <c r="JTK142" s="2"/>
      <c r="JTL142" s="2"/>
      <c r="JTM142" s="2"/>
      <c r="JTN142" s="2"/>
      <c r="JTO142" s="2"/>
      <c r="JTP142" s="2"/>
      <c r="JTQ142" s="2"/>
      <c r="JTR142" s="2"/>
      <c r="JTS142" s="2"/>
      <c r="JTT142" s="2"/>
      <c r="JTU142" s="2"/>
      <c r="JTV142" s="2"/>
      <c r="JTW142" s="2"/>
      <c r="JTX142" s="2"/>
      <c r="JTY142" s="2"/>
      <c r="JTZ142" s="2"/>
      <c r="JUA142" s="2"/>
      <c r="JUB142" s="2"/>
      <c r="JUC142" s="2"/>
      <c r="JUD142" s="2"/>
      <c r="JUE142" s="2"/>
      <c r="JUF142" s="2"/>
      <c r="JUG142" s="2"/>
      <c r="JUH142" s="2"/>
      <c r="JUI142" s="2"/>
      <c r="JUJ142" s="2"/>
      <c r="JUK142" s="2"/>
      <c r="JUL142" s="2"/>
      <c r="JUM142" s="2"/>
      <c r="JUN142" s="2"/>
      <c r="JUO142" s="2"/>
      <c r="JUP142" s="2"/>
      <c r="JUQ142" s="2"/>
      <c r="JUR142" s="2"/>
      <c r="JUS142" s="2"/>
      <c r="JUT142" s="2"/>
      <c r="JUU142" s="2"/>
      <c r="JUV142" s="2"/>
      <c r="JUW142" s="2"/>
      <c r="JUX142" s="2"/>
      <c r="JUY142" s="2"/>
      <c r="JUZ142" s="2"/>
      <c r="JVA142" s="2"/>
      <c r="JVB142" s="2"/>
      <c r="JVC142" s="2"/>
      <c r="JVD142" s="2"/>
      <c r="JVE142" s="2"/>
      <c r="JVF142" s="2"/>
      <c r="JVG142" s="2"/>
      <c r="JVH142" s="2"/>
      <c r="JVI142" s="2"/>
      <c r="JVJ142" s="2"/>
      <c r="JVK142" s="2"/>
      <c r="JVL142" s="2"/>
      <c r="JVM142" s="2"/>
      <c r="JVN142" s="2"/>
      <c r="JVO142" s="2"/>
      <c r="JVP142" s="2"/>
      <c r="JVQ142" s="2"/>
      <c r="JVR142" s="2"/>
      <c r="JVS142" s="2"/>
      <c r="JVT142" s="2"/>
      <c r="JVU142" s="2"/>
      <c r="JVV142" s="2"/>
      <c r="JVW142" s="2"/>
      <c r="JVX142" s="2"/>
      <c r="JVY142" s="2"/>
      <c r="JVZ142" s="2"/>
      <c r="JWA142" s="2"/>
      <c r="JWB142" s="2"/>
      <c r="JWC142" s="2"/>
      <c r="JWD142" s="2"/>
      <c r="JWE142" s="2"/>
      <c r="JWF142" s="2"/>
      <c r="JWG142" s="2"/>
      <c r="JWH142" s="2"/>
      <c r="JWI142" s="2"/>
      <c r="JWJ142" s="2"/>
      <c r="JWK142" s="2"/>
      <c r="JWL142" s="2"/>
      <c r="JWM142" s="2"/>
      <c r="JWN142" s="2"/>
      <c r="JWO142" s="2"/>
      <c r="JWP142" s="2"/>
      <c r="JWQ142" s="2"/>
      <c r="JWR142" s="2"/>
      <c r="JWS142" s="2"/>
      <c r="JWT142" s="2"/>
      <c r="JWU142" s="2"/>
      <c r="JWV142" s="2"/>
      <c r="JWW142" s="2"/>
      <c r="JWX142" s="2"/>
      <c r="JWY142" s="2"/>
      <c r="JWZ142" s="2"/>
      <c r="JXA142" s="2"/>
      <c r="JXB142" s="2"/>
      <c r="JXC142" s="2"/>
      <c r="JXD142" s="2"/>
      <c r="JXE142" s="2"/>
      <c r="JXF142" s="2"/>
      <c r="JXG142" s="2"/>
      <c r="JXH142" s="2"/>
      <c r="JXI142" s="2"/>
      <c r="JXJ142" s="2"/>
      <c r="JXK142" s="2"/>
      <c r="JXL142" s="2"/>
      <c r="JXM142" s="2"/>
      <c r="JXN142" s="2"/>
      <c r="JXO142" s="2"/>
      <c r="JXP142" s="2"/>
      <c r="JXQ142" s="2"/>
      <c r="JXR142" s="2"/>
      <c r="JXS142" s="2"/>
      <c r="JXT142" s="2"/>
      <c r="JXU142" s="2"/>
      <c r="JXV142" s="2"/>
      <c r="JXW142" s="2"/>
      <c r="JXX142" s="2"/>
      <c r="JXY142" s="2"/>
      <c r="JXZ142" s="2"/>
      <c r="JYA142" s="2"/>
      <c r="JYB142" s="2"/>
      <c r="JYC142" s="2"/>
      <c r="JYD142" s="2"/>
      <c r="JYE142" s="2"/>
      <c r="JYF142" s="2"/>
      <c r="JYG142" s="2"/>
      <c r="JYH142" s="2"/>
      <c r="JYI142" s="2"/>
      <c r="JYJ142" s="2"/>
      <c r="JYK142" s="2"/>
      <c r="JYL142" s="2"/>
      <c r="JYM142" s="2"/>
      <c r="JYN142" s="2"/>
      <c r="JYO142" s="2"/>
      <c r="JYP142" s="2"/>
      <c r="JYQ142" s="2"/>
      <c r="JYR142" s="2"/>
      <c r="JYS142" s="2"/>
      <c r="JYT142" s="2"/>
      <c r="JYU142" s="2"/>
      <c r="JYV142" s="2"/>
      <c r="JYW142" s="2"/>
      <c r="JYX142" s="2"/>
      <c r="JYY142" s="2"/>
      <c r="JYZ142" s="2"/>
      <c r="JZA142" s="2"/>
      <c r="JZB142" s="2"/>
      <c r="JZC142" s="2"/>
      <c r="JZD142" s="2"/>
      <c r="JZE142" s="2"/>
      <c r="JZF142" s="2"/>
      <c r="JZG142" s="2"/>
      <c r="JZH142" s="2"/>
      <c r="JZI142" s="2"/>
      <c r="JZJ142" s="2"/>
      <c r="JZK142" s="2"/>
      <c r="JZL142" s="2"/>
      <c r="JZM142" s="2"/>
      <c r="JZN142" s="2"/>
      <c r="JZO142" s="2"/>
      <c r="JZP142" s="2"/>
      <c r="JZQ142" s="2"/>
      <c r="JZR142" s="2"/>
      <c r="JZS142" s="2"/>
      <c r="JZT142" s="2"/>
      <c r="JZU142" s="2"/>
      <c r="JZV142" s="2"/>
      <c r="JZW142" s="2"/>
      <c r="JZX142" s="2"/>
      <c r="JZY142" s="2"/>
      <c r="JZZ142" s="2"/>
      <c r="KAA142" s="2"/>
      <c r="KAB142" s="2"/>
      <c r="KAC142" s="2"/>
      <c r="KAD142" s="2"/>
      <c r="KAE142" s="2"/>
      <c r="KAF142" s="2"/>
      <c r="KAG142" s="2"/>
      <c r="KAH142" s="2"/>
      <c r="KAI142" s="2"/>
      <c r="KAJ142" s="2"/>
      <c r="KAK142" s="2"/>
      <c r="KAL142" s="2"/>
      <c r="KAM142" s="2"/>
      <c r="KAN142" s="2"/>
      <c r="KAO142" s="2"/>
      <c r="KAP142" s="2"/>
      <c r="KAQ142" s="2"/>
      <c r="KAR142" s="2"/>
      <c r="KAS142" s="2"/>
      <c r="KAT142" s="2"/>
      <c r="KAU142" s="2"/>
      <c r="KAV142" s="2"/>
      <c r="KAW142" s="2"/>
      <c r="KAX142" s="2"/>
      <c r="KAY142" s="2"/>
      <c r="KAZ142" s="2"/>
      <c r="KBA142" s="2"/>
      <c r="KBB142" s="2"/>
      <c r="KBC142" s="2"/>
      <c r="KBD142" s="2"/>
      <c r="KBE142" s="2"/>
      <c r="KBF142" s="2"/>
      <c r="KBG142" s="2"/>
      <c r="KBH142" s="2"/>
      <c r="KBI142" s="2"/>
      <c r="KBJ142" s="2"/>
      <c r="KBK142" s="2"/>
      <c r="KBL142" s="2"/>
      <c r="KBM142" s="2"/>
      <c r="KBN142" s="2"/>
      <c r="KBO142" s="2"/>
      <c r="KBP142" s="2"/>
      <c r="KBQ142" s="2"/>
      <c r="KBR142" s="2"/>
      <c r="KBS142" s="2"/>
      <c r="KBT142" s="2"/>
      <c r="KBU142" s="2"/>
      <c r="KBV142" s="2"/>
      <c r="KBW142" s="2"/>
      <c r="KBX142" s="2"/>
      <c r="KBY142" s="2"/>
      <c r="KBZ142" s="2"/>
      <c r="KCA142" s="2"/>
      <c r="KCB142" s="2"/>
      <c r="KCC142" s="2"/>
      <c r="KCD142" s="2"/>
      <c r="KCE142" s="2"/>
      <c r="KCF142" s="2"/>
      <c r="KCG142" s="2"/>
      <c r="KCH142" s="2"/>
      <c r="KCI142" s="2"/>
      <c r="KCJ142" s="2"/>
      <c r="KCK142" s="2"/>
      <c r="KCL142" s="2"/>
      <c r="KCM142" s="2"/>
      <c r="KCN142" s="2"/>
      <c r="KCO142" s="2"/>
      <c r="KCP142" s="2"/>
      <c r="KCQ142" s="2"/>
      <c r="KCR142" s="2"/>
      <c r="KCS142" s="2"/>
      <c r="KCT142" s="2"/>
      <c r="KCU142" s="2"/>
      <c r="KCV142" s="2"/>
      <c r="KCW142" s="2"/>
      <c r="KCX142" s="2"/>
      <c r="KCY142" s="2"/>
      <c r="KCZ142" s="2"/>
      <c r="KDA142" s="2"/>
      <c r="KDB142" s="2"/>
      <c r="KDC142" s="2"/>
      <c r="KDD142" s="2"/>
      <c r="KDE142" s="2"/>
      <c r="KDF142" s="2"/>
      <c r="KDG142" s="2"/>
      <c r="KDH142" s="2"/>
      <c r="KDI142" s="2"/>
      <c r="KDJ142" s="2"/>
      <c r="KDK142" s="2"/>
      <c r="KDL142" s="2"/>
      <c r="KDM142" s="2"/>
      <c r="KDN142" s="2"/>
      <c r="KDO142" s="2"/>
      <c r="KDP142" s="2"/>
      <c r="KDQ142" s="2"/>
      <c r="KDR142" s="2"/>
      <c r="KDS142" s="2"/>
      <c r="KDT142" s="2"/>
      <c r="KDU142" s="2"/>
      <c r="KDV142" s="2"/>
      <c r="KDW142" s="2"/>
      <c r="KDX142" s="2"/>
      <c r="KDY142" s="2"/>
      <c r="KDZ142" s="2"/>
      <c r="KEA142" s="2"/>
      <c r="KEB142" s="2"/>
      <c r="KEC142" s="2"/>
      <c r="KED142" s="2"/>
      <c r="KEE142" s="2"/>
      <c r="KEF142" s="2"/>
      <c r="KEG142" s="2"/>
      <c r="KEH142" s="2"/>
      <c r="KEI142" s="2"/>
      <c r="KEJ142" s="2"/>
      <c r="KEK142" s="2"/>
      <c r="KEL142" s="2"/>
      <c r="KEM142" s="2"/>
      <c r="KEN142" s="2"/>
      <c r="KEO142" s="2"/>
      <c r="KEP142" s="2"/>
      <c r="KEQ142" s="2"/>
      <c r="KER142" s="2"/>
      <c r="KES142" s="2"/>
      <c r="KET142" s="2"/>
      <c r="KEU142" s="2"/>
      <c r="KEV142" s="2"/>
      <c r="KEW142" s="2"/>
      <c r="KEX142" s="2"/>
      <c r="KEY142" s="2"/>
      <c r="KEZ142" s="2"/>
      <c r="KFA142" s="2"/>
      <c r="KFB142" s="2"/>
      <c r="KFC142" s="2"/>
      <c r="KFD142" s="2"/>
      <c r="KFE142" s="2"/>
      <c r="KFF142" s="2"/>
      <c r="KFG142" s="2"/>
      <c r="KFH142" s="2"/>
      <c r="KFI142" s="2"/>
      <c r="KFJ142" s="2"/>
      <c r="KFK142" s="2"/>
      <c r="KFL142" s="2"/>
      <c r="KFM142" s="2"/>
      <c r="KFN142" s="2"/>
      <c r="KFO142" s="2"/>
      <c r="KFP142" s="2"/>
      <c r="KFQ142" s="2"/>
      <c r="KFR142" s="2"/>
      <c r="KFS142" s="2"/>
      <c r="KFT142" s="2"/>
      <c r="KFU142" s="2"/>
      <c r="KFV142" s="2"/>
      <c r="KFW142" s="2"/>
      <c r="KFX142" s="2"/>
      <c r="KFY142" s="2"/>
      <c r="KFZ142" s="2"/>
      <c r="KGA142" s="2"/>
      <c r="KGB142" s="2"/>
      <c r="KGC142" s="2"/>
      <c r="KGD142" s="2"/>
      <c r="KGE142" s="2"/>
      <c r="KGF142" s="2"/>
      <c r="KGG142" s="2"/>
      <c r="KGH142" s="2"/>
      <c r="KGI142" s="2"/>
      <c r="KGJ142" s="2"/>
      <c r="KGK142" s="2"/>
      <c r="KGL142" s="2"/>
      <c r="KGM142" s="2"/>
      <c r="KGN142" s="2"/>
      <c r="KGO142" s="2"/>
      <c r="KGP142" s="2"/>
      <c r="KGQ142" s="2"/>
      <c r="KGR142" s="2"/>
      <c r="KGS142" s="2"/>
      <c r="KGT142" s="2"/>
      <c r="KGU142" s="2"/>
      <c r="KGV142" s="2"/>
      <c r="KGW142" s="2"/>
      <c r="KGX142" s="2"/>
      <c r="KGY142" s="2"/>
      <c r="KGZ142" s="2"/>
      <c r="KHA142" s="2"/>
      <c r="KHB142" s="2"/>
      <c r="KHC142" s="2"/>
      <c r="KHD142" s="2"/>
      <c r="KHE142" s="2"/>
      <c r="KHF142" s="2"/>
      <c r="KHG142" s="2"/>
      <c r="KHH142" s="2"/>
      <c r="KHI142" s="2"/>
      <c r="KHJ142" s="2"/>
      <c r="KHK142" s="2"/>
      <c r="KHL142" s="2"/>
      <c r="KHM142" s="2"/>
      <c r="KHN142" s="2"/>
      <c r="KHO142" s="2"/>
      <c r="KHP142" s="2"/>
      <c r="KHQ142" s="2"/>
      <c r="KHR142" s="2"/>
      <c r="KHS142" s="2"/>
      <c r="KHT142" s="2"/>
      <c r="KHU142" s="2"/>
      <c r="KHV142" s="2"/>
      <c r="KHW142" s="2"/>
      <c r="KHX142" s="2"/>
      <c r="KHY142" s="2"/>
      <c r="KHZ142" s="2"/>
      <c r="KIA142" s="2"/>
      <c r="KIB142" s="2"/>
      <c r="KIC142" s="2"/>
      <c r="KID142" s="2"/>
      <c r="KIE142" s="2"/>
      <c r="KIF142" s="2"/>
      <c r="KIG142" s="2"/>
      <c r="KIH142" s="2"/>
      <c r="KII142" s="2"/>
      <c r="KIJ142" s="2"/>
      <c r="KIK142" s="2"/>
      <c r="KIL142" s="2"/>
      <c r="KIM142" s="2"/>
      <c r="KIN142" s="2"/>
      <c r="KIO142" s="2"/>
      <c r="KIP142" s="2"/>
      <c r="KIQ142" s="2"/>
      <c r="KIR142" s="2"/>
      <c r="KIS142" s="2"/>
      <c r="KIT142" s="2"/>
      <c r="KIU142" s="2"/>
      <c r="KIV142" s="2"/>
      <c r="KIW142" s="2"/>
      <c r="KIX142" s="2"/>
      <c r="KIY142" s="2"/>
      <c r="KIZ142" s="2"/>
      <c r="KJA142" s="2"/>
      <c r="KJB142" s="2"/>
      <c r="KJC142" s="2"/>
      <c r="KJD142" s="2"/>
      <c r="KJE142" s="2"/>
      <c r="KJF142" s="2"/>
      <c r="KJG142" s="2"/>
      <c r="KJH142" s="2"/>
      <c r="KJI142" s="2"/>
      <c r="KJJ142" s="2"/>
      <c r="KJK142" s="2"/>
      <c r="KJL142" s="2"/>
      <c r="KJM142" s="2"/>
      <c r="KJN142" s="2"/>
      <c r="KJO142" s="2"/>
      <c r="KJP142" s="2"/>
      <c r="KJQ142" s="2"/>
      <c r="KJR142" s="2"/>
      <c r="KJS142" s="2"/>
      <c r="KJT142" s="2"/>
      <c r="KJU142" s="2"/>
      <c r="KJV142" s="2"/>
      <c r="KJW142" s="2"/>
      <c r="KJX142" s="2"/>
      <c r="KJY142" s="2"/>
      <c r="KJZ142" s="2"/>
      <c r="KKA142" s="2"/>
      <c r="KKB142" s="2"/>
      <c r="KKC142" s="2"/>
      <c r="KKD142" s="2"/>
      <c r="KKE142" s="2"/>
      <c r="KKF142" s="2"/>
      <c r="KKG142" s="2"/>
      <c r="KKH142" s="2"/>
      <c r="KKI142" s="2"/>
      <c r="KKJ142" s="2"/>
      <c r="KKK142" s="2"/>
      <c r="KKL142" s="2"/>
      <c r="KKM142" s="2"/>
      <c r="KKN142" s="2"/>
      <c r="KKO142" s="2"/>
      <c r="KKP142" s="2"/>
      <c r="KKQ142" s="2"/>
      <c r="KKR142" s="2"/>
      <c r="KKS142" s="2"/>
      <c r="KKT142" s="2"/>
      <c r="KKU142" s="2"/>
      <c r="KKV142" s="2"/>
      <c r="KKW142" s="2"/>
      <c r="KKX142" s="2"/>
      <c r="KKY142" s="2"/>
      <c r="KKZ142" s="2"/>
      <c r="KLA142" s="2"/>
      <c r="KLB142" s="2"/>
      <c r="KLC142" s="2"/>
      <c r="KLD142" s="2"/>
      <c r="KLE142" s="2"/>
      <c r="KLF142" s="2"/>
      <c r="KLG142" s="2"/>
      <c r="KLH142" s="2"/>
      <c r="KLI142" s="2"/>
      <c r="KLJ142" s="2"/>
      <c r="KLK142" s="2"/>
      <c r="KLL142" s="2"/>
      <c r="KLM142" s="2"/>
      <c r="KLN142" s="2"/>
      <c r="KLO142" s="2"/>
      <c r="KLP142" s="2"/>
      <c r="KLQ142" s="2"/>
      <c r="KLR142" s="2"/>
      <c r="KLS142" s="2"/>
      <c r="KLT142" s="2"/>
      <c r="KLU142" s="2"/>
      <c r="KLV142" s="2"/>
      <c r="KLW142" s="2"/>
      <c r="KLX142" s="2"/>
      <c r="KLY142" s="2"/>
      <c r="KLZ142" s="2"/>
      <c r="KMA142" s="2"/>
      <c r="KMB142" s="2"/>
      <c r="KMC142" s="2"/>
      <c r="KMD142" s="2"/>
      <c r="KME142" s="2"/>
      <c r="KMF142" s="2"/>
      <c r="KMG142" s="2"/>
      <c r="KMH142" s="2"/>
      <c r="KMI142" s="2"/>
      <c r="KMJ142" s="2"/>
      <c r="KMK142" s="2"/>
      <c r="KML142" s="2"/>
      <c r="KMM142" s="2"/>
      <c r="KMN142" s="2"/>
      <c r="KMO142" s="2"/>
      <c r="KMP142" s="2"/>
      <c r="KMQ142" s="2"/>
      <c r="KMR142" s="2"/>
      <c r="KMS142" s="2"/>
      <c r="KMT142" s="2"/>
      <c r="KMU142" s="2"/>
      <c r="KMV142" s="2"/>
      <c r="KMW142" s="2"/>
      <c r="KMX142" s="2"/>
      <c r="KMY142" s="2"/>
      <c r="KMZ142" s="2"/>
      <c r="KNA142" s="2"/>
      <c r="KNB142" s="2"/>
      <c r="KNC142" s="2"/>
      <c r="KND142" s="2"/>
      <c r="KNE142" s="2"/>
      <c r="KNF142" s="2"/>
      <c r="KNG142" s="2"/>
      <c r="KNH142" s="2"/>
      <c r="KNI142" s="2"/>
      <c r="KNJ142" s="2"/>
      <c r="KNK142" s="2"/>
      <c r="KNL142" s="2"/>
      <c r="KNM142" s="2"/>
      <c r="KNN142" s="2"/>
      <c r="KNO142" s="2"/>
      <c r="KNP142" s="2"/>
      <c r="KNQ142" s="2"/>
      <c r="KNR142" s="2"/>
      <c r="KNS142" s="2"/>
      <c r="KNT142" s="2"/>
      <c r="KNU142" s="2"/>
      <c r="KNV142" s="2"/>
      <c r="KNW142" s="2"/>
      <c r="KNX142" s="2"/>
      <c r="KNY142" s="2"/>
      <c r="KNZ142" s="2"/>
      <c r="KOA142" s="2"/>
      <c r="KOB142" s="2"/>
      <c r="KOC142" s="2"/>
      <c r="KOD142" s="2"/>
      <c r="KOE142" s="2"/>
      <c r="KOF142" s="2"/>
      <c r="KOG142" s="2"/>
      <c r="KOH142" s="2"/>
      <c r="KOI142" s="2"/>
      <c r="KOJ142" s="2"/>
      <c r="KOK142" s="2"/>
      <c r="KOL142" s="2"/>
      <c r="KOM142" s="2"/>
      <c r="KON142" s="2"/>
      <c r="KOO142" s="2"/>
      <c r="KOP142" s="2"/>
      <c r="KOQ142" s="2"/>
      <c r="KOR142" s="2"/>
      <c r="KOS142" s="2"/>
      <c r="KOT142" s="2"/>
      <c r="KOU142" s="2"/>
      <c r="KOV142" s="2"/>
      <c r="KOW142" s="2"/>
      <c r="KOX142" s="2"/>
      <c r="KOY142" s="2"/>
      <c r="KOZ142" s="2"/>
      <c r="KPA142" s="2"/>
      <c r="KPB142" s="2"/>
      <c r="KPC142" s="2"/>
      <c r="KPD142" s="2"/>
      <c r="KPE142" s="2"/>
      <c r="KPF142" s="2"/>
      <c r="KPG142" s="2"/>
      <c r="KPH142" s="2"/>
      <c r="KPI142" s="2"/>
      <c r="KPJ142" s="2"/>
      <c r="KPK142" s="2"/>
      <c r="KPL142" s="2"/>
      <c r="KPM142" s="2"/>
      <c r="KPN142" s="2"/>
      <c r="KPO142" s="2"/>
      <c r="KPP142" s="2"/>
      <c r="KPQ142" s="2"/>
      <c r="KPR142" s="2"/>
      <c r="KPS142" s="2"/>
      <c r="KPT142" s="2"/>
      <c r="KPU142" s="2"/>
      <c r="KPV142" s="2"/>
      <c r="KPW142" s="2"/>
      <c r="KPX142" s="2"/>
      <c r="KPY142" s="2"/>
      <c r="KPZ142" s="2"/>
      <c r="KQA142" s="2"/>
      <c r="KQB142" s="2"/>
      <c r="KQC142" s="2"/>
      <c r="KQD142" s="2"/>
      <c r="KQE142" s="2"/>
      <c r="KQF142" s="2"/>
      <c r="KQG142" s="2"/>
      <c r="KQH142" s="2"/>
      <c r="KQI142" s="2"/>
      <c r="KQJ142" s="2"/>
      <c r="KQK142" s="2"/>
      <c r="KQL142" s="2"/>
      <c r="KQM142" s="2"/>
      <c r="KQN142" s="2"/>
      <c r="KQO142" s="2"/>
      <c r="KQP142" s="2"/>
      <c r="KQQ142" s="2"/>
      <c r="KQR142" s="2"/>
      <c r="KQS142" s="2"/>
      <c r="KQT142" s="2"/>
      <c r="KQU142" s="2"/>
      <c r="KQV142" s="2"/>
      <c r="KQW142" s="2"/>
      <c r="KQX142" s="2"/>
      <c r="KQY142" s="2"/>
      <c r="KQZ142" s="2"/>
      <c r="KRA142" s="2"/>
      <c r="KRB142" s="2"/>
      <c r="KRC142" s="2"/>
      <c r="KRD142" s="2"/>
      <c r="KRE142" s="2"/>
      <c r="KRF142" s="2"/>
      <c r="KRG142" s="2"/>
      <c r="KRH142" s="2"/>
      <c r="KRI142" s="2"/>
      <c r="KRJ142" s="2"/>
      <c r="KRK142" s="2"/>
      <c r="KRL142" s="2"/>
      <c r="KRM142" s="2"/>
      <c r="KRN142" s="2"/>
      <c r="KRO142" s="2"/>
      <c r="KRP142" s="2"/>
      <c r="KRQ142" s="2"/>
      <c r="KRR142" s="2"/>
      <c r="KRS142" s="2"/>
      <c r="KRT142" s="2"/>
      <c r="KRU142" s="2"/>
      <c r="KRV142" s="2"/>
      <c r="KRW142" s="2"/>
      <c r="KRX142" s="2"/>
      <c r="KRY142" s="2"/>
      <c r="KRZ142" s="2"/>
      <c r="KSA142" s="2"/>
      <c r="KSB142" s="2"/>
      <c r="KSC142" s="2"/>
      <c r="KSD142" s="2"/>
      <c r="KSE142" s="2"/>
      <c r="KSF142" s="2"/>
      <c r="KSG142" s="2"/>
      <c r="KSH142" s="2"/>
      <c r="KSI142" s="2"/>
      <c r="KSJ142" s="2"/>
      <c r="KSK142" s="2"/>
      <c r="KSL142" s="2"/>
      <c r="KSM142" s="2"/>
      <c r="KSN142" s="2"/>
      <c r="KSO142" s="2"/>
      <c r="KSP142" s="2"/>
      <c r="KSQ142" s="2"/>
      <c r="KSR142" s="2"/>
      <c r="KSS142" s="2"/>
      <c r="KST142" s="2"/>
      <c r="KSU142" s="2"/>
      <c r="KSV142" s="2"/>
      <c r="KSW142" s="2"/>
      <c r="KSX142" s="2"/>
      <c r="KSY142" s="2"/>
      <c r="KSZ142" s="2"/>
      <c r="KTA142" s="2"/>
      <c r="KTB142" s="2"/>
      <c r="KTC142" s="2"/>
      <c r="KTD142" s="2"/>
      <c r="KTE142" s="2"/>
      <c r="KTF142" s="2"/>
      <c r="KTG142" s="2"/>
      <c r="KTH142" s="2"/>
      <c r="KTI142" s="2"/>
      <c r="KTJ142" s="2"/>
      <c r="KTK142" s="2"/>
      <c r="KTL142" s="2"/>
      <c r="KTM142" s="2"/>
      <c r="KTN142" s="2"/>
      <c r="KTO142" s="2"/>
      <c r="KTP142" s="2"/>
      <c r="KTQ142" s="2"/>
      <c r="KTR142" s="2"/>
      <c r="KTS142" s="2"/>
      <c r="KTT142" s="2"/>
      <c r="KTU142" s="2"/>
      <c r="KTV142" s="2"/>
      <c r="KTW142" s="2"/>
      <c r="KTX142" s="2"/>
      <c r="KTY142" s="2"/>
      <c r="KTZ142" s="2"/>
      <c r="KUA142" s="2"/>
      <c r="KUB142" s="2"/>
      <c r="KUC142" s="2"/>
      <c r="KUD142" s="2"/>
      <c r="KUE142" s="2"/>
      <c r="KUF142" s="2"/>
      <c r="KUG142" s="2"/>
      <c r="KUH142" s="2"/>
      <c r="KUI142" s="2"/>
      <c r="KUJ142" s="2"/>
      <c r="KUK142" s="2"/>
      <c r="KUL142" s="2"/>
      <c r="KUM142" s="2"/>
      <c r="KUN142" s="2"/>
      <c r="KUO142" s="2"/>
      <c r="KUP142" s="2"/>
      <c r="KUQ142" s="2"/>
      <c r="KUR142" s="2"/>
      <c r="KUS142" s="2"/>
      <c r="KUT142" s="2"/>
      <c r="KUU142" s="2"/>
      <c r="KUV142" s="2"/>
      <c r="KUW142" s="2"/>
      <c r="KUX142" s="2"/>
      <c r="KUY142" s="2"/>
      <c r="KUZ142" s="2"/>
      <c r="KVA142" s="2"/>
      <c r="KVB142" s="2"/>
      <c r="KVC142" s="2"/>
      <c r="KVD142" s="2"/>
      <c r="KVE142" s="2"/>
      <c r="KVF142" s="2"/>
      <c r="KVG142" s="2"/>
      <c r="KVH142" s="2"/>
      <c r="KVI142" s="2"/>
      <c r="KVJ142" s="2"/>
      <c r="KVK142" s="2"/>
      <c r="KVL142" s="2"/>
      <c r="KVM142" s="2"/>
      <c r="KVN142" s="2"/>
      <c r="KVO142" s="2"/>
      <c r="KVP142" s="2"/>
      <c r="KVQ142" s="2"/>
      <c r="KVR142" s="2"/>
      <c r="KVS142" s="2"/>
      <c r="KVT142" s="2"/>
      <c r="KVU142" s="2"/>
      <c r="KVV142" s="2"/>
      <c r="KVW142" s="2"/>
      <c r="KVX142" s="2"/>
      <c r="KVY142" s="2"/>
      <c r="KVZ142" s="2"/>
      <c r="KWA142" s="2"/>
      <c r="KWB142" s="2"/>
      <c r="KWC142" s="2"/>
      <c r="KWD142" s="2"/>
      <c r="KWE142" s="2"/>
      <c r="KWF142" s="2"/>
      <c r="KWG142" s="2"/>
      <c r="KWH142" s="2"/>
      <c r="KWI142" s="2"/>
      <c r="KWJ142" s="2"/>
      <c r="KWK142" s="2"/>
      <c r="KWL142" s="2"/>
      <c r="KWM142" s="2"/>
      <c r="KWN142" s="2"/>
      <c r="KWO142" s="2"/>
      <c r="KWP142" s="2"/>
      <c r="KWQ142" s="2"/>
      <c r="KWR142" s="2"/>
      <c r="KWS142" s="2"/>
      <c r="KWT142" s="2"/>
      <c r="KWU142" s="2"/>
      <c r="KWV142" s="2"/>
      <c r="KWW142" s="2"/>
      <c r="KWX142" s="2"/>
      <c r="KWY142" s="2"/>
      <c r="KWZ142" s="2"/>
      <c r="KXA142" s="2"/>
      <c r="KXB142" s="2"/>
      <c r="KXC142" s="2"/>
      <c r="KXD142" s="2"/>
      <c r="KXE142" s="2"/>
      <c r="KXF142" s="2"/>
      <c r="KXG142" s="2"/>
      <c r="KXH142" s="2"/>
      <c r="KXI142" s="2"/>
      <c r="KXJ142" s="2"/>
      <c r="KXK142" s="2"/>
      <c r="KXL142" s="2"/>
      <c r="KXM142" s="2"/>
      <c r="KXN142" s="2"/>
      <c r="KXO142" s="2"/>
      <c r="KXP142" s="2"/>
      <c r="KXQ142" s="2"/>
      <c r="KXR142" s="2"/>
      <c r="KXS142" s="2"/>
      <c r="KXT142" s="2"/>
      <c r="KXU142" s="2"/>
      <c r="KXV142" s="2"/>
      <c r="KXW142" s="2"/>
      <c r="KXX142" s="2"/>
      <c r="KXY142" s="2"/>
      <c r="KXZ142" s="2"/>
      <c r="KYA142" s="2"/>
      <c r="KYB142" s="2"/>
      <c r="KYC142" s="2"/>
      <c r="KYD142" s="2"/>
      <c r="KYE142" s="2"/>
      <c r="KYF142" s="2"/>
      <c r="KYG142" s="2"/>
      <c r="KYH142" s="2"/>
      <c r="KYI142" s="2"/>
      <c r="KYJ142" s="2"/>
      <c r="KYK142" s="2"/>
      <c r="KYL142" s="2"/>
      <c r="KYM142" s="2"/>
      <c r="KYN142" s="2"/>
      <c r="KYO142" s="2"/>
      <c r="KYP142" s="2"/>
      <c r="KYQ142" s="2"/>
      <c r="KYR142" s="2"/>
      <c r="KYS142" s="2"/>
      <c r="KYT142" s="2"/>
      <c r="KYU142" s="2"/>
      <c r="KYV142" s="2"/>
      <c r="KYW142" s="2"/>
      <c r="KYX142" s="2"/>
      <c r="KYY142" s="2"/>
      <c r="KYZ142" s="2"/>
      <c r="KZA142" s="2"/>
      <c r="KZB142" s="2"/>
      <c r="KZC142" s="2"/>
      <c r="KZD142" s="2"/>
      <c r="KZE142" s="2"/>
      <c r="KZF142" s="2"/>
      <c r="KZG142" s="2"/>
      <c r="KZH142" s="2"/>
      <c r="KZI142" s="2"/>
      <c r="KZJ142" s="2"/>
      <c r="KZK142" s="2"/>
      <c r="KZL142" s="2"/>
      <c r="KZM142" s="2"/>
      <c r="KZN142" s="2"/>
      <c r="KZO142" s="2"/>
      <c r="KZP142" s="2"/>
      <c r="KZQ142" s="2"/>
      <c r="KZR142" s="2"/>
      <c r="KZS142" s="2"/>
      <c r="KZT142" s="2"/>
      <c r="KZU142" s="2"/>
      <c r="KZV142" s="2"/>
      <c r="KZW142" s="2"/>
      <c r="KZX142" s="2"/>
      <c r="KZY142" s="2"/>
      <c r="KZZ142" s="2"/>
      <c r="LAA142" s="2"/>
      <c r="LAB142" s="2"/>
      <c r="LAC142" s="2"/>
      <c r="LAD142" s="2"/>
      <c r="LAE142" s="2"/>
      <c r="LAF142" s="2"/>
      <c r="LAG142" s="2"/>
      <c r="LAH142" s="2"/>
      <c r="LAI142" s="2"/>
      <c r="LAJ142" s="2"/>
      <c r="LAK142" s="2"/>
      <c r="LAL142" s="2"/>
      <c r="LAM142" s="2"/>
      <c r="LAN142" s="2"/>
      <c r="LAO142" s="2"/>
      <c r="LAP142" s="2"/>
      <c r="LAQ142" s="2"/>
      <c r="LAR142" s="2"/>
      <c r="LAS142" s="2"/>
      <c r="LAT142" s="2"/>
      <c r="LAU142" s="2"/>
      <c r="LAV142" s="2"/>
      <c r="LAW142" s="2"/>
      <c r="LAX142" s="2"/>
      <c r="LAY142" s="2"/>
      <c r="LAZ142" s="2"/>
      <c r="LBA142" s="2"/>
      <c r="LBB142" s="2"/>
      <c r="LBC142" s="2"/>
      <c r="LBD142" s="2"/>
      <c r="LBE142" s="2"/>
      <c r="LBF142" s="2"/>
      <c r="LBG142" s="2"/>
      <c r="LBH142" s="2"/>
      <c r="LBI142" s="2"/>
      <c r="LBJ142" s="2"/>
      <c r="LBK142" s="2"/>
      <c r="LBL142" s="2"/>
      <c r="LBM142" s="2"/>
      <c r="LBN142" s="2"/>
      <c r="LBO142" s="2"/>
      <c r="LBP142" s="2"/>
      <c r="LBQ142" s="2"/>
      <c r="LBR142" s="2"/>
      <c r="LBS142" s="2"/>
      <c r="LBT142" s="2"/>
      <c r="LBU142" s="2"/>
      <c r="LBV142" s="2"/>
      <c r="LBW142" s="2"/>
      <c r="LBX142" s="2"/>
      <c r="LBY142" s="2"/>
      <c r="LBZ142" s="2"/>
      <c r="LCA142" s="2"/>
      <c r="LCB142" s="2"/>
      <c r="LCC142" s="2"/>
      <c r="LCD142" s="2"/>
      <c r="LCE142" s="2"/>
      <c r="LCF142" s="2"/>
      <c r="LCG142" s="2"/>
      <c r="LCH142" s="2"/>
      <c r="LCI142" s="2"/>
      <c r="LCJ142" s="2"/>
      <c r="LCK142" s="2"/>
      <c r="LCL142" s="2"/>
      <c r="LCM142" s="2"/>
      <c r="LCN142" s="2"/>
      <c r="LCO142" s="2"/>
      <c r="LCP142" s="2"/>
      <c r="LCQ142" s="2"/>
      <c r="LCR142" s="2"/>
      <c r="LCS142" s="2"/>
      <c r="LCT142" s="2"/>
      <c r="LCU142" s="2"/>
      <c r="LCV142" s="2"/>
      <c r="LCW142" s="2"/>
      <c r="LCX142" s="2"/>
      <c r="LCY142" s="2"/>
      <c r="LCZ142" s="2"/>
      <c r="LDA142" s="2"/>
      <c r="LDB142" s="2"/>
      <c r="LDC142" s="2"/>
      <c r="LDD142" s="2"/>
      <c r="LDE142" s="2"/>
      <c r="LDF142" s="2"/>
      <c r="LDG142" s="2"/>
      <c r="LDH142" s="2"/>
      <c r="LDI142" s="2"/>
      <c r="LDJ142" s="2"/>
      <c r="LDK142" s="2"/>
      <c r="LDL142" s="2"/>
      <c r="LDM142" s="2"/>
      <c r="LDN142" s="2"/>
      <c r="LDO142" s="2"/>
      <c r="LDP142" s="2"/>
      <c r="LDQ142" s="2"/>
      <c r="LDR142" s="2"/>
      <c r="LDS142" s="2"/>
      <c r="LDT142" s="2"/>
      <c r="LDU142" s="2"/>
      <c r="LDV142" s="2"/>
      <c r="LDW142" s="2"/>
      <c r="LDX142" s="2"/>
      <c r="LDY142" s="2"/>
      <c r="LDZ142" s="2"/>
      <c r="LEA142" s="2"/>
      <c r="LEB142" s="2"/>
      <c r="LEC142" s="2"/>
      <c r="LED142" s="2"/>
      <c r="LEE142" s="2"/>
      <c r="LEF142" s="2"/>
      <c r="LEG142" s="2"/>
      <c r="LEH142" s="2"/>
      <c r="LEI142" s="2"/>
      <c r="LEJ142" s="2"/>
      <c r="LEK142" s="2"/>
      <c r="LEL142" s="2"/>
      <c r="LEM142" s="2"/>
      <c r="LEN142" s="2"/>
      <c r="LEO142" s="2"/>
      <c r="LEP142" s="2"/>
      <c r="LEQ142" s="2"/>
      <c r="LER142" s="2"/>
      <c r="LES142" s="2"/>
      <c r="LET142" s="2"/>
      <c r="LEU142" s="2"/>
      <c r="LEV142" s="2"/>
      <c r="LEW142" s="2"/>
      <c r="LEX142" s="2"/>
      <c r="LEY142" s="2"/>
      <c r="LEZ142" s="2"/>
      <c r="LFA142" s="2"/>
      <c r="LFB142" s="2"/>
      <c r="LFC142" s="2"/>
      <c r="LFD142" s="2"/>
      <c r="LFE142" s="2"/>
      <c r="LFF142" s="2"/>
      <c r="LFG142" s="2"/>
      <c r="LFH142" s="2"/>
      <c r="LFI142" s="2"/>
      <c r="LFJ142" s="2"/>
      <c r="LFK142" s="2"/>
      <c r="LFL142" s="2"/>
      <c r="LFM142" s="2"/>
      <c r="LFN142" s="2"/>
      <c r="LFO142" s="2"/>
      <c r="LFP142" s="2"/>
      <c r="LFQ142" s="2"/>
      <c r="LFR142" s="2"/>
      <c r="LFS142" s="2"/>
      <c r="LFT142" s="2"/>
      <c r="LFU142" s="2"/>
      <c r="LFV142" s="2"/>
      <c r="LFW142" s="2"/>
      <c r="LFX142" s="2"/>
      <c r="LFY142" s="2"/>
      <c r="LFZ142" s="2"/>
      <c r="LGA142" s="2"/>
      <c r="LGB142" s="2"/>
      <c r="LGC142" s="2"/>
      <c r="LGD142" s="2"/>
      <c r="LGE142" s="2"/>
      <c r="LGF142" s="2"/>
      <c r="LGG142" s="2"/>
      <c r="LGH142" s="2"/>
      <c r="LGI142" s="2"/>
      <c r="LGJ142" s="2"/>
      <c r="LGK142" s="2"/>
      <c r="LGL142" s="2"/>
      <c r="LGM142" s="2"/>
      <c r="LGN142" s="2"/>
      <c r="LGO142" s="2"/>
      <c r="LGP142" s="2"/>
      <c r="LGQ142" s="2"/>
      <c r="LGR142" s="2"/>
      <c r="LGS142" s="2"/>
      <c r="LGT142" s="2"/>
      <c r="LGU142" s="2"/>
      <c r="LGV142" s="2"/>
      <c r="LGW142" s="2"/>
      <c r="LGX142" s="2"/>
      <c r="LGY142" s="2"/>
      <c r="LGZ142" s="2"/>
      <c r="LHA142" s="2"/>
      <c r="LHB142" s="2"/>
      <c r="LHC142" s="2"/>
      <c r="LHD142" s="2"/>
      <c r="LHE142" s="2"/>
      <c r="LHF142" s="2"/>
      <c r="LHG142" s="2"/>
      <c r="LHH142" s="2"/>
      <c r="LHI142" s="2"/>
      <c r="LHJ142" s="2"/>
      <c r="LHK142" s="2"/>
      <c r="LHL142" s="2"/>
      <c r="LHM142" s="2"/>
      <c r="LHN142" s="2"/>
      <c r="LHO142" s="2"/>
      <c r="LHP142" s="2"/>
      <c r="LHQ142" s="2"/>
      <c r="LHR142" s="2"/>
      <c r="LHS142" s="2"/>
      <c r="LHT142" s="2"/>
      <c r="LHU142" s="2"/>
      <c r="LHV142" s="2"/>
      <c r="LHW142" s="2"/>
      <c r="LHX142" s="2"/>
      <c r="LHY142" s="2"/>
      <c r="LHZ142" s="2"/>
      <c r="LIA142" s="2"/>
      <c r="LIB142" s="2"/>
      <c r="LIC142" s="2"/>
      <c r="LID142" s="2"/>
      <c r="LIE142" s="2"/>
      <c r="LIF142" s="2"/>
      <c r="LIG142" s="2"/>
      <c r="LIH142" s="2"/>
      <c r="LII142" s="2"/>
      <c r="LIJ142" s="2"/>
      <c r="LIK142" s="2"/>
      <c r="LIL142" s="2"/>
      <c r="LIM142" s="2"/>
      <c r="LIN142" s="2"/>
      <c r="LIO142" s="2"/>
      <c r="LIP142" s="2"/>
      <c r="LIQ142" s="2"/>
      <c r="LIR142" s="2"/>
      <c r="LIS142" s="2"/>
      <c r="LIT142" s="2"/>
      <c r="LIU142" s="2"/>
      <c r="LIV142" s="2"/>
      <c r="LIW142" s="2"/>
      <c r="LIX142" s="2"/>
      <c r="LIY142" s="2"/>
      <c r="LIZ142" s="2"/>
      <c r="LJA142" s="2"/>
      <c r="LJB142" s="2"/>
      <c r="LJC142" s="2"/>
      <c r="LJD142" s="2"/>
      <c r="LJE142" s="2"/>
      <c r="LJF142" s="2"/>
      <c r="LJG142" s="2"/>
      <c r="LJH142" s="2"/>
      <c r="LJI142" s="2"/>
      <c r="LJJ142" s="2"/>
      <c r="LJK142" s="2"/>
      <c r="LJL142" s="2"/>
      <c r="LJM142" s="2"/>
      <c r="LJN142" s="2"/>
      <c r="LJO142" s="2"/>
      <c r="LJP142" s="2"/>
      <c r="LJQ142" s="2"/>
      <c r="LJR142" s="2"/>
      <c r="LJS142" s="2"/>
      <c r="LJT142" s="2"/>
      <c r="LJU142" s="2"/>
      <c r="LJV142" s="2"/>
      <c r="LJW142" s="2"/>
      <c r="LJX142" s="2"/>
      <c r="LJY142" s="2"/>
      <c r="LJZ142" s="2"/>
      <c r="LKA142" s="2"/>
      <c r="LKB142" s="2"/>
      <c r="LKC142" s="2"/>
      <c r="LKD142" s="2"/>
      <c r="LKE142" s="2"/>
      <c r="LKF142" s="2"/>
      <c r="LKG142" s="2"/>
      <c r="LKH142" s="2"/>
      <c r="LKI142" s="2"/>
      <c r="LKJ142" s="2"/>
      <c r="LKK142" s="2"/>
      <c r="LKL142" s="2"/>
      <c r="LKM142" s="2"/>
      <c r="LKN142" s="2"/>
      <c r="LKO142" s="2"/>
      <c r="LKP142" s="2"/>
      <c r="LKQ142" s="2"/>
      <c r="LKR142" s="2"/>
      <c r="LKS142" s="2"/>
      <c r="LKT142" s="2"/>
      <c r="LKU142" s="2"/>
      <c r="LKV142" s="2"/>
      <c r="LKW142" s="2"/>
      <c r="LKX142" s="2"/>
      <c r="LKY142" s="2"/>
      <c r="LKZ142" s="2"/>
      <c r="LLA142" s="2"/>
      <c r="LLB142" s="2"/>
      <c r="LLC142" s="2"/>
      <c r="LLD142" s="2"/>
      <c r="LLE142" s="2"/>
      <c r="LLF142" s="2"/>
      <c r="LLG142" s="2"/>
      <c r="LLH142" s="2"/>
      <c r="LLI142" s="2"/>
      <c r="LLJ142" s="2"/>
      <c r="LLK142" s="2"/>
      <c r="LLL142" s="2"/>
      <c r="LLM142" s="2"/>
      <c r="LLN142" s="2"/>
      <c r="LLO142" s="2"/>
      <c r="LLP142" s="2"/>
      <c r="LLQ142" s="2"/>
      <c r="LLR142" s="2"/>
      <c r="LLS142" s="2"/>
      <c r="LLT142" s="2"/>
      <c r="LLU142" s="2"/>
      <c r="LLV142" s="2"/>
      <c r="LLW142" s="2"/>
      <c r="LLX142" s="2"/>
      <c r="LLY142" s="2"/>
      <c r="LLZ142" s="2"/>
      <c r="LMA142" s="2"/>
      <c r="LMB142" s="2"/>
      <c r="LMC142" s="2"/>
      <c r="LMD142" s="2"/>
      <c r="LME142" s="2"/>
      <c r="LMF142" s="2"/>
      <c r="LMG142" s="2"/>
      <c r="LMH142" s="2"/>
      <c r="LMI142" s="2"/>
      <c r="LMJ142" s="2"/>
      <c r="LMK142" s="2"/>
      <c r="LML142" s="2"/>
      <c r="LMM142" s="2"/>
      <c r="LMN142" s="2"/>
      <c r="LMO142" s="2"/>
      <c r="LMP142" s="2"/>
      <c r="LMQ142" s="2"/>
      <c r="LMR142" s="2"/>
      <c r="LMS142" s="2"/>
      <c r="LMT142" s="2"/>
      <c r="LMU142" s="2"/>
      <c r="LMV142" s="2"/>
      <c r="LMW142" s="2"/>
      <c r="LMX142" s="2"/>
      <c r="LMY142" s="2"/>
      <c r="LMZ142" s="2"/>
      <c r="LNA142" s="2"/>
      <c r="LNB142" s="2"/>
      <c r="LNC142" s="2"/>
      <c r="LND142" s="2"/>
      <c r="LNE142" s="2"/>
      <c r="LNF142" s="2"/>
      <c r="LNG142" s="2"/>
      <c r="LNH142" s="2"/>
      <c r="LNI142" s="2"/>
      <c r="LNJ142" s="2"/>
      <c r="LNK142" s="2"/>
      <c r="LNL142" s="2"/>
      <c r="LNM142" s="2"/>
      <c r="LNN142" s="2"/>
      <c r="LNO142" s="2"/>
      <c r="LNP142" s="2"/>
      <c r="LNQ142" s="2"/>
      <c r="LNR142" s="2"/>
      <c r="LNS142" s="2"/>
      <c r="LNT142" s="2"/>
      <c r="LNU142" s="2"/>
      <c r="LNV142" s="2"/>
      <c r="LNW142" s="2"/>
      <c r="LNX142" s="2"/>
      <c r="LNY142" s="2"/>
      <c r="LNZ142" s="2"/>
      <c r="LOA142" s="2"/>
      <c r="LOB142" s="2"/>
      <c r="LOC142" s="2"/>
      <c r="LOD142" s="2"/>
      <c r="LOE142" s="2"/>
      <c r="LOF142" s="2"/>
      <c r="LOG142" s="2"/>
      <c r="LOH142" s="2"/>
      <c r="LOI142" s="2"/>
      <c r="LOJ142" s="2"/>
      <c r="LOK142" s="2"/>
      <c r="LOL142" s="2"/>
      <c r="LOM142" s="2"/>
      <c r="LON142" s="2"/>
      <c r="LOO142" s="2"/>
      <c r="LOP142" s="2"/>
      <c r="LOQ142" s="2"/>
      <c r="LOR142" s="2"/>
      <c r="LOS142" s="2"/>
      <c r="LOT142" s="2"/>
      <c r="LOU142" s="2"/>
      <c r="LOV142" s="2"/>
      <c r="LOW142" s="2"/>
      <c r="LOX142" s="2"/>
      <c r="LOY142" s="2"/>
      <c r="LOZ142" s="2"/>
      <c r="LPA142" s="2"/>
      <c r="LPB142" s="2"/>
      <c r="LPC142" s="2"/>
      <c r="LPD142" s="2"/>
      <c r="LPE142" s="2"/>
      <c r="LPF142" s="2"/>
      <c r="LPG142" s="2"/>
      <c r="LPH142" s="2"/>
      <c r="LPI142" s="2"/>
      <c r="LPJ142" s="2"/>
      <c r="LPK142" s="2"/>
      <c r="LPL142" s="2"/>
      <c r="LPM142" s="2"/>
      <c r="LPN142" s="2"/>
      <c r="LPO142" s="2"/>
      <c r="LPP142" s="2"/>
      <c r="LPQ142" s="2"/>
      <c r="LPR142" s="2"/>
      <c r="LPS142" s="2"/>
      <c r="LPT142" s="2"/>
      <c r="LPU142" s="2"/>
      <c r="LPV142" s="2"/>
      <c r="LPW142" s="2"/>
      <c r="LPX142" s="2"/>
      <c r="LPY142" s="2"/>
      <c r="LPZ142" s="2"/>
      <c r="LQA142" s="2"/>
      <c r="LQB142" s="2"/>
      <c r="LQC142" s="2"/>
      <c r="LQD142" s="2"/>
      <c r="LQE142" s="2"/>
      <c r="LQF142" s="2"/>
      <c r="LQG142" s="2"/>
      <c r="LQH142" s="2"/>
      <c r="LQI142" s="2"/>
      <c r="LQJ142" s="2"/>
      <c r="LQK142" s="2"/>
      <c r="LQL142" s="2"/>
      <c r="LQM142" s="2"/>
      <c r="LQN142" s="2"/>
      <c r="LQO142" s="2"/>
      <c r="LQP142" s="2"/>
      <c r="LQQ142" s="2"/>
      <c r="LQR142" s="2"/>
      <c r="LQS142" s="2"/>
      <c r="LQT142" s="2"/>
      <c r="LQU142" s="2"/>
      <c r="LQV142" s="2"/>
      <c r="LQW142" s="2"/>
      <c r="LQX142" s="2"/>
      <c r="LQY142" s="2"/>
      <c r="LQZ142" s="2"/>
      <c r="LRA142" s="2"/>
      <c r="LRB142" s="2"/>
      <c r="LRC142" s="2"/>
      <c r="LRD142" s="2"/>
      <c r="LRE142" s="2"/>
      <c r="LRF142" s="2"/>
      <c r="LRG142" s="2"/>
      <c r="LRH142" s="2"/>
      <c r="LRI142" s="2"/>
      <c r="LRJ142" s="2"/>
      <c r="LRK142" s="2"/>
      <c r="LRL142" s="2"/>
      <c r="LRM142" s="2"/>
      <c r="LRN142" s="2"/>
      <c r="LRO142" s="2"/>
      <c r="LRP142" s="2"/>
      <c r="LRQ142" s="2"/>
      <c r="LRR142" s="2"/>
      <c r="LRS142" s="2"/>
      <c r="LRT142" s="2"/>
      <c r="LRU142" s="2"/>
      <c r="LRV142" s="2"/>
      <c r="LRW142" s="2"/>
      <c r="LRX142" s="2"/>
      <c r="LRY142" s="2"/>
      <c r="LRZ142" s="2"/>
      <c r="LSA142" s="2"/>
      <c r="LSB142" s="2"/>
      <c r="LSC142" s="2"/>
      <c r="LSD142" s="2"/>
      <c r="LSE142" s="2"/>
      <c r="LSF142" s="2"/>
      <c r="LSG142" s="2"/>
      <c r="LSH142" s="2"/>
      <c r="LSI142" s="2"/>
      <c r="LSJ142" s="2"/>
      <c r="LSK142" s="2"/>
      <c r="LSL142" s="2"/>
      <c r="LSM142" s="2"/>
      <c r="LSN142" s="2"/>
      <c r="LSO142" s="2"/>
      <c r="LSP142" s="2"/>
      <c r="LSQ142" s="2"/>
      <c r="LSR142" s="2"/>
      <c r="LSS142" s="2"/>
      <c r="LST142" s="2"/>
      <c r="LSU142" s="2"/>
      <c r="LSV142" s="2"/>
      <c r="LSW142" s="2"/>
      <c r="LSX142" s="2"/>
      <c r="LSY142" s="2"/>
      <c r="LSZ142" s="2"/>
      <c r="LTA142" s="2"/>
      <c r="LTB142" s="2"/>
      <c r="LTC142" s="2"/>
      <c r="LTD142" s="2"/>
      <c r="LTE142" s="2"/>
      <c r="LTF142" s="2"/>
      <c r="LTG142" s="2"/>
      <c r="LTH142" s="2"/>
      <c r="LTI142" s="2"/>
      <c r="LTJ142" s="2"/>
      <c r="LTK142" s="2"/>
      <c r="LTL142" s="2"/>
      <c r="LTM142" s="2"/>
      <c r="LTN142" s="2"/>
      <c r="LTO142" s="2"/>
      <c r="LTP142" s="2"/>
      <c r="LTQ142" s="2"/>
      <c r="LTR142" s="2"/>
      <c r="LTS142" s="2"/>
      <c r="LTT142" s="2"/>
      <c r="LTU142" s="2"/>
      <c r="LTV142" s="2"/>
      <c r="LTW142" s="2"/>
      <c r="LTX142" s="2"/>
      <c r="LTY142" s="2"/>
      <c r="LTZ142" s="2"/>
      <c r="LUA142" s="2"/>
      <c r="LUB142" s="2"/>
      <c r="LUC142" s="2"/>
      <c r="LUD142" s="2"/>
      <c r="LUE142" s="2"/>
      <c r="LUF142" s="2"/>
      <c r="LUG142" s="2"/>
      <c r="LUH142" s="2"/>
      <c r="LUI142" s="2"/>
      <c r="LUJ142" s="2"/>
      <c r="LUK142" s="2"/>
      <c r="LUL142" s="2"/>
      <c r="LUM142" s="2"/>
      <c r="LUN142" s="2"/>
      <c r="LUO142" s="2"/>
      <c r="LUP142" s="2"/>
      <c r="LUQ142" s="2"/>
      <c r="LUR142" s="2"/>
      <c r="LUS142" s="2"/>
      <c r="LUT142" s="2"/>
      <c r="LUU142" s="2"/>
      <c r="LUV142" s="2"/>
      <c r="LUW142" s="2"/>
      <c r="LUX142" s="2"/>
      <c r="LUY142" s="2"/>
      <c r="LUZ142" s="2"/>
      <c r="LVA142" s="2"/>
      <c r="LVB142" s="2"/>
      <c r="LVC142" s="2"/>
      <c r="LVD142" s="2"/>
      <c r="LVE142" s="2"/>
      <c r="LVF142" s="2"/>
      <c r="LVG142" s="2"/>
      <c r="LVH142" s="2"/>
      <c r="LVI142" s="2"/>
      <c r="LVJ142" s="2"/>
      <c r="LVK142" s="2"/>
      <c r="LVL142" s="2"/>
      <c r="LVM142" s="2"/>
      <c r="LVN142" s="2"/>
      <c r="LVO142" s="2"/>
      <c r="LVP142" s="2"/>
      <c r="LVQ142" s="2"/>
      <c r="LVR142" s="2"/>
      <c r="LVS142" s="2"/>
      <c r="LVT142" s="2"/>
      <c r="LVU142" s="2"/>
      <c r="LVV142" s="2"/>
      <c r="LVW142" s="2"/>
      <c r="LVX142" s="2"/>
      <c r="LVY142" s="2"/>
      <c r="LVZ142" s="2"/>
      <c r="LWA142" s="2"/>
      <c r="LWB142" s="2"/>
      <c r="LWC142" s="2"/>
      <c r="LWD142" s="2"/>
      <c r="LWE142" s="2"/>
      <c r="LWF142" s="2"/>
      <c r="LWG142" s="2"/>
      <c r="LWH142" s="2"/>
      <c r="LWI142" s="2"/>
      <c r="LWJ142" s="2"/>
      <c r="LWK142" s="2"/>
      <c r="LWL142" s="2"/>
      <c r="LWM142" s="2"/>
      <c r="LWN142" s="2"/>
      <c r="LWO142" s="2"/>
      <c r="LWP142" s="2"/>
      <c r="LWQ142" s="2"/>
      <c r="LWR142" s="2"/>
      <c r="LWS142" s="2"/>
      <c r="LWT142" s="2"/>
      <c r="LWU142" s="2"/>
      <c r="LWV142" s="2"/>
      <c r="LWW142" s="2"/>
      <c r="LWX142" s="2"/>
      <c r="LWY142" s="2"/>
      <c r="LWZ142" s="2"/>
      <c r="LXA142" s="2"/>
      <c r="LXB142" s="2"/>
      <c r="LXC142" s="2"/>
      <c r="LXD142" s="2"/>
      <c r="LXE142" s="2"/>
      <c r="LXF142" s="2"/>
      <c r="LXG142" s="2"/>
      <c r="LXH142" s="2"/>
      <c r="LXI142" s="2"/>
      <c r="LXJ142" s="2"/>
      <c r="LXK142" s="2"/>
      <c r="LXL142" s="2"/>
      <c r="LXM142" s="2"/>
      <c r="LXN142" s="2"/>
      <c r="LXO142" s="2"/>
      <c r="LXP142" s="2"/>
      <c r="LXQ142" s="2"/>
      <c r="LXR142" s="2"/>
      <c r="LXS142" s="2"/>
      <c r="LXT142" s="2"/>
      <c r="LXU142" s="2"/>
      <c r="LXV142" s="2"/>
      <c r="LXW142" s="2"/>
      <c r="LXX142" s="2"/>
      <c r="LXY142" s="2"/>
      <c r="LXZ142" s="2"/>
      <c r="LYA142" s="2"/>
      <c r="LYB142" s="2"/>
      <c r="LYC142" s="2"/>
      <c r="LYD142" s="2"/>
      <c r="LYE142" s="2"/>
      <c r="LYF142" s="2"/>
      <c r="LYG142" s="2"/>
      <c r="LYH142" s="2"/>
      <c r="LYI142" s="2"/>
      <c r="LYJ142" s="2"/>
      <c r="LYK142" s="2"/>
      <c r="LYL142" s="2"/>
      <c r="LYM142" s="2"/>
      <c r="LYN142" s="2"/>
      <c r="LYO142" s="2"/>
      <c r="LYP142" s="2"/>
      <c r="LYQ142" s="2"/>
      <c r="LYR142" s="2"/>
      <c r="LYS142" s="2"/>
      <c r="LYT142" s="2"/>
      <c r="LYU142" s="2"/>
      <c r="LYV142" s="2"/>
      <c r="LYW142" s="2"/>
      <c r="LYX142" s="2"/>
      <c r="LYY142" s="2"/>
      <c r="LYZ142" s="2"/>
      <c r="LZA142" s="2"/>
      <c r="LZB142" s="2"/>
      <c r="LZC142" s="2"/>
      <c r="LZD142" s="2"/>
      <c r="LZE142" s="2"/>
      <c r="LZF142" s="2"/>
      <c r="LZG142" s="2"/>
      <c r="LZH142" s="2"/>
      <c r="LZI142" s="2"/>
      <c r="LZJ142" s="2"/>
      <c r="LZK142" s="2"/>
      <c r="LZL142" s="2"/>
      <c r="LZM142" s="2"/>
      <c r="LZN142" s="2"/>
      <c r="LZO142" s="2"/>
      <c r="LZP142" s="2"/>
      <c r="LZQ142" s="2"/>
      <c r="LZR142" s="2"/>
      <c r="LZS142" s="2"/>
      <c r="LZT142" s="2"/>
      <c r="LZU142" s="2"/>
      <c r="LZV142" s="2"/>
      <c r="LZW142" s="2"/>
      <c r="LZX142" s="2"/>
      <c r="LZY142" s="2"/>
      <c r="LZZ142" s="2"/>
      <c r="MAA142" s="2"/>
      <c r="MAB142" s="2"/>
      <c r="MAC142" s="2"/>
      <c r="MAD142" s="2"/>
      <c r="MAE142" s="2"/>
      <c r="MAF142" s="2"/>
      <c r="MAG142" s="2"/>
      <c r="MAH142" s="2"/>
      <c r="MAI142" s="2"/>
      <c r="MAJ142" s="2"/>
      <c r="MAK142" s="2"/>
      <c r="MAL142" s="2"/>
      <c r="MAM142" s="2"/>
      <c r="MAN142" s="2"/>
      <c r="MAO142" s="2"/>
      <c r="MAP142" s="2"/>
      <c r="MAQ142" s="2"/>
      <c r="MAR142" s="2"/>
      <c r="MAS142" s="2"/>
      <c r="MAT142" s="2"/>
      <c r="MAU142" s="2"/>
      <c r="MAV142" s="2"/>
      <c r="MAW142" s="2"/>
      <c r="MAX142" s="2"/>
      <c r="MAY142" s="2"/>
      <c r="MAZ142" s="2"/>
      <c r="MBA142" s="2"/>
      <c r="MBB142" s="2"/>
      <c r="MBC142" s="2"/>
      <c r="MBD142" s="2"/>
      <c r="MBE142" s="2"/>
      <c r="MBF142" s="2"/>
      <c r="MBG142" s="2"/>
      <c r="MBH142" s="2"/>
      <c r="MBI142" s="2"/>
      <c r="MBJ142" s="2"/>
      <c r="MBK142" s="2"/>
      <c r="MBL142" s="2"/>
      <c r="MBM142" s="2"/>
      <c r="MBN142" s="2"/>
      <c r="MBO142" s="2"/>
      <c r="MBP142" s="2"/>
      <c r="MBQ142" s="2"/>
      <c r="MBR142" s="2"/>
      <c r="MBS142" s="2"/>
      <c r="MBT142" s="2"/>
      <c r="MBU142" s="2"/>
      <c r="MBV142" s="2"/>
      <c r="MBW142" s="2"/>
      <c r="MBX142" s="2"/>
      <c r="MBY142" s="2"/>
      <c r="MBZ142" s="2"/>
      <c r="MCA142" s="2"/>
      <c r="MCB142" s="2"/>
      <c r="MCC142" s="2"/>
      <c r="MCD142" s="2"/>
      <c r="MCE142" s="2"/>
      <c r="MCF142" s="2"/>
      <c r="MCG142" s="2"/>
      <c r="MCH142" s="2"/>
      <c r="MCI142" s="2"/>
      <c r="MCJ142" s="2"/>
      <c r="MCK142" s="2"/>
      <c r="MCL142" s="2"/>
      <c r="MCM142" s="2"/>
      <c r="MCN142" s="2"/>
      <c r="MCO142" s="2"/>
      <c r="MCP142" s="2"/>
      <c r="MCQ142" s="2"/>
      <c r="MCR142" s="2"/>
      <c r="MCS142" s="2"/>
      <c r="MCT142" s="2"/>
      <c r="MCU142" s="2"/>
      <c r="MCV142" s="2"/>
      <c r="MCW142" s="2"/>
      <c r="MCX142" s="2"/>
      <c r="MCY142" s="2"/>
      <c r="MCZ142" s="2"/>
      <c r="MDA142" s="2"/>
      <c r="MDB142" s="2"/>
      <c r="MDC142" s="2"/>
      <c r="MDD142" s="2"/>
      <c r="MDE142" s="2"/>
      <c r="MDF142" s="2"/>
      <c r="MDG142" s="2"/>
      <c r="MDH142" s="2"/>
      <c r="MDI142" s="2"/>
      <c r="MDJ142" s="2"/>
      <c r="MDK142" s="2"/>
      <c r="MDL142" s="2"/>
      <c r="MDM142" s="2"/>
      <c r="MDN142" s="2"/>
      <c r="MDO142" s="2"/>
      <c r="MDP142" s="2"/>
      <c r="MDQ142" s="2"/>
      <c r="MDR142" s="2"/>
      <c r="MDS142" s="2"/>
      <c r="MDT142" s="2"/>
      <c r="MDU142" s="2"/>
      <c r="MDV142" s="2"/>
      <c r="MDW142" s="2"/>
      <c r="MDX142" s="2"/>
      <c r="MDY142" s="2"/>
      <c r="MDZ142" s="2"/>
      <c r="MEA142" s="2"/>
      <c r="MEB142" s="2"/>
      <c r="MEC142" s="2"/>
      <c r="MED142" s="2"/>
      <c r="MEE142" s="2"/>
      <c r="MEF142" s="2"/>
      <c r="MEG142" s="2"/>
      <c r="MEH142" s="2"/>
      <c r="MEI142" s="2"/>
      <c r="MEJ142" s="2"/>
      <c r="MEK142" s="2"/>
      <c r="MEL142" s="2"/>
      <c r="MEM142" s="2"/>
      <c r="MEN142" s="2"/>
      <c r="MEO142" s="2"/>
      <c r="MEP142" s="2"/>
      <c r="MEQ142" s="2"/>
      <c r="MER142" s="2"/>
      <c r="MES142" s="2"/>
      <c r="MET142" s="2"/>
      <c r="MEU142" s="2"/>
      <c r="MEV142" s="2"/>
      <c r="MEW142" s="2"/>
      <c r="MEX142" s="2"/>
      <c r="MEY142" s="2"/>
      <c r="MEZ142" s="2"/>
      <c r="MFA142" s="2"/>
      <c r="MFB142" s="2"/>
      <c r="MFC142" s="2"/>
      <c r="MFD142" s="2"/>
      <c r="MFE142" s="2"/>
      <c r="MFF142" s="2"/>
      <c r="MFG142" s="2"/>
      <c r="MFH142" s="2"/>
      <c r="MFI142" s="2"/>
      <c r="MFJ142" s="2"/>
      <c r="MFK142" s="2"/>
      <c r="MFL142" s="2"/>
      <c r="MFM142" s="2"/>
      <c r="MFN142" s="2"/>
      <c r="MFO142" s="2"/>
      <c r="MFP142" s="2"/>
      <c r="MFQ142" s="2"/>
      <c r="MFR142" s="2"/>
      <c r="MFS142" s="2"/>
      <c r="MFT142" s="2"/>
      <c r="MFU142" s="2"/>
      <c r="MFV142" s="2"/>
      <c r="MFW142" s="2"/>
      <c r="MFX142" s="2"/>
      <c r="MFY142" s="2"/>
      <c r="MFZ142" s="2"/>
      <c r="MGA142" s="2"/>
      <c r="MGB142" s="2"/>
      <c r="MGC142" s="2"/>
      <c r="MGD142" s="2"/>
      <c r="MGE142" s="2"/>
      <c r="MGF142" s="2"/>
      <c r="MGG142" s="2"/>
      <c r="MGH142" s="2"/>
      <c r="MGI142" s="2"/>
      <c r="MGJ142" s="2"/>
      <c r="MGK142" s="2"/>
      <c r="MGL142" s="2"/>
      <c r="MGM142" s="2"/>
      <c r="MGN142" s="2"/>
      <c r="MGO142" s="2"/>
      <c r="MGP142" s="2"/>
      <c r="MGQ142" s="2"/>
      <c r="MGR142" s="2"/>
      <c r="MGS142" s="2"/>
      <c r="MGT142" s="2"/>
      <c r="MGU142" s="2"/>
      <c r="MGV142" s="2"/>
      <c r="MGW142" s="2"/>
      <c r="MGX142" s="2"/>
      <c r="MGY142" s="2"/>
      <c r="MGZ142" s="2"/>
      <c r="MHA142" s="2"/>
      <c r="MHB142" s="2"/>
      <c r="MHC142" s="2"/>
      <c r="MHD142" s="2"/>
      <c r="MHE142" s="2"/>
      <c r="MHF142" s="2"/>
      <c r="MHG142" s="2"/>
      <c r="MHH142" s="2"/>
      <c r="MHI142" s="2"/>
      <c r="MHJ142" s="2"/>
      <c r="MHK142" s="2"/>
      <c r="MHL142" s="2"/>
      <c r="MHM142" s="2"/>
      <c r="MHN142" s="2"/>
      <c r="MHO142" s="2"/>
      <c r="MHP142" s="2"/>
      <c r="MHQ142" s="2"/>
      <c r="MHR142" s="2"/>
      <c r="MHS142" s="2"/>
      <c r="MHT142" s="2"/>
      <c r="MHU142" s="2"/>
      <c r="MHV142" s="2"/>
      <c r="MHW142" s="2"/>
      <c r="MHX142" s="2"/>
      <c r="MHY142" s="2"/>
      <c r="MHZ142" s="2"/>
      <c r="MIA142" s="2"/>
      <c r="MIB142" s="2"/>
      <c r="MIC142" s="2"/>
      <c r="MID142" s="2"/>
      <c r="MIE142" s="2"/>
      <c r="MIF142" s="2"/>
      <c r="MIG142" s="2"/>
      <c r="MIH142" s="2"/>
      <c r="MII142" s="2"/>
      <c r="MIJ142" s="2"/>
      <c r="MIK142" s="2"/>
      <c r="MIL142" s="2"/>
      <c r="MIM142" s="2"/>
      <c r="MIN142" s="2"/>
      <c r="MIO142" s="2"/>
      <c r="MIP142" s="2"/>
      <c r="MIQ142" s="2"/>
      <c r="MIR142" s="2"/>
      <c r="MIS142" s="2"/>
      <c r="MIT142" s="2"/>
      <c r="MIU142" s="2"/>
      <c r="MIV142" s="2"/>
      <c r="MIW142" s="2"/>
      <c r="MIX142" s="2"/>
      <c r="MIY142" s="2"/>
      <c r="MIZ142" s="2"/>
      <c r="MJA142" s="2"/>
      <c r="MJB142" s="2"/>
      <c r="MJC142" s="2"/>
      <c r="MJD142" s="2"/>
      <c r="MJE142" s="2"/>
      <c r="MJF142" s="2"/>
      <c r="MJG142" s="2"/>
      <c r="MJH142" s="2"/>
      <c r="MJI142" s="2"/>
      <c r="MJJ142" s="2"/>
      <c r="MJK142" s="2"/>
      <c r="MJL142" s="2"/>
      <c r="MJM142" s="2"/>
      <c r="MJN142" s="2"/>
      <c r="MJO142" s="2"/>
      <c r="MJP142" s="2"/>
      <c r="MJQ142" s="2"/>
      <c r="MJR142" s="2"/>
      <c r="MJS142" s="2"/>
      <c r="MJT142" s="2"/>
      <c r="MJU142" s="2"/>
      <c r="MJV142" s="2"/>
      <c r="MJW142" s="2"/>
      <c r="MJX142" s="2"/>
      <c r="MJY142" s="2"/>
      <c r="MJZ142" s="2"/>
      <c r="MKA142" s="2"/>
      <c r="MKB142" s="2"/>
      <c r="MKC142" s="2"/>
      <c r="MKD142" s="2"/>
      <c r="MKE142" s="2"/>
      <c r="MKF142" s="2"/>
      <c r="MKG142" s="2"/>
      <c r="MKH142" s="2"/>
      <c r="MKI142" s="2"/>
      <c r="MKJ142" s="2"/>
      <c r="MKK142" s="2"/>
      <c r="MKL142" s="2"/>
      <c r="MKM142" s="2"/>
      <c r="MKN142" s="2"/>
      <c r="MKO142" s="2"/>
      <c r="MKP142" s="2"/>
      <c r="MKQ142" s="2"/>
      <c r="MKR142" s="2"/>
      <c r="MKS142" s="2"/>
      <c r="MKT142" s="2"/>
      <c r="MKU142" s="2"/>
      <c r="MKV142" s="2"/>
      <c r="MKW142" s="2"/>
      <c r="MKX142" s="2"/>
      <c r="MKY142" s="2"/>
      <c r="MKZ142" s="2"/>
      <c r="MLA142" s="2"/>
      <c r="MLB142" s="2"/>
      <c r="MLC142" s="2"/>
      <c r="MLD142" s="2"/>
      <c r="MLE142" s="2"/>
      <c r="MLF142" s="2"/>
      <c r="MLG142" s="2"/>
      <c r="MLH142" s="2"/>
      <c r="MLI142" s="2"/>
      <c r="MLJ142" s="2"/>
      <c r="MLK142" s="2"/>
      <c r="MLL142" s="2"/>
      <c r="MLM142" s="2"/>
      <c r="MLN142" s="2"/>
      <c r="MLO142" s="2"/>
      <c r="MLP142" s="2"/>
      <c r="MLQ142" s="2"/>
      <c r="MLR142" s="2"/>
      <c r="MLS142" s="2"/>
      <c r="MLT142" s="2"/>
      <c r="MLU142" s="2"/>
      <c r="MLV142" s="2"/>
      <c r="MLW142" s="2"/>
      <c r="MLX142" s="2"/>
      <c r="MLY142" s="2"/>
      <c r="MLZ142" s="2"/>
      <c r="MMA142" s="2"/>
      <c r="MMB142" s="2"/>
      <c r="MMC142" s="2"/>
      <c r="MMD142" s="2"/>
      <c r="MME142" s="2"/>
      <c r="MMF142" s="2"/>
      <c r="MMG142" s="2"/>
      <c r="MMH142" s="2"/>
      <c r="MMI142" s="2"/>
      <c r="MMJ142" s="2"/>
      <c r="MMK142" s="2"/>
      <c r="MML142" s="2"/>
      <c r="MMM142" s="2"/>
      <c r="MMN142" s="2"/>
      <c r="MMO142" s="2"/>
      <c r="MMP142" s="2"/>
      <c r="MMQ142" s="2"/>
      <c r="MMR142" s="2"/>
      <c r="MMS142" s="2"/>
      <c r="MMT142" s="2"/>
      <c r="MMU142" s="2"/>
      <c r="MMV142" s="2"/>
      <c r="MMW142" s="2"/>
      <c r="MMX142" s="2"/>
      <c r="MMY142" s="2"/>
      <c r="MMZ142" s="2"/>
      <c r="MNA142" s="2"/>
      <c r="MNB142" s="2"/>
      <c r="MNC142" s="2"/>
      <c r="MND142" s="2"/>
      <c r="MNE142" s="2"/>
      <c r="MNF142" s="2"/>
      <c r="MNG142" s="2"/>
      <c r="MNH142" s="2"/>
      <c r="MNI142" s="2"/>
      <c r="MNJ142" s="2"/>
      <c r="MNK142" s="2"/>
      <c r="MNL142" s="2"/>
      <c r="MNM142" s="2"/>
      <c r="MNN142" s="2"/>
      <c r="MNO142" s="2"/>
      <c r="MNP142" s="2"/>
      <c r="MNQ142" s="2"/>
      <c r="MNR142" s="2"/>
      <c r="MNS142" s="2"/>
      <c r="MNT142" s="2"/>
      <c r="MNU142" s="2"/>
      <c r="MNV142" s="2"/>
      <c r="MNW142" s="2"/>
      <c r="MNX142" s="2"/>
      <c r="MNY142" s="2"/>
      <c r="MNZ142" s="2"/>
      <c r="MOA142" s="2"/>
      <c r="MOB142" s="2"/>
      <c r="MOC142" s="2"/>
      <c r="MOD142" s="2"/>
      <c r="MOE142" s="2"/>
      <c r="MOF142" s="2"/>
      <c r="MOG142" s="2"/>
      <c r="MOH142" s="2"/>
      <c r="MOI142" s="2"/>
      <c r="MOJ142" s="2"/>
      <c r="MOK142" s="2"/>
      <c r="MOL142" s="2"/>
      <c r="MOM142" s="2"/>
      <c r="MON142" s="2"/>
      <c r="MOO142" s="2"/>
      <c r="MOP142" s="2"/>
      <c r="MOQ142" s="2"/>
      <c r="MOR142" s="2"/>
      <c r="MOS142" s="2"/>
      <c r="MOT142" s="2"/>
      <c r="MOU142" s="2"/>
      <c r="MOV142" s="2"/>
      <c r="MOW142" s="2"/>
      <c r="MOX142" s="2"/>
      <c r="MOY142" s="2"/>
      <c r="MOZ142" s="2"/>
      <c r="MPA142" s="2"/>
      <c r="MPB142" s="2"/>
      <c r="MPC142" s="2"/>
      <c r="MPD142" s="2"/>
      <c r="MPE142" s="2"/>
      <c r="MPF142" s="2"/>
      <c r="MPG142" s="2"/>
      <c r="MPH142" s="2"/>
      <c r="MPI142" s="2"/>
      <c r="MPJ142" s="2"/>
      <c r="MPK142" s="2"/>
      <c r="MPL142" s="2"/>
      <c r="MPM142" s="2"/>
      <c r="MPN142" s="2"/>
      <c r="MPO142" s="2"/>
      <c r="MPP142" s="2"/>
      <c r="MPQ142" s="2"/>
      <c r="MPR142" s="2"/>
      <c r="MPS142" s="2"/>
      <c r="MPT142" s="2"/>
      <c r="MPU142" s="2"/>
      <c r="MPV142" s="2"/>
      <c r="MPW142" s="2"/>
      <c r="MPX142" s="2"/>
      <c r="MPY142" s="2"/>
      <c r="MPZ142" s="2"/>
      <c r="MQA142" s="2"/>
      <c r="MQB142" s="2"/>
      <c r="MQC142" s="2"/>
      <c r="MQD142" s="2"/>
      <c r="MQE142" s="2"/>
      <c r="MQF142" s="2"/>
      <c r="MQG142" s="2"/>
      <c r="MQH142" s="2"/>
      <c r="MQI142" s="2"/>
      <c r="MQJ142" s="2"/>
      <c r="MQK142" s="2"/>
      <c r="MQL142" s="2"/>
      <c r="MQM142" s="2"/>
      <c r="MQN142" s="2"/>
      <c r="MQO142" s="2"/>
      <c r="MQP142" s="2"/>
      <c r="MQQ142" s="2"/>
      <c r="MQR142" s="2"/>
      <c r="MQS142" s="2"/>
      <c r="MQT142" s="2"/>
      <c r="MQU142" s="2"/>
      <c r="MQV142" s="2"/>
      <c r="MQW142" s="2"/>
      <c r="MQX142" s="2"/>
      <c r="MQY142" s="2"/>
      <c r="MQZ142" s="2"/>
      <c r="MRA142" s="2"/>
      <c r="MRB142" s="2"/>
      <c r="MRC142" s="2"/>
      <c r="MRD142" s="2"/>
      <c r="MRE142" s="2"/>
      <c r="MRF142" s="2"/>
      <c r="MRG142" s="2"/>
      <c r="MRH142" s="2"/>
      <c r="MRI142" s="2"/>
      <c r="MRJ142" s="2"/>
      <c r="MRK142" s="2"/>
      <c r="MRL142" s="2"/>
      <c r="MRM142" s="2"/>
      <c r="MRN142" s="2"/>
      <c r="MRO142" s="2"/>
      <c r="MRP142" s="2"/>
      <c r="MRQ142" s="2"/>
      <c r="MRR142" s="2"/>
      <c r="MRS142" s="2"/>
      <c r="MRT142" s="2"/>
      <c r="MRU142" s="2"/>
      <c r="MRV142" s="2"/>
      <c r="MRW142" s="2"/>
      <c r="MRX142" s="2"/>
      <c r="MRY142" s="2"/>
      <c r="MRZ142" s="2"/>
      <c r="MSA142" s="2"/>
      <c r="MSB142" s="2"/>
      <c r="MSC142" s="2"/>
      <c r="MSD142" s="2"/>
      <c r="MSE142" s="2"/>
      <c r="MSF142" s="2"/>
      <c r="MSG142" s="2"/>
      <c r="MSH142" s="2"/>
      <c r="MSI142" s="2"/>
      <c r="MSJ142" s="2"/>
      <c r="MSK142" s="2"/>
      <c r="MSL142" s="2"/>
      <c r="MSM142" s="2"/>
      <c r="MSN142" s="2"/>
      <c r="MSO142" s="2"/>
      <c r="MSP142" s="2"/>
      <c r="MSQ142" s="2"/>
      <c r="MSR142" s="2"/>
      <c r="MSS142" s="2"/>
      <c r="MST142" s="2"/>
      <c r="MSU142" s="2"/>
      <c r="MSV142" s="2"/>
      <c r="MSW142" s="2"/>
      <c r="MSX142" s="2"/>
      <c r="MSY142" s="2"/>
      <c r="MSZ142" s="2"/>
      <c r="MTA142" s="2"/>
      <c r="MTB142" s="2"/>
      <c r="MTC142" s="2"/>
      <c r="MTD142" s="2"/>
      <c r="MTE142" s="2"/>
      <c r="MTF142" s="2"/>
      <c r="MTG142" s="2"/>
      <c r="MTH142" s="2"/>
      <c r="MTI142" s="2"/>
      <c r="MTJ142" s="2"/>
      <c r="MTK142" s="2"/>
      <c r="MTL142" s="2"/>
      <c r="MTM142" s="2"/>
      <c r="MTN142" s="2"/>
      <c r="MTO142" s="2"/>
      <c r="MTP142" s="2"/>
      <c r="MTQ142" s="2"/>
      <c r="MTR142" s="2"/>
      <c r="MTS142" s="2"/>
      <c r="MTT142" s="2"/>
      <c r="MTU142" s="2"/>
      <c r="MTV142" s="2"/>
      <c r="MTW142" s="2"/>
      <c r="MTX142" s="2"/>
      <c r="MTY142" s="2"/>
      <c r="MTZ142" s="2"/>
      <c r="MUA142" s="2"/>
      <c r="MUB142" s="2"/>
      <c r="MUC142" s="2"/>
      <c r="MUD142" s="2"/>
      <c r="MUE142" s="2"/>
      <c r="MUF142" s="2"/>
      <c r="MUG142" s="2"/>
      <c r="MUH142" s="2"/>
      <c r="MUI142" s="2"/>
      <c r="MUJ142" s="2"/>
      <c r="MUK142" s="2"/>
      <c r="MUL142" s="2"/>
      <c r="MUM142" s="2"/>
      <c r="MUN142" s="2"/>
      <c r="MUO142" s="2"/>
      <c r="MUP142" s="2"/>
      <c r="MUQ142" s="2"/>
      <c r="MUR142" s="2"/>
      <c r="MUS142" s="2"/>
      <c r="MUT142" s="2"/>
      <c r="MUU142" s="2"/>
      <c r="MUV142" s="2"/>
      <c r="MUW142" s="2"/>
      <c r="MUX142" s="2"/>
      <c r="MUY142" s="2"/>
      <c r="MUZ142" s="2"/>
      <c r="MVA142" s="2"/>
      <c r="MVB142" s="2"/>
      <c r="MVC142" s="2"/>
      <c r="MVD142" s="2"/>
      <c r="MVE142" s="2"/>
      <c r="MVF142" s="2"/>
      <c r="MVG142" s="2"/>
      <c r="MVH142" s="2"/>
      <c r="MVI142" s="2"/>
      <c r="MVJ142" s="2"/>
      <c r="MVK142" s="2"/>
      <c r="MVL142" s="2"/>
      <c r="MVM142" s="2"/>
      <c r="MVN142" s="2"/>
      <c r="MVO142" s="2"/>
      <c r="MVP142" s="2"/>
      <c r="MVQ142" s="2"/>
      <c r="MVR142" s="2"/>
      <c r="MVS142" s="2"/>
      <c r="MVT142" s="2"/>
      <c r="MVU142" s="2"/>
      <c r="MVV142" s="2"/>
      <c r="MVW142" s="2"/>
      <c r="MVX142" s="2"/>
      <c r="MVY142" s="2"/>
      <c r="MVZ142" s="2"/>
      <c r="MWA142" s="2"/>
      <c r="MWB142" s="2"/>
      <c r="MWC142" s="2"/>
      <c r="MWD142" s="2"/>
      <c r="MWE142" s="2"/>
      <c r="MWF142" s="2"/>
      <c r="MWG142" s="2"/>
      <c r="MWH142" s="2"/>
      <c r="MWI142" s="2"/>
      <c r="MWJ142" s="2"/>
      <c r="MWK142" s="2"/>
      <c r="MWL142" s="2"/>
      <c r="MWM142" s="2"/>
      <c r="MWN142" s="2"/>
      <c r="MWO142" s="2"/>
      <c r="MWP142" s="2"/>
      <c r="MWQ142" s="2"/>
      <c r="MWR142" s="2"/>
      <c r="MWS142" s="2"/>
      <c r="MWT142" s="2"/>
      <c r="MWU142" s="2"/>
      <c r="MWV142" s="2"/>
      <c r="MWW142" s="2"/>
      <c r="MWX142" s="2"/>
      <c r="MWY142" s="2"/>
      <c r="MWZ142" s="2"/>
      <c r="MXA142" s="2"/>
      <c r="MXB142" s="2"/>
      <c r="MXC142" s="2"/>
      <c r="MXD142" s="2"/>
      <c r="MXE142" s="2"/>
      <c r="MXF142" s="2"/>
      <c r="MXG142" s="2"/>
      <c r="MXH142" s="2"/>
      <c r="MXI142" s="2"/>
      <c r="MXJ142" s="2"/>
      <c r="MXK142" s="2"/>
      <c r="MXL142" s="2"/>
      <c r="MXM142" s="2"/>
      <c r="MXN142" s="2"/>
      <c r="MXO142" s="2"/>
      <c r="MXP142" s="2"/>
      <c r="MXQ142" s="2"/>
      <c r="MXR142" s="2"/>
      <c r="MXS142" s="2"/>
      <c r="MXT142" s="2"/>
      <c r="MXU142" s="2"/>
      <c r="MXV142" s="2"/>
      <c r="MXW142" s="2"/>
      <c r="MXX142" s="2"/>
      <c r="MXY142" s="2"/>
      <c r="MXZ142" s="2"/>
      <c r="MYA142" s="2"/>
      <c r="MYB142" s="2"/>
      <c r="MYC142" s="2"/>
      <c r="MYD142" s="2"/>
      <c r="MYE142" s="2"/>
      <c r="MYF142" s="2"/>
      <c r="MYG142" s="2"/>
      <c r="MYH142" s="2"/>
      <c r="MYI142" s="2"/>
      <c r="MYJ142" s="2"/>
      <c r="MYK142" s="2"/>
      <c r="MYL142" s="2"/>
      <c r="MYM142" s="2"/>
      <c r="MYN142" s="2"/>
      <c r="MYO142" s="2"/>
      <c r="MYP142" s="2"/>
      <c r="MYQ142" s="2"/>
      <c r="MYR142" s="2"/>
      <c r="MYS142" s="2"/>
      <c r="MYT142" s="2"/>
      <c r="MYU142" s="2"/>
      <c r="MYV142" s="2"/>
      <c r="MYW142" s="2"/>
      <c r="MYX142" s="2"/>
      <c r="MYY142" s="2"/>
      <c r="MYZ142" s="2"/>
      <c r="MZA142" s="2"/>
      <c r="MZB142" s="2"/>
      <c r="MZC142" s="2"/>
      <c r="MZD142" s="2"/>
      <c r="MZE142" s="2"/>
      <c r="MZF142" s="2"/>
      <c r="MZG142" s="2"/>
      <c r="MZH142" s="2"/>
      <c r="MZI142" s="2"/>
      <c r="MZJ142" s="2"/>
      <c r="MZK142" s="2"/>
      <c r="MZL142" s="2"/>
      <c r="MZM142" s="2"/>
      <c r="MZN142" s="2"/>
      <c r="MZO142" s="2"/>
      <c r="MZP142" s="2"/>
      <c r="MZQ142" s="2"/>
      <c r="MZR142" s="2"/>
      <c r="MZS142" s="2"/>
      <c r="MZT142" s="2"/>
      <c r="MZU142" s="2"/>
      <c r="MZV142" s="2"/>
      <c r="MZW142" s="2"/>
      <c r="MZX142" s="2"/>
      <c r="MZY142" s="2"/>
      <c r="MZZ142" s="2"/>
      <c r="NAA142" s="2"/>
      <c r="NAB142" s="2"/>
      <c r="NAC142" s="2"/>
      <c r="NAD142" s="2"/>
      <c r="NAE142" s="2"/>
      <c r="NAF142" s="2"/>
      <c r="NAG142" s="2"/>
      <c r="NAH142" s="2"/>
      <c r="NAI142" s="2"/>
      <c r="NAJ142" s="2"/>
      <c r="NAK142" s="2"/>
      <c r="NAL142" s="2"/>
      <c r="NAM142" s="2"/>
      <c r="NAN142" s="2"/>
      <c r="NAO142" s="2"/>
      <c r="NAP142" s="2"/>
      <c r="NAQ142" s="2"/>
      <c r="NAR142" s="2"/>
      <c r="NAS142" s="2"/>
      <c r="NAT142" s="2"/>
      <c r="NAU142" s="2"/>
      <c r="NAV142" s="2"/>
      <c r="NAW142" s="2"/>
      <c r="NAX142" s="2"/>
      <c r="NAY142" s="2"/>
      <c r="NAZ142" s="2"/>
      <c r="NBA142" s="2"/>
      <c r="NBB142" s="2"/>
      <c r="NBC142" s="2"/>
      <c r="NBD142" s="2"/>
      <c r="NBE142" s="2"/>
      <c r="NBF142" s="2"/>
      <c r="NBG142" s="2"/>
      <c r="NBH142" s="2"/>
      <c r="NBI142" s="2"/>
      <c r="NBJ142" s="2"/>
      <c r="NBK142" s="2"/>
      <c r="NBL142" s="2"/>
      <c r="NBM142" s="2"/>
      <c r="NBN142" s="2"/>
      <c r="NBO142" s="2"/>
      <c r="NBP142" s="2"/>
      <c r="NBQ142" s="2"/>
      <c r="NBR142" s="2"/>
      <c r="NBS142" s="2"/>
      <c r="NBT142" s="2"/>
      <c r="NBU142" s="2"/>
      <c r="NBV142" s="2"/>
      <c r="NBW142" s="2"/>
      <c r="NBX142" s="2"/>
      <c r="NBY142" s="2"/>
      <c r="NBZ142" s="2"/>
      <c r="NCA142" s="2"/>
      <c r="NCB142" s="2"/>
      <c r="NCC142" s="2"/>
      <c r="NCD142" s="2"/>
      <c r="NCE142" s="2"/>
      <c r="NCF142" s="2"/>
      <c r="NCG142" s="2"/>
      <c r="NCH142" s="2"/>
      <c r="NCI142" s="2"/>
      <c r="NCJ142" s="2"/>
      <c r="NCK142" s="2"/>
      <c r="NCL142" s="2"/>
      <c r="NCM142" s="2"/>
      <c r="NCN142" s="2"/>
      <c r="NCO142" s="2"/>
      <c r="NCP142" s="2"/>
      <c r="NCQ142" s="2"/>
      <c r="NCR142" s="2"/>
      <c r="NCS142" s="2"/>
      <c r="NCT142" s="2"/>
      <c r="NCU142" s="2"/>
      <c r="NCV142" s="2"/>
      <c r="NCW142" s="2"/>
      <c r="NCX142" s="2"/>
      <c r="NCY142" s="2"/>
      <c r="NCZ142" s="2"/>
      <c r="NDA142" s="2"/>
      <c r="NDB142" s="2"/>
      <c r="NDC142" s="2"/>
      <c r="NDD142" s="2"/>
      <c r="NDE142" s="2"/>
      <c r="NDF142" s="2"/>
      <c r="NDG142" s="2"/>
      <c r="NDH142" s="2"/>
      <c r="NDI142" s="2"/>
      <c r="NDJ142" s="2"/>
      <c r="NDK142" s="2"/>
      <c r="NDL142" s="2"/>
      <c r="NDM142" s="2"/>
      <c r="NDN142" s="2"/>
      <c r="NDO142" s="2"/>
      <c r="NDP142" s="2"/>
      <c r="NDQ142" s="2"/>
      <c r="NDR142" s="2"/>
      <c r="NDS142" s="2"/>
      <c r="NDT142" s="2"/>
      <c r="NDU142" s="2"/>
      <c r="NDV142" s="2"/>
      <c r="NDW142" s="2"/>
      <c r="NDX142" s="2"/>
      <c r="NDY142" s="2"/>
      <c r="NDZ142" s="2"/>
      <c r="NEA142" s="2"/>
      <c r="NEB142" s="2"/>
      <c r="NEC142" s="2"/>
      <c r="NED142" s="2"/>
      <c r="NEE142" s="2"/>
      <c r="NEF142" s="2"/>
      <c r="NEG142" s="2"/>
      <c r="NEH142" s="2"/>
      <c r="NEI142" s="2"/>
      <c r="NEJ142" s="2"/>
      <c r="NEK142" s="2"/>
      <c r="NEL142" s="2"/>
      <c r="NEM142" s="2"/>
      <c r="NEN142" s="2"/>
      <c r="NEO142" s="2"/>
      <c r="NEP142" s="2"/>
      <c r="NEQ142" s="2"/>
      <c r="NER142" s="2"/>
      <c r="NES142" s="2"/>
      <c r="NET142" s="2"/>
      <c r="NEU142" s="2"/>
      <c r="NEV142" s="2"/>
      <c r="NEW142" s="2"/>
      <c r="NEX142" s="2"/>
      <c r="NEY142" s="2"/>
      <c r="NEZ142" s="2"/>
      <c r="NFA142" s="2"/>
      <c r="NFB142" s="2"/>
      <c r="NFC142" s="2"/>
      <c r="NFD142" s="2"/>
      <c r="NFE142" s="2"/>
      <c r="NFF142" s="2"/>
      <c r="NFG142" s="2"/>
      <c r="NFH142" s="2"/>
      <c r="NFI142" s="2"/>
      <c r="NFJ142" s="2"/>
      <c r="NFK142" s="2"/>
      <c r="NFL142" s="2"/>
      <c r="NFM142" s="2"/>
      <c r="NFN142" s="2"/>
      <c r="NFO142" s="2"/>
      <c r="NFP142" s="2"/>
      <c r="NFQ142" s="2"/>
      <c r="NFR142" s="2"/>
      <c r="NFS142" s="2"/>
      <c r="NFT142" s="2"/>
      <c r="NFU142" s="2"/>
      <c r="NFV142" s="2"/>
      <c r="NFW142" s="2"/>
      <c r="NFX142" s="2"/>
      <c r="NFY142" s="2"/>
      <c r="NFZ142" s="2"/>
      <c r="NGA142" s="2"/>
      <c r="NGB142" s="2"/>
      <c r="NGC142" s="2"/>
      <c r="NGD142" s="2"/>
      <c r="NGE142" s="2"/>
      <c r="NGF142" s="2"/>
      <c r="NGG142" s="2"/>
      <c r="NGH142" s="2"/>
      <c r="NGI142" s="2"/>
      <c r="NGJ142" s="2"/>
      <c r="NGK142" s="2"/>
      <c r="NGL142" s="2"/>
      <c r="NGM142" s="2"/>
      <c r="NGN142" s="2"/>
      <c r="NGO142" s="2"/>
      <c r="NGP142" s="2"/>
      <c r="NGQ142" s="2"/>
      <c r="NGR142" s="2"/>
      <c r="NGS142" s="2"/>
      <c r="NGT142" s="2"/>
      <c r="NGU142" s="2"/>
      <c r="NGV142" s="2"/>
      <c r="NGW142" s="2"/>
      <c r="NGX142" s="2"/>
      <c r="NGY142" s="2"/>
      <c r="NGZ142" s="2"/>
      <c r="NHA142" s="2"/>
      <c r="NHB142" s="2"/>
      <c r="NHC142" s="2"/>
      <c r="NHD142" s="2"/>
      <c r="NHE142" s="2"/>
      <c r="NHF142" s="2"/>
      <c r="NHG142" s="2"/>
      <c r="NHH142" s="2"/>
      <c r="NHI142" s="2"/>
      <c r="NHJ142" s="2"/>
      <c r="NHK142" s="2"/>
      <c r="NHL142" s="2"/>
      <c r="NHM142" s="2"/>
      <c r="NHN142" s="2"/>
      <c r="NHO142" s="2"/>
      <c r="NHP142" s="2"/>
      <c r="NHQ142" s="2"/>
      <c r="NHR142" s="2"/>
      <c r="NHS142" s="2"/>
      <c r="NHT142" s="2"/>
      <c r="NHU142" s="2"/>
      <c r="NHV142" s="2"/>
      <c r="NHW142" s="2"/>
      <c r="NHX142" s="2"/>
      <c r="NHY142" s="2"/>
      <c r="NHZ142" s="2"/>
      <c r="NIA142" s="2"/>
      <c r="NIB142" s="2"/>
      <c r="NIC142" s="2"/>
      <c r="NID142" s="2"/>
      <c r="NIE142" s="2"/>
      <c r="NIF142" s="2"/>
      <c r="NIG142" s="2"/>
      <c r="NIH142" s="2"/>
      <c r="NII142" s="2"/>
      <c r="NIJ142" s="2"/>
      <c r="NIK142" s="2"/>
      <c r="NIL142" s="2"/>
      <c r="NIM142" s="2"/>
      <c r="NIN142" s="2"/>
      <c r="NIO142" s="2"/>
      <c r="NIP142" s="2"/>
      <c r="NIQ142" s="2"/>
      <c r="NIR142" s="2"/>
      <c r="NIS142" s="2"/>
      <c r="NIT142" s="2"/>
      <c r="NIU142" s="2"/>
      <c r="NIV142" s="2"/>
      <c r="NIW142" s="2"/>
      <c r="NIX142" s="2"/>
      <c r="NIY142" s="2"/>
      <c r="NIZ142" s="2"/>
      <c r="NJA142" s="2"/>
      <c r="NJB142" s="2"/>
      <c r="NJC142" s="2"/>
      <c r="NJD142" s="2"/>
      <c r="NJE142" s="2"/>
      <c r="NJF142" s="2"/>
      <c r="NJG142" s="2"/>
      <c r="NJH142" s="2"/>
      <c r="NJI142" s="2"/>
      <c r="NJJ142" s="2"/>
      <c r="NJK142" s="2"/>
      <c r="NJL142" s="2"/>
      <c r="NJM142" s="2"/>
      <c r="NJN142" s="2"/>
      <c r="NJO142" s="2"/>
      <c r="NJP142" s="2"/>
      <c r="NJQ142" s="2"/>
      <c r="NJR142" s="2"/>
      <c r="NJS142" s="2"/>
      <c r="NJT142" s="2"/>
      <c r="NJU142" s="2"/>
      <c r="NJV142" s="2"/>
      <c r="NJW142" s="2"/>
      <c r="NJX142" s="2"/>
      <c r="NJY142" s="2"/>
      <c r="NJZ142" s="2"/>
      <c r="NKA142" s="2"/>
      <c r="NKB142" s="2"/>
      <c r="NKC142" s="2"/>
      <c r="NKD142" s="2"/>
      <c r="NKE142" s="2"/>
      <c r="NKF142" s="2"/>
      <c r="NKG142" s="2"/>
      <c r="NKH142" s="2"/>
      <c r="NKI142" s="2"/>
      <c r="NKJ142" s="2"/>
      <c r="NKK142" s="2"/>
      <c r="NKL142" s="2"/>
      <c r="NKM142" s="2"/>
      <c r="NKN142" s="2"/>
      <c r="NKO142" s="2"/>
      <c r="NKP142" s="2"/>
      <c r="NKQ142" s="2"/>
      <c r="NKR142" s="2"/>
      <c r="NKS142" s="2"/>
      <c r="NKT142" s="2"/>
      <c r="NKU142" s="2"/>
      <c r="NKV142" s="2"/>
      <c r="NKW142" s="2"/>
      <c r="NKX142" s="2"/>
      <c r="NKY142" s="2"/>
      <c r="NKZ142" s="2"/>
      <c r="NLA142" s="2"/>
      <c r="NLB142" s="2"/>
      <c r="NLC142" s="2"/>
      <c r="NLD142" s="2"/>
      <c r="NLE142" s="2"/>
      <c r="NLF142" s="2"/>
      <c r="NLG142" s="2"/>
      <c r="NLH142" s="2"/>
      <c r="NLI142" s="2"/>
      <c r="NLJ142" s="2"/>
      <c r="NLK142" s="2"/>
      <c r="NLL142" s="2"/>
      <c r="NLM142" s="2"/>
      <c r="NLN142" s="2"/>
      <c r="NLO142" s="2"/>
      <c r="NLP142" s="2"/>
      <c r="NLQ142" s="2"/>
      <c r="NLR142" s="2"/>
      <c r="NLS142" s="2"/>
      <c r="NLT142" s="2"/>
      <c r="NLU142" s="2"/>
      <c r="NLV142" s="2"/>
      <c r="NLW142" s="2"/>
      <c r="NLX142" s="2"/>
      <c r="NLY142" s="2"/>
      <c r="NLZ142" s="2"/>
      <c r="NMA142" s="2"/>
      <c r="NMB142" s="2"/>
      <c r="NMC142" s="2"/>
      <c r="NMD142" s="2"/>
      <c r="NME142" s="2"/>
      <c r="NMF142" s="2"/>
      <c r="NMG142" s="2"/>
      <c r="NMH142" s="2"/>
      <c r="NMI142" s="2"/>
      <c r="NMJ142" s="2"/>
      <c r="NMK142" s="2"/>
      <c r="NML142" s="2"/>
      <c r="NMM142" s="2"/>
      <c r="NMN142" s="2"/>
      <c r="NMO142" s="2"/>
      <c r="NMP142" s="2"/>
      <c r="NMQ142" s="2"/>
      <c r="NMR142" s="2"/>
      <c r="NMS142" s="2"/>
      <c r="NMT142" s="2"/>
      <c r="NMU142" s="2"/>
      <c r="NMV142" s="2"/>
      <c r="NMW142" s="2"/>
      <c r="NMX142" s="2"/>
      <c r="NMY142" s="2"/>
      <c r="NMZ142" s="2"/>
      <c r="NNA142" s="2"/>
      <c r="NNB142" s="2"/>
      <c r="NNC142" s="2"/>
      <c r="NND142" s="2"/>
      <c r="NNE142" s="2"/>
      <c r="NNF142" s="2"/>
      <c r="NNG142" s="2"/>
      <c r="NNH142" s="2"/>
      <c r="NNI142" s="2"/>
      <c r="NNJ142" s="2"/>
      <c r="NNK142" s="2"/>
      <c r="NNL142" s="2"/>
      <c r="NNM142" s="2"/>
      <c r="NNN142" s="2"/>
      <c r="NNO142" s="2"/>
      <c r="NNP142" s="2"/>
      <c r="NNQ142" s="2"/>
      <c r="NNR142" s="2"/>
      <c r="NNS142" s="2"/>
      <c r="NNT142" s="2"/>
      <c r="NNU142" s="2"/>
      <c r="NNV142" s="2"/>
      <c r="NNW142" s="2"/>
      <c r="NNX142" s="2"/>
      <c r="NNY142" s="2"/>
      <c r="NNZ142" s="2"/>
      <c r="NOA142" s="2"/>
      <c r="NOB142" s="2"/>
      <c r="NOC142" s="2"/>
      <c r="NOD142" s="2"/>
      <c r="NOE142" s="2"/>
      <c r="NOF142" s="2"/>
      <c r="NOG142" s="2"/>
      <c r="NOH142" s="2"/>
      <c r="NOI142" s="2"/>
      <c r="NOJ142" s="2"/>
      <c r="NOK142" s="2"/>
      <c r="NOL142" s="2"/>
      <c r="NOM142" s="2"/>
      <c r="NON142" s="2"/>
      <c r="NOO142" s="2"/>
      <c r="NOP142" s="2"/>
      <c r="NOQ142" s="2"/>
      <c r="NOR142" s="2"/>
      <c r="NOS142" s="2"/>
      <c r="NOT142" s="2"/>
      <c r="NOU142" s="2"/>
      <c r="NOV142" s="2"/>
      <c r="NOW142" s="2"/>
      <c r="NOX142" s="2"/>
      <c r="NOY142" s="2"/>
      <c r="NOZ142" s="2"/>
      <c r="NPA142" s="2"/>
      <c r="NPB142" s="2"/>
      <c r="NPC142" s="2"/>
      <c r="NPD142" s="2"/>
      <c r="NPE142" s="2"/>
      <c r="NPF142" s="2"/>
      <c r="NPG142" s="2"/>
      <c r="NPH142" s="2"/>
      <c r="NPI142" s="2"/>
      <c r="NPJ142" s="2"/>
      <c r="NPK142" s="2"/>
      <c r="NPL142" s="2"/>
      <c r="NPM142" s="2"/>
      <c r="NPN142" s="2"/>
      <c r="NPO142" s="2"/>
      <c r="NPP142" s="2"/>
      <c r="NPQ142" s="2"/>
      <c r="NPR142" s="2"/>
      <c r="NPS142" s="2"/>
      <c r="NPT142" s="2"/>
      <c r="NPU142" s="2"/>
      <c r="NPV142" s="2"/>
      <c r="NPW142" s="2"/>
      <c r="NPX142" s="2"/>
      <c r="NPY142" s="2"/>
      <c r="NPZ142" s="2"/>
      <c r="NQA142" s="2"/>
      <c r="NQB142" s="2"/>
      <c r="NQC142" s="2"/>
      <c r="NQD142" s="2"/>
      <c r="NQE142" s="2"/>
      <c r="NQF142" s="2"/>
      <c r="NQG142" s="2"/>
      <c r="NQH142" s="2"/>
      <c r="NQI142" s="2"/>
      <c r="NQJ142" s="2"/>
      <c r="NQK142" s="2"/>
      <c r="NQL142" s="2"/>
      <c r="NQM142" s="2"/>
      <c r="NQN142" s="2"/>
      <c r="NQO142" s="2"/>
      <c r="NQP142" s="2"/>
      <c r="NQQ142" s="2"/>
      <c r="NQR142" s="2"/>
      <c r="NQS142" s="2"/>
      <c r="NQT142" s="2"/>
      <c r="NQU142" s="2"/>
      <c r="NQV142" s="2"/>
      <c r="NQW142" s="2"/>
      <c r="NQX142" s="2"/>
      <c r="NQY142" s="2"/>
      <c r="NQZ142" s="2"/>
      <c r="NRA142" s="2"/>
      <c r="NRB142" s="2"/>
      <c r="NRC142" s="2"/>
      <c r="NRD142" s="2"/>
      <c r="NRE142" s="2"/>
      <c r="NRF142" s="2"/>
      <c r="NRG142" s="2"/>
      <c r="NRH142" s="2"/>
      <c r="NRI142" s="2"/>
      <c r="NRJ142" s="2"/>
      <c r="NRK142" s="2"/>
      <c r="NRL142" s="2"/>
      <c r="NRM142" s="2"/>
      <c r="NRN142" s="2"/>
      <c r="NRO142" s="2"/>
      <c r="NRP142" s="2"/>
      <c r="NRQ142" s="2"/>
      <c r="NRR142" s="2"/>
      <c r="NRS142" s="2"/>
      <c r="NRT142" s="2"/>
      <c r="NRU142" s="2"/>
      <c r="NRV142" s="2"/>
      <c r="NRW142" s="2"/>
      <c r="NRX142" s="2"/>
      <c r="NRY142" s="2"/>
      <c r="NRZ142" s="2"/>
      <c r="NSA142" s="2"/>
      <c r="NSB142" s="2"/>
      <c r="NSC142" s="2"/>
      <c r="NSD142" s="2"/>
      <c r="NSE142" s="2"/>
      <c r="NSF142" s="2"/>
      <c r="NSG142" s="2"/>
      <c r="NSH142" s="2"/>
      <c r="NSI142" s="2"/>
      <c r="NSJ142" s="2"/>
      <c r="NSK142" s="2"/>
      <c r="NSL142" s="2"/>
      <c r="NSM142" s="2"/>
      <c r="NSN142" s="2"/>
      <c r="NSO142" s="2"/>
      <c r="NSP142" s="2"/>
      <c r="NSQ142" s="2"/>
      <c r="NSR142" s="2"/>
      <c r="NSS142" s="2"/>
      <c r="NST142" s="2"/>
      <c r="NSU142" s="2"/>
      <c r="NSV142" s="2"/>
      <c r="NSW142" s="2"/>
      <c r="NSX142" s="2"/>
      <c r="NSY142" s="2"/>
      <c r="NSZ142" s="2"/>
      <c r="NTA142" s="2"/>
      <c r="NTB142" s="2"/>
      <c r="NTC142" s="2"/>
      <c r="NTD142" s="2"/>
      <c r="NTE142" s="2"/>
      <c r="NTF142" s="2"/>
      <c r="NTG142" s="2"/>
      <c r="NTH142" s="2"/>
      <c r="NTI142" s="2"/>
      <c r="NTJ142" s="2"/>
      <c r="NTK142" s="2"/>
      <c r="NTL142" s="2"/>
      <c r="NTM142" s="2"/>
      <c r="NTN142" s="2"/>
      <c r="NTO142" s="2"/>
      <c r="NTP142" s="2"/>
      <c r="NTQ142" s="2"/>
      <c r="NTR142" s="2"/>
      <c r="NTS142" s="2"/>
      <c r="NTT142" s="2"/>
      <c r="NTU142" s="2"/>
      <c r="NTV142" s="2"/>
      <c r="NTW142" s="2"/>
      <c r="NTX142" s="2"/>
      <c r="NTY142" s="2"/>
      <c r="NTZ142" s="2"/>
      <c r="NUA142" s="2"/>
      <c r="NUB142" s="2"/>
      <c r="NUC142" s="2"/>
      <c r="NUD142" s="2"/>
      <c r="NUE142" s="2"/>
      <c r="NUF142" s="2"/>
      <c r="NUG142" s="2"/>
      <c r="NUH142" s="2"/>
      <c r="NUI142" s="2"/>
      <c r="NUJ142" s="2"/>
      <c r="NUK142" s="2"/>
      <c r="NUL142" s="2"/>
      <c r="NUM142" s="2"/>
      <c r="NUN142" s="2"/>
      <c r="NUO142" s="2"/>
      <c r="NUP142" s="2"/>
      <c r="NUQ142" s="2"/>
      <c r="NUR142" s="2"/>
      <c r="NUS142" s="2"/>
      <c r="NUT142" s="2"/>
      <c r="NUU142" s="2"/>
      <c r="NUV142" s="2"/>
      <c r="NUW142" s="2"/>
      <c r="NUX142" s="2"/>
      <c r="NUY142" s="2"/>
      <c r="NUZ142" s="2"/>
      <c r="NVA142" s="2"/>
      <c r="NVB142" s="2"/>
      <c r="NVC142" s="2"/>
      <c r="NVD142" s="2"/>
      <c r="NVE142" s="2"/>
      <c r="NVF142" s="2"/>
      <c r="NVG142" s="2"/>
      <c r="NVH142" s="2"/>
      <c r="NVI142" s="2"/>
      <c r="NVJ142" s="2"/>
      <c r="NVK142" s="2"/>
      <c r="NVL142" s="2"/>
      <c r="NVM142" s="2"/>
      <c r="NVN142" s="2"/>
      <c r="NVO142" s="2"/>
      <c r="NVP142" s="2"/>
      <c r="NVQ142" s="2"/>
      <c r="NVR142" s="2"/>
      <c r="NVS142" s="2"/>
      <c r="NVT142" s="2"/>
      <c r="NVU142" s="2"/>
      <c r="NVV142" s="2"/>
      <c r="NVW142" s="2"/>
      <c r="NVX142" s="2"/>
      <c r="NVY142" s="2"/>
      <c r="NVZ142" s="2"/>
      <c r="NWA142" s="2"/>
      <c r="NWB142" s="2"/>
      <c r="NWC142" s="2"/>
      <c r="NWD142" s="2"/>
      <c r="NWE142" s="2"/>
      <c r="NWF142" s="2"/>
      <c r="NWG142" s="2"/>
      <c r="NWH142" s="2"/>
      <c r="NWI142" s="2"/>
      <c r="NWJ142" s="2"/>
      <c r="NWK142" s="2"/>
      <c r="NWL142" s="2"/>
      <c r="NWM142" s="2"/>
      <c r="NWN142" s="2"/>
      <c r="NWO142" s="2"/>
      <c r="NWP142" s="2"/>
      <c r="NWQ142" s="2"/>
      <c r="NWR142" s="2"/>
      <c r="NWS142" s="2"/>
      <c r="NWT142" s="2"/>
      <c r="NWU142" s="2"/>
      <c r="NWV142" s="2"/>
      <c r="NWW142" s="2"/>
      <c r="NWX142" s="2"/>
      <c r="NWY142" s="2"/>
      <c r="NWZ142" s="2"/>
      <c r="NXA142" s="2"/>
      <c r="NXB142" s="2"/>
      <c r="NXC142" s="2"/>
      <c r="NXD142" s="2"/>
      <c r="NXE142" s="2"/>
      <c r="NXF142" s="2"/>
      <c r="NXG142" s="2"/>
      <c r="NXH142" s="2"/>
      <c r="NXI142" s="2"/>
      <c r="NXJ142" s="2"/>
      <c r="NXK142" s="2"/>
      <c r="NXL142" s="2"/>
      <c r="NXM142" s="2"/>
      <c r="NXN142" s="2"/>
      <c r="NXO142" s="2"/>
      <c r="NXP142" s="2"/>
      <c r="NXQ142" s="2"/>
      <c r="NXR142" s="2"/>
      <c r="NXS142" s="2"/>
      <c r="NXT142" s="2"/>
      <c r="NXU142" s="2"/>
      <c r="NXV142" s="2"/>
      <c r="NXW142" s="2"/>
      <c r="NXX142" s="2"/>
      <c r="NXY142" s="2"/>
      <c r="NXZ142" s="2"/>
      <c r="NYA142" s="2"/>
      <c r="NYB142" s="2"/>
      <c r="NYC142" s="2"/>
      <c r="NYD142" s="2"/>
      <c r="NYE142" s="2"/>
      <c r="NYF142" s="2"/>
      <c r="NYG142" s="2"/>
      <c r="NYH142" s="2"/>
      <c r="NYI142" s="2"/>
      <c r="NYJ142" s="2"/>
      <c r="NYK142" s="2"/>
      <c r="NYL142" s="2"/>
      <c r="NYM142" s="2"/>
      <c r="NYN142" s="2"/>
      <c r="NYO142" s="2"/>
      <c r="NYP142" s="2"/>
      <c r="NYQ142" s="2"/>
      <c r="NYR142" s="2"/>
      <c r="NYS142" s="2"/>
      <c r="NYT142" s="2"/>
      <c r="NYU142" s="2"/>
      <c r="NYV142" s="2"/>
      <c r="NYW142" s="2"/>
      <c r="NYX142" s="2"/>
      <c r="NYY142" s="2"/>
      <c r="NYZ142" s="2"/>
      <c r="NZA142" s="2"/>
      <c r="NZB142" s="2"/>
      <c r="NZC142" s="2"/>
      <c r="NZD142" s="2"/>
      <c r="NZE142" s="2"/>
      <c r="NZF142" s="2"/>
      <c r="NZG142" s="2"/>
      <c r="NZH142" s="2"/>
      <c r="NZI142" s="2"/>
      <c r="NZJ142" s="2"/>
      <c r="NZK142" s="2"/>
      <c r="NZL142" s="2"/>
      <c r="NZM142" s="2"/>
      <c r="NZN142" s="2"/>
      <c r="NZO142" s="2"/>
      <c r="NZP142" s="2"/>
      <c r="NZQ142" s="2"/>
      <c r="NZR142" s="2"/>
      <c r="NZS142" s="2"/>
      <c r="NZT142" s="2"/>
      <c r="NZU142" s="2"/>
      <c r="NZV142" s="2"/>
      <c r="NZW142" s="2"/>
      <c r="NZX142" s="2"/>
      <c r="NZY142" s="2"/>
      <c r="NZZ142" s="2"/>
      <c r="OAA142" s="2"/>
      <c r="OAB142" s="2"/>
      <c r="OAC142" s="2"/>
      <c r="OAD142" s="2"/>
      <c r="OAE142" s="2"/>
      <c r="OAF142" s="2"/>
      <c r="OAG142" s="2"/>
      <c r="OAH142" s="2"/>
      <c r="OAI142" s="2"/>
      <c r="OAJ142" s="2"/>
      <c r="OAK142" s="2"/>
      <c r="OAL142" s="2"/>
      <c r="OAM142" s="2"/>
      <c r="OAN142" s="2"/>
      <c r="OAO142" s="2"/>
      <c r="OAP142" s="2"/>
      <c r="OAQ142" s="2"/>
      <c r="OAR142" s="2"/>
      <c r="OAS142" s="2"/>
      <c r="OAT142" s="2"/>
      <c r="OAU142" s="2"/>
      <c r="OAV142" s="2"/>
      <c r="OAW142" s="2"/>
      <c r="OAX142" s="2"/>
      <c r="OAY142" s="2"/>
      <c r="OAZ142" s="2"/>
      <c r="OBA142" s="2"/>
      <c r="OBB142" s="2"/>
      <c r="OBC142" s="2"/>
      <c r="OBD142" s="2"/>
      <c r="OBE142" s="2"/>
      <c r="OBF142" s="2"/>
      <c r="OBG142" s="2"/>
      <c r="OBH142" s="2"/>
      <c r="OBI142" s="2"/>
      <c r="OBJ142" s="2"/>
      <c r="OBK142" s="2"/>
      <c r="OBL142" s="2"/>
      <c r="OBM142" s="2"/>
      <c r="OBN142" s="2"/>
      <c r="OBO142" s="2"/>
      <c r="OBP142" s="2"/>
      <c r="OBQ142" s="2"/>
      <c r="OBR142" s="2"/>
      <c r="OBS142" s="2"/>
      <c r="OBT142" s="2"/>
      <c r="OBU142" s="2"/>
      <c r="OBV142" s="2"/>
      <c r="OBW142" s="2"/>
      <c r="OBX142" s="2"/>
      <c r="OBY142" s="2"/>
      <c r="OBZ142" s="2"/>
      <c r="OCA142" s="2"/>
      <c r="OCB142" s="2"/>
      <c r="OCC142" s="2"/>
      <c r="OCD142" s="2"/>
      <c r="OCE142" s="2"/>
      <c r="OCF142" s="2"/>
      <c r="OCG142" s="2"/>
      <c r="OCH142" s="2"/>
      <c r="OCI142" s="2"/>
      <c r="OCJ142" s="2"/>
      <c r="OCK142" s="2"/>
      <c r="OCL142" s="2"/>
      <c r="OCM142" s="2"/>
      <c r="OCN142" s="2"/>
      <c r="OCO142" s="2"/>
      <c r="OCP142" s="2"/>
      <c r="OCQ142" s="2"/>
      <c r="OCR142" s="2"/>
      <c r="OCS142" s="2"/>
      <c r="OCT142" s="2"/>
      <c r="OCU142" s="2"/>
      <c r="OCV142" s="2"/>
      <c r="OCW142" s="2"/>
      <c r="OCX142" s="2"/>
      <c r="OCY142" s="2"/>
      <c r="OCZ142" s="2"/>
      <c r="ODA142" s="2"/>
      <c r="ODB142" s="2"/>
      <c r="ODC142" s="2"/>
      <c r="ODD142" s="2"/>
      <c r="ODE142" s="2"/>
      <c r="ODF142" s="2"/>
      <c r="ODG142" s="2"/>
      <c r="ODH142" s="2"/>
      <c r="ODI142" s="2"/>
      <c r="ODJ142" s="2"/>
      <c r="ODK142" s="2"/>
      <c r="ODL142" s="2"/>
      <c r="ODM142" s="2"/>
      <c r="ODN142" s="2"/>
      <c r="ODO142" s="2"/>
      <c r="ODP142" s="2"/>
      <c r="ODQ142" s="2"/>
      <c r="ODR142" s="2"/>
      <c r="ODS142" s="2"/>
      <c r="ODT142" s="2"/>
      <c r="ODU142" s="2"/>
      <c r="ODV142" s="2"/>
      <c r="ODW142" s="2"/>
      <c r="ODX142" s="2"/>
      <c r="ODY142" s="2"/>
      <c r="ODZ142" s="2"/>
      <c r="OEA142" s="2"/>
      <c r="OEB142" s="2"/>
      <c r="OEC142" s="2"/>
      <c r="OED142" s="2"/>
      <c r="OEE142" s="2"/>
      <c r="OEF142" s="2"/>
      <c r="OEG142" s="2"/>
      <c r="OEH142" s="2"/>
      <c r="OEI142" s="2"/>
      <c r="OEJ142" s="2"/>
      <c r="OEK142" s="2"/>
      <c r="OEL142" s="2"/>
      <c r="OEM142" s="2"/>
      <c r="OEN142" s="2"/>
      <c r="OEO142" s="2"/>
      <c r="OEP142" s="2"/>
      <c r="OEQ142" s="2"/>
      <c r="OER142" s="2"/>
      <c r="OES142" s="2"/>
      <c r="OET142" s="2"/>
      <c r="OEU142" s="2"/>
      <c r="OEV142" s="2"/>
      <c r="OEW142" s="2"/>
      <c r="OEX142" s="2"/>
      <c r="OEY142" s="2"/>
      <c r="OEZ142" s="2"/>
      <c r="OFA142" s="2"/>
      <c r="OFB142" s="2"/>
      <c r="OFC142" s="2"/>
      <c r="OFD142" s="2"/>
      <c r="OFE142" s="2"/>
      <c r="OFF142" s="2"/>
      <c r="OFG142" s="2"/>
      <c r="OFH142" s="2"/>
      <c r="OFI142" s="2"/>
      <c r="OFJ142" s="2"/>
      <c r="OFK142" s="2"/>
      <c r="OFL142" s="2"/>
      <c r="OFM142" s="2"/>
      <c r="OFN142" s="2"/>
      <c r="OFO142" s="2"/>
      <c r="OFP142" s="2"/>
      <c r="OFQ142" s="2"/>
      <c r="OFR142" s="2"/>
      <c r="OFS142" s="2"/>
      <c r="OFT142" s="2"/>
      <c r="OFU142" s="2"/>
      <c r="OFV142" s="2"/>
      <c r="OFW142" s="2"/>
      <c r="OFX142" s="2"/>
      <c r="OFY142" s="2"/>
      <c r="OFZ142" s="2"/>
      <c r="OGA142" s="2"/>
      <c r="OGB142" s="2"/>
      <c r="OGC142" s="2"/>
      <c r="OGD142" s="2"/>
      <c r="OGE142" s="2"/>
      <c r="OGF142" s="2"/>
      <c r="OGG142" s="2"/>
      <c r="OGH142" s="2"/>
      <c r="OGI142" s="2"/>
      <c r="OGJ142" s="2"/>
      <c r="OGK142" s="2"/>
      <c r="OGL142" s="2"/>
      <c r="OGM142" s="2"/>
      <c r="OGN142" s="2"/>
      <c r="OGO142" s="2"/>
      <c r="OGP142" s="2"/>
      <c r="OGQ142" s="2"/>
      <c r="OGR142" s="2"/>
      <c r="OGS142" s="2"/>
      <c r="OGT142" s="2"/>
      <c r="OGU142" s="2"/>
      <c r="OGV142" s="2"/>
      <c r="OGW142" s="2"/>
      <c r="OGX142" s="2"/>
      <c r="OGY142" s="2"/>
      <c r="OGZ142" s="2"/>
      <c r="OHA142" s="2"/>
      <c r="OHB142" s="2"/>
      <c r="OHC142" s="2"/>
      <c r="OHD142" s="2"/>
      <c r="OHE142" s="2"/>
      <c r="OHF142" s="2"/>
      <c r="OHG142" s="2"/>
      <c r="OHH142" s="2"/>
      <c r="OHI142" s="2"/>
      <c r="OHJ142" s="2"/>
      <c r="OHK142" s="2"/>
      <c r="OHL142" s="2"/>
      <c r="OHM142" s="2"/>
      <c r="OHN142" s="2"/>
      <c r="OHO142" s="2"/>
      <c r="OHP142" s="2"/>
      <c r="OHQ142" s="2"/>
      <c r="OHR142" s="2"/>
      <c r="OHS142" s="2"/>
      <c r="OHT142" s="2"/>
      <c r="OHU142" s="2"/>
      <c r="OHV142" s="2"/>
      <c r="OHW142" s="2"/>
      <c r="OHX142" s="2"/>
      <c r="OHY142" s="2"/>
      <c r="OHZ142" s="2"/>
      <c r="OIA142" s="2"/>
      <c r="OIB142" s="2"/>
      <c r="OIC142" s="2"/>
      <c r="OID142" s="2"/>
      <c r="OIE142" s="2"/>
      <c r="OIF142" s="2"/>
      <c r="OIG142" s="2"/>
      <c r="OIH142" s="2"/>
      <c r="OII142" s="2"/>
      <c r="OIJ142" s="2"/>
      <c r="OIK142" s="2"/>
      <c r="OIL142" s="2"/>
      <c r="OIM142" s="2"/>
      <c r="OIN142" s="2"/>
      <c r="OIO142" s="2"/>
      <c r="OIP142" s="2"/>
      <c r="OIQ142" s="2"/>
      <c r="OIR142" s="2"/>
      <c r="OIS142" s="2"/>
      <c r="OIT142" s="2"/>
      <c r="OIU142" s="2"/>
      <c r="OIV142" s="2"/>
      <c r="OIW142" s="2"/>
      <c r="OIX142" s="2"/>
      <c r="OIY142" s="2"/>
      <c r="OIZ142" s="2"/>
      <c r="OJA142" s="2"/>
      <c r="OJB142" s="2"/>
      <c r="OJC142" s="2"/>
      <c r="OJD142" s="2"/>
      <c r="OJE142" s="2"/>
      <c r="OJF142" s="2"/>
      <c r="OJG142" s="2"/>
      <c r="OJH142" s="2"/>
      <c r="OJI142" s="2"/>
      <c r="OJJ142" s="2"/>
      <c r="OJK142" s="2"/>
      <c r="OJL142" s="2"/>
      <c r="OJM142" s="2"/>
      <c r="OJN142" s="2"/>
      <c r="OJO142" s="2"/>
      <c r="OJP142" s="2"/>
      <c r="OJQ142" s="2"/>
      <c r="OJR142" s="2"/>
      <c r="OJS142" s="2"/>
      <c r="OJT142" s="2"/>
      <c r="OJU142" s="2"/>
      <c r="OJV142" s="2"/>
      <c r="OJW142" s="2"/>
      <c r="OJX142" s="2"/>
      <c r="OJY142" s="2"/>
      <c r="OJZ142" s="2"/>
      <c r="OKA142" s="2"/>
      <c r="OKB142" s="2"/>
      <c r="OKC142" s="2"/>
      <c r="OKD142" s="2"/>
      <c r="OKE142" s="2"/>
      <c r="OKF142" s="2"/>
      <c r="OKG142" s="2"/>
      <c r="OKH142" s="2"/>
      <c r="OKI142" s="2"/>
      <c r="OKJ142" s="2"/>
      <c r="OKK142" s="2"/>
      <c r="OKL142" s="2"/>
      <c r="OKM142" s="2"/>
      <c r="OKN142" s="2"/>
      <c r="OKO142" s="2"/>
      <c r="OKP142" s="2"/>
      <c r="OKQ142" s="2"/>
      <c r="OKR142" s="2"/>
      <c r="OKS142" s="2"/>
      <c r="OKT142" s="2"/>
      <c r="OKU142" s="2"/>
      <c r="OKV142" s="2"/>
      <c r="OKW142" s="2"/>
      <c r="OKX142" s="2"/>
      <c r="OKY142" s="2"/>
      <c r="OKZ142" s="2"/>
      <c r="OLA142" s="2"/>
      <c r="OLB142" s="2"/>
      <c r="OLC142" s="2"/>
      <c r="OLD142" s="2"/>
      <c r="OLE142" s="2"/>
      <c r="OLF142" s="2"/>
      <c r="OLG142" s="2"/>
      <c r="OLH142" s="2"/>
      <c r="OLI142" s="2"/>
      <c r="OLJ142" s="2"/>
      <c r="OLK142" s="2"/>
      <c r="OLL142" s="2"/>
      <c r="OLM142" s="2"/>
      <c r="OLN142" s="2"/>
      <c r="OLO142" s="2"/>
      <c r="OLP142" s="2"/>
      <c r="OLQ142" s="2"/>
      <c r="OLR142" s="2"/>
      <c r="OLS142" s="2"/>
      <c r="OLT142" s="2"/>
      <c r="OLU142" s="2"/>
      <c r="OLV142" s="2"/>
      <c r="OLW142" s="2"/>
      <c r="OLX142" s="2"/>
      <c r="OLY142" s="2"/>
      <c r="OLZ142" s="2"/>
      <c r="OMA142" s="2"/>
      <c r="OMB142" s="2"/>
      <c r="OMC142" s="2"/>
      <c r="OMD142" s="2"/>
      <c r="OME142" s="2"/>
      <c r="OMF142" s="2"/>
      <c r="OMG142" s="2"/>
      <c r="OMH142" s="2"/>
      <c r="OMI142" s="2"/>
      <c r="OMJ142" s="2"/>
      <c r="OMK142" s="2"/>
      <c r="OML142" s="2"/>
      <c r="OMM142" s="2"/>
      <c r="OMN142" s="2"/>
      <c r="OMO142" s="2"/>
      <c r="OMP142" s="2"/>
      <c r="OMQ142" s="2"/>
      <c r="OMR142" s="2"/>
      <c r="OMS142" s="2"/>
      <c r="OMT142" s="2"/>
      <c r="OMU142" s="2"/>
      <c r="OMV142" s="2"/>
      <c r="OMW142" s="2"/>
      <c r="OMX142" s="2"/>
      <c r="OMY142" s="2"/>
      <c r="OMZ142" s="2"/>
      <c r="ONA142" s="2"/>
      <c r="ONB142" s="2"/>
      <c r="ONC142" s="2"/>
      <c r="OND142" s="2"/>
      <c r="ONE142" s="2"/>
      <c r="ONF142" s="2"/>
      <c r="ONG142" s="2"/>
      <c r="ONH142" s="2"/>
      <c r="ONI142" s="2"/>
      <c r="ONJ142" s="2"/>
      <c r="ONK142" s="2"/>
      <c r="ONL142" s="2"/>
      <c r="ONM142" s="2"/>
      <c r="ONN142" s="2"/>
      <c r="ONO142" s="2"/>
      <c r="ONP142" s="2"/>
      <c r="ONQ142" s="2"/>
      <c r="ONR142" s="2"/>
      <c r="ONS142" s="2"/>
      <c r="ONT142" s="2"/>
      <c r="ONU142" s="2"/>
      <c r="ONV142" s="2"/>
      <c r="ONW142" s="2"/>
      <c r="ONX142" s="2"/>
      <c r="ONY142" s="2"/>
      <c r="ONZ142" s="2"/>
      <c r="OOA142" s="2"/>
      <c r="OOB142" s="2"/>
      <c r="OOC142" s="2"/>
      <c r="OOD142" s="2"/>
      <c r="OOE142" s="2"/>
      <c r="OOF142" s="2"/>
      <c r="OOG142" s="2"/>
      <c r="OOH142" s="2"/>
      <c r="OOI142" s="2"/>
      <c r="OOJ142" s="2"/>
      <c r="OOK142" s="2"/>
      <c r="OOL142" s="2"/>
      <c r="OOM142" s="2"/>
      <c r="OON142" s="2"/>
      <c r="OOO142" s="2"/>
      <c r="OOP142" s="2"/>
      <c r="OOQ142" s="2"/>
      <c r="OOR142" s="2"/>
      <c r="OOS142" s="2"/>
      <c r="OOT142" s="2"/>
      <c r="OOU142" s="2"/>
      <c r="OOV142" s="2"/>
      <c r="OOW142" s="2"/>
      <c r="OOX142" s="2"/>
      <c r="OOY142" s="2"/>
      <c r="OOZ142" s="2"/>
      <c r="OPA142" s="2"/>
      <c r="OPB142" s="2"/>
      <c r="OPC142" s="2"/>
      <c r="OPD142" s="2"/>
      <c r="OPE142" s="2"/>
      <c r="OPF142" s="2"/>
      <c r="OPG142" s="2"/>
      <c r="OPH142" s="2"/>
      <c r="OPI142" s="2"/>
      <c r="OPJ142" s="2"/>
      <c r="OPK142" s="2"/>
      <c r="OPL142" s="2"/>
      <c r="OPM142" s="2"/>
      <c r="OPN142" s="2"/>
      <c r="OPO142" s="2"/>
      <c r="OPP142" s="2"/>
      <c r="OPQ142" s="2"/>
      <c r="OPR142" s="2"/>
      <c r="OPS142" s="2"/>
      <c r="OPT142" s="2"/>
      <c r="OPU142" s="2"/>
      <c r="OPV142" s="2"/>
      <c r="OPW142" s="2"/>
      <c r="OPX142" s="2"/>
      <c r="OPY142" s="2"/>
      <c r="OPZ142" s="2"/>
      <c r="OQA142" s="2"/>
      <c r="OQB142" s="2"/>
      <c r="OQC142" s="2"/>
      <c r="OQD142" s="2"/>
      <c r="OQE142" s="2"/>
      <c r="OQF142" s="2"/>
      <c r="OQG142" s="2"/>
      <c r="OQH142" s="2"/>
      <c r="OQI142" s="2"/>
      <c r="OQJ142" s="2"/>
      <c r="OQK142" s="2"/>
      <c r="OQL142" s="2"/>
      <c r="OQM142" s="2"/>
      <c r="OQN142" s="2"/>
      <c r="OQO142" s="2"/>
      <c r="OQP142" s="2"/>
      <c r="OQQ142" s="2"/>
      <c r="OQR142" s="2"/>
      <c r="OQS142" s="2"/>
      <c r="OQT142" s="2"/>
      <c r="OQU142" s="2"/>
      <c r="OQV142" s="2"/>
      <c r="OQW142" s="2"/>
      <c r="OQX142" s="2"/>
      <c r="OQY142" s="2"/>
      <c r="OQZ142" s="2"/>
      <c r="ORA142" s="2"/>
      <c r="ORB142" s="2"/>
      <c r="ORC142" s="2"/>
      <c r="ORD142" s="2"/>
      <c r="ORE142" s="2"/>
      <c r="ORF142" s="2"/>
      <c r="ORG142" s="2"/>
      <c r="ORH142" s="2"/>
      <c r="ORI142" s="2"/>
      <c r="ORJ142" s="2"/>
      <c r="ORK142" s="2"/>
      <c r="ORL142" s="2"/>
      <c r="ORM142" s="2"/>
      <c r="ORN142" s="2"/>
      <c r="ORO142" s="2"/>
      <c r="ORP142" s="2"/>
      <c r="ORQ142" s="2"/>
      <c r="ORR142" s="2"/>
      <c r="ORS142" s="2"/>
      <c r="ORT142" s="2"/>
      <c r="ORU142" s="2"/>
      <c r="ORV142" s="2"/>
      <c r="ORW142" s="2"/>
      <c r="ORX142" s="2"/>
      <c r="ORY142" s="2"/>
      <c r="ORZ142" s="2"/>
      <c r="OSA142" s="2"/>
      <c r="OSB142" s="2"/>
      <c r="OSC142" s="2"/>
      <c r="OSD142" s="2"/>
      <c r="OSE142" s="2"/>
      <c r="OSF142" s="2"/>
      <c r="OSG142" s="2"/>
      <c r="OSH142" s="2"/>
      <c r="OSI142" s="2"/>
      <c r="OSJ142" s="2"/>
      <c r="OSK142" s="2"/>
      <c r="OSL142" s="2"/>
      <c r="OSM142" s="2"/>
      <c r="OSN142" s="2"/>
      <c r="OSO142" s="2"/>
      <c r="OSP142" s="2"/>
      <c r="OSQ142" s="2"/>
      <c r="OSR142" s="2"/>
      <c r="OSS142" s="2"/>
      <c r="OST142" s="2"/>
      <c r="OSU142" s="2"/>
      <c r="OSV142" s="2"/>
      <c r="OSW142" s="2"/>
      <c r="OSX142" s="2"/>
      <c r="OSY142" s="2"/>
      <c r="OSZ142" s="2"/>
      <c r="OTA142" s="2"/>
      <c r="OTB142" s="2"/>
      <c r="OTC142" s="2"/>
      <c r="OTD142" s="2"/>
      <c r="OTE142" s="2"/>
      <c r="OTF142" s="2"/>
      <c r="OTG142" s="2"/>
      <c r="OTH142" s="2"/>
      <c r="OTI142" s="2"/>
      <c r="OTJ142" s="2"/>
      <c r="OTK142" s="2"/>
      <c r="OTL142" s="2"/>
      <c r="OTM142" s="2"/>
      <c r="OTN142" s="2"/>
      <c r="OTO142" s="2"/>
      <c r="OTP142" s="2"/>
      <c r="OTQ142" s="2"/>
      <c r="OTR142" s="2"/>
      <c r="OTS142" s="2"/>
      <c r="OTT142" s="2"/>
      <c r="OTU142" s="2"/>
      <c r="OTV142" s="2"/>
      <c r="OTW142" s="2"/>
      <c r="OTX142" s="2"/>
      <c r="OTY142" s="2"/>
      <c r="OTZ142" s="2"/>
      <c r="OUA142" s="2"/>
      <c r="OUB142" s="2"/>
      <c r="OUC142" s="2"/>
      <c r="OUD142" s="2"/>
      <c r="OUE142" s="2"/>
      <c r="OUF142" s="2"/>
      <c r="OUG142" s="2"/>
      <c r="OUH142" s="2"/>
      <c r="OUI142" s="2"/>
      <c r="OUJ142" s="2"/>
      <c r="OUK142" s="2"/>
      <c r="OUL142" s="2"/>
      <c r="OUM142" s="2"/>
      <c r="OUN142" s="2"/>
      <c r="OUO142" s="2"/>
      <c r="OUP142" s="2"/>
      <c r="OUQ142" s="2"/>
      <c r="OUR142" s="2"/>
      <c r="OUS142" s="2"/>
      <c r="OUT142" s="2"/>
      <c r="OUU142" s="2"/>
      <c r="OUV142" s="2"/>
      <c r="OUW142" s="2"/>
      <c r="OUX142" s="2"/>
      <c r="OUY142" s="2"/>
      <c r="OUZ142" s="2"/>
      <c r="OVA142" s="2"/>
      <c r="OVB142" s="2"/>
      <c r="OVC142" s="2"/>
      <c r="OVD142" s="2"/>
      <c r="OVE142" s="2"/>
      <c r="OVF142" s="2"/>
      <c r="OVG142" s="2"/>
      <c r="OVH142" s="2"/>
      <c r="OVI142" s="2"/>
      <c r="OVJ142" s="2"/>
      <c r="OVK142" s="2"/>
      <c r="OVL142" s="2"/>
      <c r="OVM142" s="2"/>
      <c r="OVN142" s="2"/>
      <c r="OVO142" s="2"/>
      <c r="OVP142" s="2"/>
      <c r="OVQ142" s="2"/>
      <c r="OVR142" s="2"/>
      <c r="OVS142" s="2"/>
      <c r="OVT142" s="2"/>
      <c r="OVU142" s="2"/>
      <c r="OVV142" s="2"/>
      <c r="OVW142" s="2"/>
      <c r="OVX142" s="2"/>
      <c r="OVY142" s="2"/>
      <c r="OVZ142" s="2"/>
      <c r="OWA142" s="2"/>
      <c r="OWB142" s="2"/>
      <c r="OWC142" s="2"/>
      <c r="OWD142" s="2"/>
      <c r="OWE142" s="2"/>
      <c r="OWF142" s="2"/>
      <c r="OWG142" s="2"/>
      <c r="OWH142" s="2"/>
      <c r="OWI142" s="2"/>
      <c r="OWJ142" s="2"/>
      <c r="OWK142" s="2"/>
      <c r="OWL142" s="2"/>
      <c r="OWM142" s="2"/>
      <c r="OWN142" s="2"/>
      <c r="OWO142" s="2"/>
      <c r="OWP142" s="2"/>
      <c r="OWQ142" s="2"/>
      <c r="OWR142" s="2"/>
      <c r="OWS142" s="2"/>
      <c r="OWT142" s="2"/>
      <c r="OWU142" s="2"/>
      <c r="OWV142" s="2"/>
      <c r="OWW142" s="2"/>
      <c r="OWX142" s="2"/>
      <c r="OWY142" s="2"/>
      <c r="OWZ142" s="2"/>
      <c r="OXA142" s="2"/>
      <c r="OXB142" s="2"/>
      <c r="OXC142" s="2"/>
      <c r="OXD142" s="2"/>
      <c r="OXE142" s="2"/>
      <c r="OXF142" s="2"/>
      <c r="OXG142" s="2"/>
      <c r="OXH142" s="2"/>
      <c r="OXI142" s="2"/>
      <c r="OXJ142" s="2"/>
      <c r="OXK142" s="2"/>
      <c r="OXL142" s="2"/>
      <c r="OXM142" s="2"/>
      <c r="OXN142" s="2"/>
      <c r="OXO142" s="2"/>
      <c r="OXP142" s="2"/>
      <c r="OXQ142" s="2"/>
      <c r="OXR142" s="2"/>
      <c r="OXS142" s="2"/>
      <c r="OXT142" s="2"/>
      <c r="OXU142" s="2"/>
      <c r="OXV142" s="2"/>
      <c r="OXW142" s="2"/>
      <c r="OXX142" s="2"/>
      <c r="OXY142" s="2"/>
      <c r="OXZ142" s="2"/>
      <c r="OYA142" s="2"/>
      <c r="OYB142" s="2"/>
      <c r="OYC142" s="2"/>
      <c r="OYD142" s="2"/>
      <c r="OYE142" s="2"/>
      <c r="OYF142" s="2"/>
      <c r="OYG142" s="2"/>
      <c r="OYH142" s="2"/>
      <c r="OYI142" s="2"/>
      <c r="OYJ142" s="2"/>
      <c r="OYK142" s="2"/>
      <c r="OYL142" s="2"/>
      <c r="OYM142" s="2"/>
      <c r="OYN142" s="2"/>
      <c r="OYO142" s="2"/>
      <c r="OYP142" s="2"/>
      <c r="OYQ142" s="2"/>
      <c r="OYR142" s="2"/>
      <c r="OYS142" s="2"/>
      <c r="OYT142" s="2"/>
      <c r="OYU142" s="2"/>
      <c r="OYV142" s="2"/>
      <c r="OYW142" s="2"/>
      <c r="OYX142" s="2"/>
      <c r="OYY142" s="2"/>
      <c r="OYZ142" s="2"/>
      <c r="OZA142" s="2"/>
      <c r="OZB142" s="2"/>
      <c r="OZC142" s="2"/>
      <c r="OZD142" s="2"/>
      <c r="OZE142" s="2"/>
      <c r="OZF142" s="2"/>
      <c r="OZG142" s="2"/>
      <c r="OZH142" s="2"/>
      <c r="OZI142" s="2"/>
      <c r="OZJ142" s="2"/>
      <c r="OZK142" s="2"/>
      <c r="OZL142" s="2"/>
      <c r="OZM142" s="2"/>
      <c r="OZN142" s="2"/>
      <c r="OZO142" s="2"/>
      <c r="OZP142" s="2"/>
      <c r="OZQ142" s="2"/>
      <c r="OZR142" s="2"/>
      <c r="OZS142" s="2"/>
      <c r="OZT142" s="2"/>
      <c r="OZU142" s="2"/>
      <c r="OZV142" s="2"/>
      <c r="OZW142" s="2"/>
      <c r="OZX142" s="2"/>
      <c r="OZY142" s="2"/>
      <c r="OZZ142" s="2"/>
      <c r="PAA142" s="2"/>
      <c r="PAB142" s="2"/>
      <c r="PAC142" s="2"/>
      <c r="PAD142" s="2"/>
      <c r="PAE142" s="2"/>
      <c r="PAF142" s="2"/>
      <c r="PAG142" s="2"/>
      <c r="PAH142" s="2"/>
      <c r="PAI142" s="2"/>
      <c r="PAJ142" s="2"/>
      <c r="PAK142" s="2"/>
      <c r="PAL142" s="2"/>
      <c r="PAM142" s="2"/>
      <c r="PAN142" s="2"/>
      <c r="PAO142" s="2"/>
      <c r="PAP142" s="2"/>
      <c r="PAQ142" s="2"/>
      <c r="PAR142" s="2"/>
      <c r="PAS142" s="2"/>
      <c r="PAT142" s="2"/>
      <c r="PAU142" s="2"/>
      <c r="PAV142" s="2"/>
      <c r="PAW142" s="2"/>
      <c r="PAX142" s="2"/>
      <c r="PAY142" s="2"/>
      <c r="PAZ142" s="2"/>
      <c r="PBA142" s="2"/>
      <c r="PBB142" s="2"/>
      <c r="PBC142" s="2"/>
      <c r="PBD142" s="2"/>
      <c r="PBE142" s="2"/>
      <c r="PBF142" s="2"/>
      <c r="PBG142" s="2"/>
      <c r="PBH142" s="2"/>
      <c r="PBI142" s="2"/>
      <c r="PBJ142" s="2"/>
      <c r="PBK142" s="2"/>
      <c r="PBL142" s="2"/>
      <c r="PBM142" s="2"/>
      <c r="PBN142" s="2"/>
      <c r="PBO142" s="2"/>
      <c r="PBP142" s="2"/>
      <c r="PBQ142" s="2"/>
      <c r="PBR142" s="2"/>
      <c r="PBS142" s="2"/>
      <c r="PBT142" s="2"/>
      <c r="PBU142" s="2"/>
      <c r="PBV142" s="2"/>
      <c r="PBW142" s="2"/>
      <c r="PBX142" s="2"/>
      <c r="PBY142" s="2"/>
      <c r="PBZ142" s="2"/>
      <c r="PCA142" s="2"/>
      <c r="PCB142" s="2"/>
      <c r="PCC142" s="2"/>
      <c r="PCD142" s="2"/>
      <c r="PCE142" s="2"/>
      <c r="PCF142" s="2"/>
      <c r="PCG142" s="2"/>
      <c r="PCH142" s="2"/>
      <c r="PCI142" s="2"/>
      <c r="PCJ142" s="2"/>
      <c r="PCK142" s="2"/>
      <c r="PCL142" s="2"/>
      <c r="PCM142" s="2"/>
      <c r="PCN142" s="2"/>
      <c r="PCO142" s="2"/>
      <c r="PCP142" s="2"/>
      <c r="PCQ142" s="2"/>
      <c r="PCR142" s="2"/>
      <c r="PCS142" s="2"/>
      <c r="PCT142" s="2"/>
      <c r="PCU142" s="2"/>
      <c r="PCV142" s="2"/>
      <c r="PCW142" s="2"/>
      <c r="PCX142" s="2"/>
      <c r="PCY142" s="2"/>
      <c r="PCZ142" s="2"/>
      <c r="PDA142" s="2"/>
      <c r="PDB142" s="2"/>
      <c r="PDC142" s="2"/>
      <c r="PDD142" s="2"/>
      <c r="PDE142" s="2"/>
      <c r="PDF142" s="2"/>
      <c r="PDG142" s="2"/>
      <c r="PDH142" s="2"/>
      <c r="PDI142" s="2"/>
      <c r="PDJ142" s="2"/>
      <c r="PDK142" s="2"/>
      <c r="PDL142" s="2"/>
      <c r="PDM142" s="2"/>
      <c r="PDN142" s="2"/>
      <c r="PDO142" s="2"/>
      <c r="PDP142" s="2"/>
      <c r="PDQ142" s="2"/>
      <c r="PDR142" s="2"/>
      <c r="PDS142" s="2"/>
      <c r="PDT142" s="2"/>
      <c r="PDU142" s="2"/>
      <c r="PDV142" s="2"/>
      <c r="PDW142" s="2"/>
      <c r="PDX142" s="2"/>
      <c r="PDY142" s="2"/>
      <c r="PDZ142" s="2"/>
      <c r="PEA142" s="2"/>
      <c r="PEB142" s="2"/>
      <c r="PEC142" s="2"/>
      <c r="PED142" s="2"/>
      <c r="PEE142" s="2"/>
      <c r="PEF142" s="2"/>
      <c r="PEG142" s="2"/>
      <c r="PEH142" s="2"/>
      <c r="PEI142" s="2"/>
      <c r="PEJ142" s="2"/>
      <c r="PEK142" s="2"/>
      <c r="PEL142" s="2"/>
      <c r="PEM142" s="2"/>
      <c r="PEN142" s="2"/>
      <c r="PEO142" s="2"/>
      <c r="PEP142" s="2"/>
      <c r="PEQ142" s="2"/>
      <c r="PER142" s="2"/>
      <c r="PES142" s="2"/>
      <c r="PET142" s="2"/>
      <c r="PEU142" s="2"/>
      <c r="PEV142" s="2"/>
      <c r="PEW142" s="2"/>
      <c r="PEX142" s="2"/>
      <c r="PEY142" s="2"/>
      <c r="PEZ142" s="2"/>
      <c r="PFA142" s="2"/>
      <c r="PFB142" s="2"/>
      <c r="PFC142" s="2"/>
      <c r="PFD142" s="2"/>
      <c r="PFE142" s="2"/>
      <c r="PFF142" s="2"/>
      <c r="PFG142" s="2"/>
      <c r="PFH142" s="2"/>
      <c r="PFI142" s="2"/>
      <c r="PFJ142" s="2"/>
      <c r="PFK142" s="2"/>
      <c r="PFL142" s="2"/>
      <c r="PFM142" s="2"/>
      <c r="PFN142" s="2"/>
      <c r="PFO142" s="2"/>
      <c r="PFP142" s="2"/>
      <c r="PFQ142" s="2"/>
      <c r="PFR142" s="2"/>
      <c r="PFS142" s="2"/>
      <c r="PFT142" s="2"/>
      <c r="PFU142" s="2"/>
      <c r="PFV142" s="2"/>
      <c r="PFW142" s="2"/>
      <c r="PFX142" s="2"/>
      <c r="PFY142" s="2"/>
      <c r="PFZ142" s="2"/>
      <c r="PGA142" s="2"/>
      <c r="PGB142" s="2"/>
      <c r="PGC142" s="2"/>
      <c r="PGD142" s="2"/>
      <c r="PGE142" s="2"/>
      <c r="PGF142" s="2"/>
      <c r="PGG142" s="2"/>
      <c r="PGH142" s="2"/>
      <c r="PGI142" s="2"/>
      <c r="PGJ142" s="2"/>
      <c r="PGK142" s="2"/>
      <c r="PGL142" s="2"/>
      <c r="PGM142" s="2"/>
      <c r="PGN142" s="2"/>
      <c r="PGO142" s="2"/>
      <c r="PGP142" s="2"/>
      <c r="PGQ142" s="2"/>
      <c r="PGR142" s="2"/>
      <c r="PGS142" s="2"/>
      <c r="PGT142" s="2"/>
      <c r="PGU142" s="2"/>
      <c r="PGV142" s="2"/>
      <c r="PGW142" s="2"/>
      <c r="PGX142" s="2"/>
      <c r="PGY142" s="2"/>
      <c r="PGZ142" s="2"/>
      <c r="PHA142" s="2"/>
      <c r="PHB142" s="2"/>
      <c r="PHC142" s="2"/>
      <c r="PHD142" s="2"/>
      <c r="PHE142" s="2"/>
      <c r="PHF142" s="2"/>
      <c r="PHG142" s="2"/>
      <c r="PHH142" s="2"/>
      <c r="PHI142" s="2"/>
      <c r="PHJ142" s="2"/>
      <c r="PHK142" s="2"/>
      <c r="PHL142" s="2"/>
      <c r="PHM142" s="2"/>
      <c r="PHN142" s="2"/>
      <c r="PHO142" s="2"/>
      <c r="PHP142" s="2"/>
      <c r="PHQ142" s="2"/>
      <c r="PHR142" s="2"/>
      <c r="PHS142" s="2"/>
      <c r="PHT142" s="2"/>
      <c r="PHU142" s="2"/>
      <c r="PHV142" s="2"/>
      <c r="PHW142" s="2"/>
      <c r="PHX142" s="2"/>
      <c r="PHY142" s="2"/>
      <c r="PHZ142" s="2"/>
      <c r="PIA142" s="2"/>
      <c r="PIB142" s="2"/>
      <c r="PIC142" s="2"/>
      <c r="PID142" s="2"/>
      <c r="PIE142" s="2"/>
      <c r="PIF142" s="2"/>
      <c r="PIG142" s="2"/>
      <c r="PIH142" s="2"/>
      <c r="PII142" s="2"/>
      <c r="PIJ142" s="2"/>
      <c r="PIK142" s="2"/>
      <c r="PIL142" s="2"/>
      <c r="PIM142" s="2"/>
      <c r="PIN142" s="2"/>
      <c r="PIO142" s="2"/>
      <c r="PIP142" s="2"/>
      <c r="PIQ142" s="2"/>
      <c r="PIR142" s="2"/>
      <c r="PIS142" s="2"/>
      <c r="PIT142" s="2"/>
      <c r="PIU142" s="2"/>
      <c r="PIV142" s="2"/>
      <c r="PIW142" s="2"/>
      <c r="PIX142" s="2"/>
      <c r="PIY142" s="2"/>
      <c r="PIZ142" s="2"/>
      <c r="PJA142" s="2"/>
      <c r="PJB142" s="2"/>
      <c r="PJC142" s="2"/>
      <c r="PJD142" s="2"/>
      <c r="PJE142" s="2"/>
      <c r="PJF142" s="2"/>
      <c r="PJG142" s="2"/>
      <c r="PJH142" s="2"/>
      <c r="PJI142" s="2"/>
      <c r="PJJ142" s="2"/>
      <c r="PJK142" s="2"/>
      <c r="PJL142" s="2"/>
      <c r="PJM142" s="2"/>
      <c r="PJN142" s="2"/>
      <c r="PJO142" s="2"/>
      <c r="PJP142" s="2"/>
      <c r="PJQ142" s="2"/>
      <c r="PJR142" s="2"/>
      <c r="PJS142" s="2"/>
      <c r="PJT142" s="2"/>
      <c r="PJU142" s="2"/>
      <c r="PJV142" s="2"/>
      <c r="PJW142" s="2"/>
      <c r="PJX142" s="2"/>
      <c r="PJY142" s="2"/>
      <c r="PJZ142" s="2"/>
      <c r="PKA142" s="2"/>
      <c r="PKB142" s="2"/>
      <c r="PKC142" s="2"/>
      <c r="PKD142" s="2"/>
      <c r="PKE142" s="2"/>
      <c r="PKF142" s="2"/>
      <c r="PKG142" s="2"/>
      <c r="PKH142" s="2"/>
      <c r="PKI142" s="2"/>
      <c r="PKJ142" s="2"/>
      <c r="PKK142" s="2"/>
      <c r="PKL142" s="2"/>
      <c r="PKM142" s="2"/>
      <c r="PKN142" s="2"/>
      <c r="PKO142" s="2"/>
      <c r="PKP142" s="2"/>
      <c r="PKQ142" s="2"/>
      <c r="PKR142" s="2"/>
      <c r="PKS142" s="2"/>
      <c r="PKT142" s="2"/>
      <c r="PKU142" s="2"/>
      <c r="PKV142" s="2"/>
      <c r="PKW142" s="2"/>
      <c r="PKX142" s="2"/>
      <c r="PKY142" s="2"/>
      <c r="PKZ142" s="2"/>
      <c r="PLA142" s="2"/>
      <c r="PLB142" s="2"/>
      <c r="PLC142" s="2"/>
      <c r="PLD142" s="2"/>
      <c r="PLE142" s="2"/>
      <c r="PLF142" s="2"/>
      <c r="PLG142" s="2"/>
      <c r="PLH142" s="2"/>
      <c r="PLI142" s="2"/>
      <c r="PLJ142" s="2"/>
      <c r="PLK142" s="2"/>
      <c r="PLL142" s="2"/>
      <c r="PLM142" s="2"/>
      <c r="PLN142" s="2"/>
      <c r="PLO142" s="2"/>
      <c r="PLP142" s="2"/>
      <c r="PLQ142" s="2"/>
      <c r="PLR142" s="2"/>
      <c r="PLS142" s="2"/>
      <c r="PLT142" s="2"/>
      <c r="PLU142" s="2"/>
      <c r="PLV142" s="2"/>
      <c r="PLW142" s="2"/>
      <c r="PLX142" s="2"/>
      <c r="PLY142" s="2"/>
      <c r="PLZ142" s="2"/>
      <c r="PMA142" s="2"/>
      <c r="PMB142" s="2"/>
      <c r="PMC142" s="2"/>
      <c r="PMD142" s="2"/>
      <c r="PME142" s="2"/>
      <c r="PMF142" s="2"/>
      <c r="PMG142" s="2"/>
      <c r="PMH142" s="2"/>
      <c r="PMI142" s="2"/>
      <c r="PMJ142" s="2"/>
      <c r="PMK142" s="2"/>
      <c r="PML142" s="2"/>
      <c r="PMM142" s="2"/>
      <c r="PMN142" s="2"/>
      <c r="PMO142" s="2"/>
      <c r="PMP142" s="2"/>
      <c r="PMQ142" s="2"/>
      <c r="PMR142" s="2"/>
      <c r="PMS142" s="2"/>
      <c r="PMT142" s="2"/>
      <c r="PMU142" s="2"/>
      <c r="PMV142" s="2"/>
      <c r="PMW142" s="2"/>
      <c r="PMX142" s="2"/>
      <c r="PMY142" s="2"/>
      <c r="PMZ142" s="2"/>
      <c r="PNA142" s="2"/>
      <c r="PNB142" s="2"/>
      <c r="PNC142" s="2"/>
      <c r="PND142" s="2"/>
      <c r="PNE142" s="2"/>
      <c r="PNF142" s="2"/>
      <c r="PNG142" s="2"/>
      <c r="PNH142" s="2"/>
      <c r="PNI142" s="2"/>
      <c r="PNJ142" s="2"/>
      <c r="PNK142" s="2"/>
      <c r="PNL142" s="2"/>
      <c r="PNM142" s="2"/>
      <c r="PNN142" s="2"/>
      <c r="PNO142" s="2"/>
      <c r="PNP142" s="2"/>
      <c r="PNQ142" s="2"/>
      <c r="PNR142" s="2"/>
      <c r="PNS142" s="2"/>
      <c r="PNT142" s="2"/>
      <c r="PNU142" s="2"/>
      <c r="PNV142" s="2"/>
      <c r="PNW142" s="2"/>
      <c r="PNX142" s="2"/>
      <c r="PNY142" s="2"/>
      <c r="PNZ142" s="2"/>
      <c r="POA142" s="2"/>
      <c r="POB142" s="2"/>
      <c r="POC142" s="2"/>
      <c r="POD142" s="2"/>
      <c r="POE142" s="2"/>
      <c r="POF142" s="2"/>
      <c r="POG142" s="2"/>
      <c r="POH142" s="2"/>
      <c r="POI142" s="2"/>
      <c r="POJ142" s="2"/>
      <c r="POK142" s="2"/>
      <c r="POL142" s="2"/>
      <c r="POM142" s="2"/>
      <c r="PON142" s="2"/>
      <c r="POO142" s="2"/>
      <c r="POP142" s="2"/>
      <c r="POQ142" s="2"/>
      <c r="POR142" s="2"/>
      <c r="POS142" s="2"/>
      <c r="POT142" s="2"/>
      <c r="POU142" s="2"/>
      <c r="POV142" s="2"/>
      <c r="POW142" s="2"/>
      <c r="POX142" s="2"/>
      <c r="POY142" s="2"/>
      <c r="POZ142" s="2"/>
      <c r="PPA142" s="2"/>
      <c r="PPB142" s="2"/>
      <c r="PPC142" s="2"/>
      <c r="PPD142" s="2"/>
      <c r="PPE142" s="2"/>
      <c r="PPF142" s="2"/>
      <c r="PPG142" s="2"/>
      <c r="PPH142" s="2"/>
      <c r="PPI142" s="2"/>
      <c r="PPJ142" s="2"/>
      <c r="PPK142" s="2"/>
      <c r="PPL142" s="2"/>
      <c r="PPM142" s="2"/>
      <c r="PPN142" s="2"/>
      <c r="PPO142" s="2"/>
      <c r="PPP142" s="2"/>
      <c r="PPQ142" s="2"/>
      <c r="PPR142" s="2"/>
      <c r="PPS142" s="2"/>
      <c r="PPT142" s="2"/>
      <c r="PPU142" s="2"/>
      <c r="PPV142" s="2"/>
      <c r="PPW142" s="2"/>
      <c r="PPX142" s="2"/>
      <c r="PPY142" s="2"/>
      <c r="PPZ142" s="2"/>
      <c r="PQA142" s="2"/>
      <c r="PQB142" s="2"/>
      <c r="PQC142" s="2"/>
      <c r="PQD142" s="2"/>
      <c r="PQE142" s="2"/>
      <c r="PQF142" s="2"/>
      <c r="PQG142" s="2"/>
      <c r="PQH142" s="2"/>
      <c r="PQI142" s="2"/>
      <c r="PQJ142" s="2"/>
      <c r="PQK142" s="2"/>
      <c r="PQL142" s="2"/>
      <c r="PQM142" s="2"/>
      <c r="PQN142" s="2"/>
      <c r="PQO142" s="2"/>
      <c r="PQP142" s="2"/>
      <c r="PQQ142" s="2"/>
      <c r="PQR142" s="2"/>
      <c r="PQS142" s="2"/>
      <c r="PQT142" s="2"/>
      <c r="PQU142" s="2"/>
      <c r="PQV142" s="2"/>
      <c r="PQW142" s="2"/>
      <c r="PQX142" s="2"/>
      <c r="PQY142" s="2"/>
      <c r="PQZ142" s="2"/>
      <c r="PRA142" s="2"/>
      <c r="PRB142" s="2"/>
      <c r="PRC142" s="2"/>
      <c r="PRD142" s="2"/>
      <c r="PRE142" s="2"/>
      <c r="PRF142" s="2"/>
      <c r="PRG142" s="2"/>
      <c r="PRH142" s="2"/>
      <c r="PRI142" s="2"/>
      <c r="PRJ142" s="2"/>
      <c r="PRK142" s="2"/>
      <c r="PRL142" s="2"/>
      <c r="PRM142" s="2"/>
      <c r="PRN142" s="2"/>
      <c r="PRO142" s="2"/>
      <c r="PRP142" s="2"/>
      <c r="PRQ142" s="2"/>
      <c r="PRR142" s="2"/>
      <c r="PRS142" s="2"/>
      <c r="PRT142" s="2"/>
      <c r="PRU142" s="2"/>
      <c r="PRV142" s="2"/>
      <c r="PRW142" s="2"/>
      <c r="PRX142" s="2"/>
      <c r="PRY142" s="2"/>
      <c r="PRZ142" s="2"/>
      <c r="PSA142" s="2"/>
      <c r="PSB142" s="2"/>
      <c r="PSC142" s="2"/>
      <c r="PSD142" s="2"/>
      <c r="PSE142" s="2"/>
      <c r="PSF142" s="2"/>
      <c r="PSG142" s="2"/>
      <c r="PSH142" s="2"/>
      <c r="PSI142" s="2"/>
      <c r="PSJ142" s="2"/>
      <c r="PSK142" s="2"/>
      <c r="PSL142" s="2"/>
      <c r="PSM142" s="2"/>
      <c r="PSN142" s="2"/>
      <c r="PSO142" s="2"/>
      <c r="PSP142" s="2"/>
      <c r="PSQ142" s="2"/>
      <c r="PSR142" s="2"/>
      <c r="PSS142" s="2"/>
      <c r="PST142" s="2"/>
      <c r="PSU142" s="2"/>
      <c r="PSV142" s="2"/>
      <c r="PSW142" s="2"/>
      <c r="PSX142" s="2"/>
      <c r="PSY142" s="2"/>
      <c r="PSZ142" s="2"/>
      <c r="PTA142" s="2"/>
      <c r="PTB142" s="2"/>
      <c r="PTC142" s="2"/>
      <c r="PTD142" s="2"/>
      <c r="PTE142" s="2"/>
      <c r="PTF142" s="2"/>
      <c r="PTG142" s="2"/>
      <c r="PTH142" s="2"/>
      <c r="PTI142" s="2"/>
      <c r="PTJ142" s="2"/>
      <c r="PTK142" s="2"/>
      <c r="PTL142" s="2"/>
      <c r="PTM142" s="2"/>
      <c r="PTN142" s="2"/>
      <c r="PTO142" s="2"/>
      <c r="PTP142" s="2"/>
      <c r="PTQ142" s="2"/>
      <c r="PTR142" s="2"/>
      <c r="PTS142" s="2"/>
      <c r="PTT142" s="2"/>
      <c r="PTU142" s="2"/>
      <c r="PTV142" s="2"/>
      <c r="PTW142" s="2"/>
      <c r="PTX142" s="2"/>
      <c r="PTY142" s="2"/>
      <c r="PTZ142" s="2"/>
      <c r="PUA142" s="2"/>
      <c r="PUB142" s="2"/>
      <c r="PUC142" s="2"/>
      <c r="PUD142" s="2"/>
      <c r="PUE142" s="2"/>
      <c r="PUF142" s="2"/>
      <c r="PUG142" s="2"/>
      <c r="PUH142" s="2"/>
      <c r="PUI142" s="2"/>
      <c r="PUJ142" s="2"/>
      <c r="PUK142" s="2"/>
      <c r="PUL142" s="2"/>
      <c r="PUM142" s="2"/>
      <c r="PUN142" s="2"/>
      <c r="PUO142" s="2"/>
      <c r="PUP142" s="2"/>
      <c r="PUQ142" s="2"/>
      <c r="PUR142" s="2"/>
      <c r="PUS142" s="2"/>
      <c r="PUT142" s="2"/>
      <c r="PUU142" s="2"/>
      <c r="PUV142" s="2"/>
      <c r="PUW142" s="2"/>
      <c r="PUX142" s="2"/>
      <c r="PUY142" s="2"/>
      <c r="PUZ142" s="2"/>
      <c r="PVA142" s="2"/>
      <c r="PVB142" s="2"/>
      <c r="PVC142" s="2"/>
      <c r="PVD142" s="2"/>
      <c r="PVE142" s="2"/>
      <c r="PVF142" s="2"/>
      <c r="PVG142" s="2"/>
      <c r="PVH142" s="2"/>
      <c r="PVI142" s="2"/>
      <c r="PVJ142" s="2"/>
      <c r="PVK142" s="2"/>
      <c r="PVL142" s="2"/>
      <c r="PVM142" s="2"/>
      <c r="PVN142" s="2"/>
      <c r="PVO142" s="2"/>
      <c r="PVP142" s="2"/>
      <c r="PVQ142" s="2"/>
      <c r="PVR142" s="2"/>
      <c r="PVS142" s="2"/>
      <c r="PVT142" s="2"/>
      <c r="PVU142" s="2"/>
      <c r="PVV142" s="2"/>
      <c r="PVW142" s="2"/>
      <c r="PVX142" s="2"/>
      <c r="PVY142" s="2"/>
      <c r="PVZ142" s="2"/>
      <c r="PWA142" s="2"/>
      <c r="PWB142" s="2"/>
      <c r="PWC142" s="2"/>
      <c r="PWD142" s="2"/>
      <c r="PWE142" s="2"/>
      <c r="PWF142" s="2"/>
      <c r="PWG142" s="2"/>
      <c r="PWH142" s="2"/>
      <c r="PWI142" s="2"/>
      <c r="PWJ142" s="2"/>
      <c r="PWK142" s="2"/>
      <c r="PWL142" s="2"/>
      <c r="PWM142" s="2"/>
      <c r="PWN142" s="2"/>
      <c r="PWO142" s="2"/>
      <c r="PWP142" s="2"/>
      <c r="PWQ142" s="2"/>
      <c r="PWR142" s="2"/>
      <c r="PWS142" s="2"/>
      <c r="PWT142" s="2"/>
      <c r="PWU142" s="2"/>
      <c r="PWV142" s="2"/>
      <c r="PWW142" s="2"/>
      <c r="PWX142" s="2"/>
      <c r="PWY142" s="2"/>
      <c r="PWZ142" s="2"/>
      <c r="PXA142" s="2"/>
      <c r="PXB142" s="2"/>
      <c r="PXC142" s="2"/>
      <c r="PXD142" s="2"/>
      <c r="PXE142" s="2"/>
      <c r="PXF142" s="2"/>
      <c r="PXG142" s="2"/>
      <c r="PXH142" s="2"/>
      <c r="PXI142" s="2"/>
      <c r="PXJ142" s="2"/>
      <c r="PXK142" s="2"/>
      <c r="PXL142" s="2"/>
      <c r="PXM142" s="2"/>
      <c r="PXN142" s="2"/>
      <c r="PXO142" s="2"/>
      <c r="PXP142" s="2"/>
      <c r="PXQ142" s="2"/>
      <c r="PXR142" s="2"/>
      <c r="PXS142" s="2"/>
      <c r="PXT142" s="2"/>
      <c r="PXU142" s="2"/>
      <c r="PXV142" s="2"/>
      <c r="PXW142" s="2"/>
      <c r="PXX142" s="2"/>
      <c r="PXY142" s="2"/>
      <c r="PXZ142" s="2"/>
      <c r="PYA142" s="2"/>
      <c r="PYB142" s="2"/>
      <c r="PYC142" s="2"/>
      <c r="PYD142" s="2"/>
      <c r="PYE142" s="2"/>
      <c r="PYF142" s="2"/>
      <c r="PYG142" s="2"/>
      <c r="PYH142" s="2"/>
      <c r="PYI142" s="2"/>
      <c r="PYJ142" s="2"/>
      <c r="PYK142" s="2"/>
      <c r="PYL142" s="2"/>
      <c r="PYM142" s="2"/>
      <c r="PYN142" s="2"/>
      <c r="PYO142" s="2"/>
      <c r="PYP142" s="2"/>
      <c r="PYQ142" s="2"/>
      <c r="PYR142" s="2"/>
      <c r="PYS142" s="2"/>
      <c r="PYT142" s="2"/>
      <c r="PYU142" s="2"/>
      <c r="PYV142" s="2"/>
      <c r="PYW142" s="2"/>
      <c r="PYX142" s="2"/>
      <c r="PYY142" s="2"/>
      <c r="PYZ142" s="2"/>
      <c r="PZA142" s="2"/>
      <c r="PZB142" s="2"/>
      <c r="PZC142" s="2"/>
      <c r="PZD142" s="2"/>
      <c r="PZE142" s="2"/>
      <c r="PZF142" s="2"/>
      <c r="PZG142" s="2"/>
      <c r="PZH142" s="2"/>
      <c r="PZI142" s="2"/>
      <c r="PZJ142" s="2"/>
      <c r="PZK142" s="2"/>
      <c r="PZL142" s="2"/>
      <c r="PZM142" s="2"/>
      <c r="PZN142" s="2"/>
      <c r="PZO142" s="2"/>
      <c r="PZP142" s="2"/>
      <c r="PZQ142" s="2"/>
      <c r="PZR142" s="2"/>
      <c r="PZS142" s="2"/>
      <c r="PZT142" s="2"/>
      <c r="PZU142" s="2"/>
      <c r="PZV142" s="2"/>
      <c r="PZW142" s="2"/>
      <c r="PZX142" s="2"/>
      <c r="PZY142" s="2"/>
      <c r="PZZ142" s="2"/>
      <c r="QAA142" s="2"/>
      <c r="QAB142" s="2"/>
      <c r="QAC142" s="2"/>
      <c r="QAD142" s="2"/>
      <c r="QAE142" s="2"/>
      <c r="QAF142" s="2"/>
      <c r="QAG142" s="2"/>
      <c r="QAH142" s="2"/>
      <c r="QAI142" s="2"/>
      <c r="QAJ142" s="2"/>
      <c r="QAK142" s="2"/>
      <c r="QAL142" s="2"/>
      <c r="QAM142" s="2"/>
      <c r="QAN142" s="2"/>
      <c r="QAO142" s="2"/>
      <c r="QAP142" s="2"/>
      <c r="QAQ142" s="2"/>
      <c r="QAR142" s="2"/>
      <c r="QAS142" s="2"/>
      <c r="QAT142" s="2"/>
      <c r="QAU142" s="2"/>
      <c r="QAV142" s="2"/>
      <c r="QAW142" s="2"/>
      <c r="QAX142" s="2"/>
      <c r="QAY142" s="2"/>
      <c r="QAZ142" s="2"/>
      <c r="QBA142" s="2"/>
      <c r="QBB142" s="2"/>
      <c r="QBC142" s="2"/>
      <c r="QBD142" s="2"/>
      <c r="QBE142" s="2"/>
      <c r="QBF142" s="2"/>
      <c r="QBG142" s="2"/>
      <c r="QBH142" s="2"/>
      <c r="QBI142" s="2"/>
      <c r="QBJ142" s="2"/>
      <c r="QBK142" s="2"/>
      <c r="QBL142" s="2"/>
      <c r="QBM142" s="2"/>
      <c r="QBN142" s="2"/>
      <c r="QBO142" s="2"/>
      <c r="QBP142" s="2"/>
      <c r="QBQ142" s="2"/>
      <c r="QBR142" s="2"/>
      <c r="QBS142" s="2"/>
      <c r="QBT142" s="2"/>
      <c r="QBU142" s="2"/>
      <c r="QBV142" s="2"/>
      <c r="QBW142" s="2"/>
      <c r="QBX142" s="2"/>
      <c r="QBY142" s="2"/>
      <c r="QBZ142" s="2"/>
      <c r="QCA142" s="2"/>
      <c r="QCB142" s="2"/>
      <c r="QCC142" s="2"/>
      <c r="QCD142" s="2"/>
      <c r="QCE142" s="2"/>
      <c r="QCF142" s="2"/>
      <c r="QCG142" s="2"/>
      <c r="QCH142" s="2"/>
      <c r="QCI142" s="2"/>
      <c r="QCJ142" s="2"/>
      <c r="QCK142" s="2"/>
      <c r="QCL142" s="2"/>
      <c r="QCM142" s="2"/>
      <c r="QCN142" s="2"/>
      <c r="QCO142" s="2"/>
      <c r="QCP142" s="2"/>
      <c r="QCQ142" s="2"/>
      <c r="QCR142" s="2"/>
      <c r="QCS142" s="2"/>
      <c r="QCT142" s="2"/>
      <c r="QCU142" s="2"/>
      <c r="QCV142" s="2"/>
      <c r="QCW142" s="2"/>
      <c r="QCX142" s="2"/>
      <c r="QCY142" s="2"/>
      <c r="QCZ142" s="2"/>
      <c r="QDA142" s="2"/>
      <c r="QDB142" s="2"/>
      <c r="QDC142" s="2"/>
      <c r="QDD142" s="2"/>
      <c r="QDE142" s="2"/>
      <c r="QDF142" s="2"/>
      <c r="QDG142" s="2"/>
      <c r="QDH142" s="2"/>
      <c r="QDI142" s="2"/>
      <c r="QDJ142" s="2"/>
      <c r="QDK142" s="2"/>
      <c r="QDL142" s="2"/>
      <c r="QDM142" s="2"/>
      <c r="QDN142" s="2"/>
      <c r="QDO142" s="2"/>
      <c r="QDP142" s="2"/>
      <c r="QDQ142" s="2"/>
      <c r="QDR142" s="2"/>
      <c r="QDS142" s="2"/>
      <c r="QDT142" s="2"/>
      <c r="QDU142" s="2"/>
      <c r="QDV142" s="2"/>
      <c r="QDW142" s="2"/>
      <c r="QDX142" s="2"/>
      <c r="QDY142" s="2"/>
      <c r="QDZ142" s="2"/>
      <c r="QEA142" s="2"/>
      <c r="QEB142" s="2"/>
      <c r="QEC142" s="2"/>
      <c r="QED142" s="2"/>
      <c r="QEE142" s="2"/>
      <c r="QEF142" s="2"/>
      <c r="QEG142" s="2"/>
      <c r="QEH142" s="2"/>
      <c r="QEI142" s="2"/>
      <c r="QEJ142" s="2"/>
      <c r="QEK142" s="2"/>
      <c r="QEL142" s="2"/>
      <c r="QEM142" s="2"/>
      <c r="QEN142" s="2"/>
      <c r="QEO142" s="2"/>
      <c r="QEP142" s="2"/>
      <c r="QEQ142" s="2"/>
      <c r="QER142" s="2"/>
      <c r="QES142" s="2"/>
      <c r="QET142" s="2"/>
      <c r="QEU142" s="2"/>
      <c r="QEV142" s="2"/>
      <c r="QEW142" s="2"/>
      <c r="QEX142" s="2"/>
      <c r="QEY142" s="2"/>
      <c r="QEZ142" s="2"/>
      <c r="QFA142" s="2"/>
      <c r="QFB142" s="2"/>
      <c r="QFC142" s="2"/>
      <c r="QFD142" s="2"/>
      <c r="QFE142" s="2"/>
      <c r="QFF142" s="2"/>
      <c r="QFG142" s="2"/>
      <c r="QFH142" s="2"/>
      <c r="QFI142" s="2"/>
      <c r="QFJ142" s="2"/>
      <c r="QFK142" s="2"/>
      <c r="QFL142" s="2"/>
      <c r="QFM142" s="2"/>
      <c r="QFN142" s="2"/>
      <c r="QFO142" s="2"/>
      <c r="QFP142" s="2"/>
      <c r="QFQ142" s="2"/>
      <c r="QFR142" s="2"/>
      <c r="QFS142" s="2"/>
      <c r="QFT142" s="2"/>
      <c r="QFU142" s="2"/>
      <c r="QFV142" s="2"/>
      <c r="QFW142" s="2"/>
      <c r="QFX142" s="2"/>
      <c r="QFY142" s="2"/>
      <c r="QFZ142" s="2"/>
      <c r="QGA142" s="2"/>
      <c r="QGB142" s="2"/>
      <c r="QGC142" s="2"/>
      <c r="QGD142" s="2"/>
      <c r="QGE142" s="2"/>
      <c r="QGF142" s="2"/>
      <c r="QGG142" s="2"/>
      <c r="QGH142" s="2"/>
      <c r="QGI142" s="2"/>
      <c r="QGJ142" s="2"/>
      <c r="QGK142" s="2"/>
      <c r="QGL142" s="2"/>
      <c r="QGM142" s="2"/>
      <c r="QGN142" s="2"/>
      <c r="QGO142" s="2"/>
      <c r="QGP142" s="2"/>
      <c r="QGQ142" s="2"/>
      <c r="QGR142" s="2"/>
      <c r="QGS142" s="2"/>
      <c r="QGT142" s="2"/>
      <c r="QGU142" s="2"/>
      <c r="QGV142" s="2"/>
      <c r="QGW142" s="2"/>
      <c r="QGX142" s="2"/>
      <c r="QGY142" s="2"/>
      <c r="QGZ142" s="2"/>
      <c r="QHA142" s="2"/>
      <c r="QHB142" s="2"/>
      <c r="QHC142" s="2"/>
      <c r="QHD142" s="2"/>
      <c r="QHE142" s="2"/>
      <c r="QHF142" s="2"/>
      <c r="QHG142" s="2"/>
      <c r="QHH142" s="2"/>
      <c r="QHI142" s="2"/>
      <c r="QHJ142" s="2"/>
      <c r="QHK142" s="2"/>
      <c r="QHL142" s="2"/>
      <c r="QHM142" s="2"/>
      <c r="QHN142" s="2"/>
      <c r="QHO142" s="2"/>
      <c r="QHP142" s="2"/>
      <c r="QHQ142" s="2"/>
      <c r="QHR142" s="2"/>
      <c r="QHS142" s="2"/>
      <c r="QHT142" s="2"/>
      <c r="QHU142" s="2"/>
      <c r="QHV142" s="2"/>
      <c r="QHW142" s="2"/>
      <c r="QHX142" s="2"/>
      <c r="QHY142" s="2"/>
      <c r="QHZ142" s="2"/>
      <c r="QIA142" s="2"/>
      <c r="QIB142" s="2"/>
      <c r="QIC142" s="2"/>
      <c r="QID142" s="2"/>
      <c r="QIE142" s="2"/>
      <c r="QIF142" s="2"/>
      <c r="QIG142" s="2"/>
      <c r="QIH142" s="2"/>
      <c r="QII142" s="2"/>
      <c r="QIJ142" s="2"/>
      <c r="QIK142" s="2"/>
      <c r="QIL142" s="2"/>
      <c r="QIM142" s="2"/>
      <c r="QIN142" s="2"/>
      <c r="QIO142" s="2"/>
      <c r="QIP142" s="2"/>
      <c r="QIQ142" s="2"/>
      <c r="QIR142" s="2"/>
      <c r="QIS142" s="2"/>
      <c r="QIT142" s="2"/>
      <c r="QIU142" s="2"/>
      <c r="QIV142" s="2"/>
      <c r="QIW142" s="2"/>
      <c r="QIX142" s="2"/>
      <c r="QIY142" s="2"/>
      <c r="QIZ142" s="2"/>
      <c r="QJA142" s="2"/>
      <c r="QJB142" s="2"/>
      <c r="QJC142" s="2"/>
      <c r="QJD142" s="2"/>
      <c r="QJE142" s="2"/>
      <c r="QJF142" s="2"/>
      <c r="QJG142" s="2"/>
      <c r="QJH142" s="2"/>
      <c r="QJI142" s="2"/>
      <c r="QJJ142" s="2"/>
      <c r="QJK142" s="2"/>
      <c r="QJL142" s="2"/>
      <c r="QJM142" s="2"/>
      <c r="QJN142" s="2"/>
      <c r="QJO142" s="2"/>
      <c r="QJP142" s="2"/>
      <c r="QJQ142" s="2"/>
      <c r="QJR142" s="2"/>
      <c r="QJS142" s="2"/>
      <c r="QJT142" s="2"/>
      <c r="QJU142" s="2"/>
      <c r="QJV142" s="2"/>
      <c r="QJW142" s="2"/>
      <c r="QJX142" s="2"/>
      <c r="QJY142" s="2"/>
      <c r="QJZ142" s="2"/>
      <c r="QKA142" s="2"/>
      <c r="QKB142" s="2"/>
      <c r="QKC142" s="2"/>
      <c r="QKD142" s="2"/>
      <c r="QKE142" s="2"/>
      <c r="QKF142" s="2"/>
      <c r="QKG142" s="2"/>
      <c r="QKH142" s="2"/>
      <c r="QKI142" s="2"/>
      <c r="QKJ142" s="2"/>
      <c r="QKK142" s="2"/>
      <c r="QKL142" s="2"/>
      <c r="QKM142" s="2"/>
      <c r="QKN142" s="2"/>
      <c r="QKO142" s="2"/>
      <c r="QKP142" s="2"/>
      <c r="QKQ142" s="2"/>
      <c r="QKR142" s="2"/>
      <c r="QKS142" s="2"/>
      <c r="QKT142" s="2"/>
      <c r="QKU142" s="2"/>
      <c r="QKV142" s="2"/>
      <c r="QKW142" s="2"/>
      <c r="QKX142" s="2"/>
      <c r="QKY142" s="2"/>
      <c r="QKZ142" s="2"/>
      <c r="QLA142" s="2"/>
      <c r="QLB142" s="2"/>
      <c r="QLC142" s="2"/>
      <c r="QLD142" s="2"/>
      <c r="QLE142" s="2"/>
      <c r="QLF142" s="2"/>
      <c r="QLG142" s="2"/>
      <c r="QLH142" s="2"/>
      <c r="QLI142" s="2"/>
      <c r="QLJ142" s="2"/>
      <c r="QLK142" s="2"/>
      <c r="QLL142" s="2"/>
      <c r="QLM142" s="2"/>
      <c r="QLN142" s="2"/>
      <c r="QLO142" s="2"/>
      <c r="QLP142" s="2"/>
      <c r="QLQ142" s="2"/>
      <c r="QLR142" s="2"/>
      <c r="QLS142" s="2"/>
      <c r="QLT142" s="2"/>
      <c r="QLU142" s="2"/>
      <c r="QLV142" s="2"/>
      <c r="QLW142" s="2"/>
      <c r="QLX142" s="2"/>
      <c r="QLY142" s="2"/>
      <c r="QLZ142" s="2"/>
      <c r="QMA142" s="2"/>
      <c r="QMB142" s="2"/>
      <c r="QMC142" s="2"/>
      <c r="QMD142" s="2"/>
      <c r="QME142" s="2"/>
      <c r="QMF142" s="2"/>
      <c r="QMG142" s="2"/>
      <c r="QMH142" s="2"/>
      <c r="QMI142" s="2"/>
      <c r="QMJ142" s="2"/>
      <c r="QMK142" s="2"/>
      <c r="QML142" s="2"/>
      <c r="QMM142" s="2"/>
      <c r="QMN142" s="2"/>
      <c r="QMO142" s="2"/>
      <c r="QMP142" s="2"/>
      <c r="QMQ142" s="2"/>
      <c r="QMR142" s="2"/>
      <c r="QMS142" s="2"/>
      <c r="QMT142" s="2"/>
      <c r="QMU142" s="2"/>
      <c r="QMV142" s="2"/>
      <c r="QMW142" s="2"/>
      <c r="QMX142" s="2"/>
      <c r="QMY142" s="2"/>
      <c r="QMZ142" s="2"/>
      <c r="QNA142" s="2"/>
      <c r="QNB142" s="2"/>
      <c r="QNC142" s="2"/>
      <c r="QND142" s="2"/>
      <c r="QNE142" s="2"/>
      <c r="QNF142" s="2"/>
      <c r="QNG142" s="2"/>
      <c r="QNH142" s="2"/>
      <c r="QNI142" s="2"/>
      <c r="QNJ142" s="2"/>
      <c r="QNK142" s="2"/>
      <c r="QNL142" s="2"/>
      <c r="QNM142" s="2"/>
      <c r="QNN142" s="2"/>
      <c r="QNO142" s="2"/>
      <c r="QNP142" s="2"/>
      <c r="QNQ142" s="2"/>
      <c r="QNR142" s="2"/>
      <c r="QNS142" s="2"/>
      <c r="QNT142" s="2"/>
      <c r="QNU142" s="2"/>
      <c r="QNV142" s="2"/>
      <c r="QNW142" s="2"/>
      <c r="QNX142" s="2"/>
      <c r="QNY142" s="2"/>
      <c r="QNZ142" s="2"/>
      <c r="QOA142" s="2"/>
      <c r="QOB142" s="2"/>
      <c r="QOC142" s="2"/>
      <c r="QOD142" s="2"/>
      <c r="QOE142" s="2"/>
      <c r="QOF142" s="2"/>
      <c r="QOG142" s="2"/>
      <c r="QOH142" s="2"/>
      <c r="QOI142" s="2"/>
      <c r="QOJ142" s="2"/>
      <c r="QOK142" s="2"/>
      <c r="QOL142" s="2"/>
      <c r="QOM142" s="2"/>
      <c r="QON142" s="2"/>
      <c r="QOO142" s="2"/>
      <c r="QOP142" s="2"/>
      <c r="QOQ142" s="2"/>
      <c r="QOR142" s="2"/>
      <c r="QOS142" s="2"/>
      <c r="QOT142" s="2"/>
      <c r="QOU142" s="2"/>
      <c r="QOV142" s="2"/>
      <c r="QOW142" s="2"/>
      <c r="QOX142" s="2"/>
      <c r="QOY142" s="2"/>
      <c r="QOZ142" s="2"/>
      <c r="QPA142" s="2"/>
      <c r="QPB142" s="2"/>
      <c r="QPC142" s="2"/>
      <c r="QPD142" s="2"/>
      <c r="QPE142" s="2"/>
      <c r="QPF142" s="2"/>
      <c r="QPG142" s="2"/>
      <c r="QPH142" s="2"/>
      <c r="QPI142" s="2"/>
      <c r="QPJ142" s="2"/>
      <c r="QPK142" s="2"/>
      <c r="QPL142" s="2"/>
      <c r="QPM142" s="2"/>
      <c r="QPN142" s="2"/>
      <c r="QPO142" s="2"/>
      <c r="QPP142" s="2"/>
      <c r="QPQ142" s="2"/>
      <c r="QPR142" s="2"/>
      <c r="QPS142" s="2"/>
      <c r="QPT142" s="2"/>
      <c r="QPU142" s="2"/>
      <c r="QPV142" s="2"/>
      <c r="QPW142" s="2"/>
      <c r="QPX142" s="2"/>
      <c r="QPY142" s="2"/>
      <c r="QPZ142" s="2"/>
      <c r="QQA142" s="2"/>
      <c r="QQB142" s="2"/>
      <c r="QQC142" s="2"/>
      <c r="QQD142" s="2"/>
      <c r="QQE142" s="2"/>
      <c r="QQF142" s="2"/>
      <c r="QQG142" s="2"/>
      <c r="QQH142" s="2"/>
      <c r="QQI142" s="2"/>
      <c r="QQJ142" s="2"/>
      <c r="QQK142" s="2"/>
      <c r="QQL142" s="2"/>
      <c r="QQM142" s="2"/>
      <c r="QQN142" s="2"/>
      <c r="QQO142" s="2"/>
      <c r="QQP142" s="2"/>
      <c r="QQQ142" s="2"/>
      <c r="QQR142" s="2"/>
      <c r="QQS142" s="2"/>
      <c r="QQT142" s="2"/>
      <c r="QQU142" s="2"/>
      <c r="QQV142" s="2"/>
      <c r="QQW142" s="2"/>
      <c r="QQX142" s="2"/>
      <c r="QQY142" s="2"/>
      <c r="QQZ142" s="2"/>
      <c r="QRA142" s="2"/>
      <c r="QRB142" s="2"/>
      <c r="QRC142" s="2"/>
      <c r="QRD142" s="2"/>
      <c r="QRE142" s="2"/>
      <c r="QRF142" s="2"/>
      <c r="QRG142" s="2"/>
      <c r="QRH142" s="2"/>
      <c r="QRI142" s="2"/>
      <c r="QRJ142" s="2"/>
      <c r="QRK142" s="2"/>
      <c r="QRL142" s="2"/>
      <c r="QRM142" s="2"/>
      <c r="QRN142" s="2"/>
      <c r="QRO142" s="2"/>
      <c r="QRP142" s="2"/>
      <c r="QRQ142" s="2"/>
      <c r="QRR142" s="2"/>
      <c r="QRS142" s="2"/>
      <c r="QRT142" s="2"/>
      <c r="QRU142" s="2"/>
      <c r="QRV142" s="2"/>
      <c r="QRW142" s="2"/>
      <c r="QRX142" s="2"/>
      <c r="QRY142" s="2"/>
      <c r="QRZ142" s="2"/>
      <c r="QSA142" s="2"/>
      <c r="QSB142" s="2"/>
      <c r="QSC142" s="2"/>
      <c r="QSD142" s="2"/>
      <c r="QSE142" s="2"/>
      <c r="QSF142" s="2"/>
      <c r="QSG142" s="2"/>
      <c r="QSH142" s="2"/>
      <c r="QSI142" s="2"/>
      <c r="QSJ142" s="2"/>
      <c r="QSK142" s="2"/>
      <c r="QSL142" s="2"/>
      <c r="QSM142" s="2"/>
      <c r="QSN142" s="2"/>
      <c r="QSO142" s="2"/>
      <c r="QSP142" s="2"/>
      <c r="QSQ142" s="2"/>
      <c r="QSR142" s="2"/>
      <c r="QSS142" s="2"/>
      <c r="QST142" s="2"/>
      <c r="QSU142" s="2"/>
      <c r="QSV142" s="2"/>
      <c r="QSW142" s="2"/>
      <c r="QSX142" s="2"/>
      <c r="QSY142" s="2"/>
      <c r="QSZ142" s="2"/>
      <c r="QTA142" s="2"/>
      <c r="QTB142" s="2"/>
      <c r="QTC142" s="2"/>
      <c r="QTD142" s="2"/>
      <c r="QTE142" s="2"/>
      <c r="QTF142" s="2"/>
      <c r="QTG142" s="2"/>
      <c r="QTH142" s="2"/>
      <c r="QTI142" s="2"/>
      <c r="QTJ142" s="2"/>
      <c r="QTK142" s="2"/>
      <c r="QTL142" s="2"/>
      <c r="QTM142" s="2"/>
      <c r="QTN142" s="2"/>
      <c r="QTO142" s="2"/>
      <c r="QTP142" s="2"/>
      <c r="QTQ142" s="2"/>
      <c r="QTR142" s="2"/>
      <c r="QTS142" s="2"/>
      <c r="QTT142" s="2"/>
      <c r="QTU142" s="2"/>
      <c r="QTV142" s="2"/>
      <c r="QTW142" s="2"/>
      <c r="QTX142" s="2"/>
      <c r="QTY142" s="2"/>
      <c r="QTZ142" s="2"/>
      <c r="QUA142" s="2"/>
      <c r="QUB142" s="2"/>
      <c r="QUC142" s="2"/>
      <c r="QUD142" s="2"/>
      <c r="QUE142" s="2"/>
      <c r="QUF142" s="2"/>
      <c r="QUG142" s="2"/>
      <c r="QUH142" s="2"/>
      <c r="QUI142" s="2"/>
      <c r="QUJ142" s="2"/>
      <c r="QUK142" s="2"/>
      <c r="QUL142" s="2"/>
      <c r="QUM142" s="2"/>
      <c r="QUN142" s="2"/>
      <c r="QUO142" s="2"/>
      <c r="QUP142" s="2"/>
      <c r="QUQ142" s="2"/>
      <c r="QUR142" s="2"/>
      <c r="QUS142" s="2"/>
      <c r="QUT142" s="2"/>
      <c r="QUU142" s="2"/>
      <c r="QUV142" s="2"/>
      <c r="QUW142" s="2"/>
      <c r="QUX142" s="2"/>
      <c r="QUY142" s="2"/>
      <c r="QUZ142" s="2"/>
      <c r="QVA142" s="2"/>
      <c r="QVB142" s="2"/>
      <c r="QVC142" s="2"/>
      <c r="QVD142" s="2"/>
      <c r="QVE142" s="2"/>
      <c r="QVF142" s="2"/>
      <c r="QVG142" s="2"/>
      <c r="QVH142" s="2"/>
      <c r="QVI142" s="2"/>
      <c r="QVJ142" s="2"/>
      <c r="QVK142" s="2"/>
      <c r="QVL142" s="2"/>
      <c r="QVM142" s="2"/>
      <c r="QVN142" s="2"/>
      <c r="QVO142" s="2"/>
      <c r="QVP142" s="2"/>
      <c r="QVQ142" s="2"/>
      <c r="QVR142" s="2"/>
      <c r="QVS142" s="2"/>
      <c r="QVT142" s="2"/>
      <c r="QVU142" s="2"/>
      <c r="QVV142" s="2"/>
      <c r="QVW142" s="2"/>
      <c r="QVX142" s="2"/>
      <c r="QVY142" s="2"/>
      <c r="QVZ142" s="2"/>
      <c r="QWA142" s="2"/>
      <c r="QWB142" s="2"/>
      <c r="QWC142" s="2"/>
      <c r="QWD142" s="2"/>
      <c r="QWE142" s="2"/>
      <c r="QWF142" s="2"/>
      <c r="QWG142" s="2"/>
      <c r="QWH142" s="2"/>
      <c r="QWI142" s="2"/>
      <c r="QWJ142" s="2"/>
      <c r="QWK142" s="2"/>
      <c r="QWL142" s="2"/>
      <c r="QWM142" s="2"/>
      <c r="QWN142" s="2"/>
      <c r="QWO142" s="2"/>
      <c r="QWP142" s="2"/>
      <c r="QWQ142" s="2"/>
      <c r="QWR142" s="2"/>
      <c r="QWS142" s="2"/>
      <c r="QWT142" s="2"/>
      <c r="QWU142" s="2"/>
      <c r="QWV142" s="2"/>
      <c r="QWW142" s="2"/>
      <c r="QWX142" s="2"/>
      <c r="QWY142" s="2"/>
      <c r="QWZ142" s="2"/>
      <c r="QXA142" s="2"/>
      <c r="QXB142" s="2"/>
      <c r="QXC142" s="2"/>
      <c r="QXD142" s="2"/>
      <c r="QXE142" s="2"/>
      <c r="QXF142" s="2"/>
      <c r="QXG142" s="2"/>
      <c r="QXH142" s="2"/>
      <c r="QXI142" s="2"/>
      <c r="QXJ142" s="2"/>
      <c r="QXK142" s="2"/>
      <c r="QXL142" s="2"/>
      <c r="QXM142" s="2"/>
      <c r="QXN142" s="2"/>
      <c r="QXO142" s="2"/>
      <c r="QXP142" s="2"/>
      <c r="QXQ142" s="2"/>
      <c r="QXR142" s="2"/>
      <c r="QXS142" s="2"/>
      <c r="QXT142" s="2"/>
      <c r="QXU142" s="2"/>
      <c r="QXV142" s="2"/>
      <c r="QXW142" s="2"/>
      <c r="QXX142" s="2"/>
      <c r="QXY142" s="2"/>
      <c r="QXZ142" s="2"/>
      <c r="QYA142" s="2"/>
      <c r="QYB142" s="2"/>
      <c r="QYC142" s="2"/>
      <c r="QYD142" s="2"/>
      <c r="QYE142" s="2"/>
      <c r="QYF142" s="2"/>
      <c r="QYG142" s="2"/>
      <c r="QYH142" s="2"/>
      <c r="QYI142" s="2"/>
      <c r="QYJ142" s="2"/>
      <c r="QYK142" s="2"/>
      <c r="QYL142" s="2"/>
      <c r="QYM142" s="2"/>
      <c r="QYN142" s="2"/>
      <c r="QYO142" s="2"/>
      <c r="QYP142" s="2"/>
      <c r="QYQ142" s="2"/>
      <c r="QYR142" s="2"/>
      <c r="QYS142" s="2"/>
      <c r="QYT142" s="2"/>
      <c r="QYU142" s="2"/>
      <c r="QYV142" s="2"/>
      <c r="QYW142" s="2"/>
      <c r="QYX142" s="2"/>
      <c r="QYY142" s="2"/>
      <c r="QYZ142" s="2"/>
      <c r="QZA142" s="2"/>
      <c r="QZB142" s="2"/>
      <c r="QZC142" s="2"/>
      <c r="QZD142" s="2"/>
      <c r="QZE142" s="2"/>
      <c r="QZF142" s="2"/>
      <c r="QZG142" s="2"/>
      <c r="QZH142" s="2"/>
      <c r="QZI142" s="2"/>
      <c r="QZJ142" s="2"/>
      <c r="QZK142" s="2"/>
      <c r="QZL142" s="2"/>
      <c r="QZM142" s="2"/>
      <c r="QZN142" s="2"/>
      <c r="QZO142" s="2"/>
      <c r="QZP142" s="2"/>
      <c r="QZQ142" s="2"/>
      <c r="QZR142" s="2"/>
      <c r="QZS142" s="2"/>
      <c r="QZT142" s="2"/>
      <c r="QZU142" s="2"/>
      <c r="QZV142" s="2"/>
      <c r="QZW142" s="2"/>
      <c r="QZX142" s="2"/>
      <c r="QZY142" s="2"/>
      <c r="QZZ142" s="2"/>
      <c r="RAA142" s="2"/>
      <c r="RAB142" s="2"/>
      <c r="RAC142" s="2"/>
      <c r="RAD142" s="2"/>
      <c r="RAE142" s="2"/>
      <c r="RAF142" s="2"/>
      <c r="RAG142" s="2"/>
      <c r="RAH142" s="2"/>
      <c r="RAI142" s="2"/>
      <c r="RAJ142" s="2"/>
      <c r="RAK142" s="2"/>
      <c r="RAL142" s="2"/>
      <c r="RAM142" s="2"/>
      <c r="RAN142" s="2"/>
      <c r="RAO142" s="2"/>
      <c r="RAP142" s="2"/>
      <c r="RAQ142" s="2"/>
      <c r="RAR142" s="2"/>
      <c r="RAS142" s="2"/>
      <c r="RAT142" s="2"/>
      <c r="RAU142" s="2"/>
      <c r="RAV142" s="2"/>
      <c r="RAW142" s="2"/>
      <c r="RAX142" s="2"/>
      <c r="RAY142" s="2"/>
      <c r="RAZ142" s="2"/>
      <c r="RBA142" s="2"/>
      <c r="RBB142" s="2"/>
      <c r="RBC142" s="2"/>
      <c r="RBD142" s="2"/>
      <c r="RBE142" s="2"/>
      <c r="RBF142" s="2"/>
      <c r="RBG142" s="2"/>
      <c r="RBH142" s="2"/>
      <c r="RBI142" s="2"/>
      <c r="RBJ142" s="2"/>
      <c r="RBK142" s="2"/>
      <c r="RBL142" s="2"/>
      <c r="RBM142" s="2"/>
      <c r="RBN142" s="2"/>
      <c r="RBO142" s="2"/>
      <c r="RBP142" s="2"/>
      <c r="RBQ142" s="2"/>
      <c r="RBR142" s="2"/>
      <c r="RBS142" s="2"/>
      <c r="RBT142" s="2"/>
      <c r="RBU142" s="2"/>
      <c r="RBV142" s="2"/>
      <c r="RBW142" s="2"/>
      <c r="RBX142" s="2"/>
      <c r="RBY142" s="2"/>
      <c r="RBZ142" s="2"/>
      <c r="RCA142" s="2"/>
      <c r="RCB142" s="2"/>
      <c r="RCC142" s="2"/>
      <c r="RCD142" s="2"/>
      <c r="RCE142" s="2"/>
      <c r="RCF142" s="2"/>
      <c r="RCG142" s="2"/>
      <c r="RCH142" s="2"/>
      <c r="RCI142" s="2"/>
      <c r="RCJ142" s="2"/>
      <c r="RCK142" s="2"/>
      <c r="RCL142" s="2"/>
      <c r="RCM142" s="2"/>
      <c r="RCN142" s="2"/>
      <c r="RCO142" s="2"/>
      <c r="RCP142" s="2"/>
      <c r="RCQ142" s="2"/>
      <c r="RCR142" s="2"/>
      <c r="RCS142" s="2"/>
      <c r="RCT142" s="2"/>
      <c r="RCU142" s="2"/>
      <c r="RCV142" s="2"/>
      <c r="RCW142" s="2"/>
      <c r="RCX142" s="2"/>
      <c r="RCY142" s="2"/>
      <c r="RCZ142" s="2"/>
      <c r="RDA142" s="2"/>
      <c r="RDB142" s="2"/>
      <c r="RDC142" s="2"/>
      <c r="RDD142" s="2"/>
      <c r="RDE142" s="2"/>
      <c r="RDF142" s="2"/>
      <c r="RDG142" s="2"/>
      <c r="RDH142" s="2"/>
      <c r="RDI142" s="2"/>
      <c r="RDJ142" s="2"/>
      <c r="RDK142" s="2"/>
      <c r="RDL142" s="2"/>
      <c r="RDM142" s="2"/>
      <c r="RDN142" s="2"/>
      <c r="RDO142" s="2"/>
      <c r="RDP142" s="2"/>
      <c r="RDQ142" s="2"/>
      <c r="RDR142" s="2"/>
      <c r="RDS142" s="2"/>
      <c r="RDT142" s="2"/>
      <c r="RDU142" s="2"/>
      <c r="RDV142" s="2"/>
      <c r="RDW142" s="2"/>
      <c r="RDX142" s="2"/>
      <c r="RDY142" s="2"/>
      <c r="RDZ142" s="2"/>
      <c r="REA142" s="2"/>
      <c r="REB142" s="2"/>
      <c r="REC142" s="2"/>
      <c r="RED142" s="2"/>
      <c r="REE142" s="2"/>
      <c r="REF142" s="2"/>
      <c r="REG142" s="2"/>
      <c r="REH142" s="2"/>
      <c r="REI142" s="2"/>
      <c r="REJ142" s="2"/>
      <c r="REK142" s="2"/>
      <c r="REL142" s="2"/>
      <c r="REM142" s="2"/>
      <c r="REN142" s="2"/>
      <c r="REO142" s="2"/>
      <c r="REP142" s="2"/>
      <c r="REQ142" s="2"/>
      <c r="RER142" s="2"/>
      <c r="RES142" s="2"/>
      <c r="RET142" s="2"/>
      <c r="REU142" s="2"/>
      <c r="REV142" s="2"/>
      <c r="REW142" s="2"/>
      <c r="REX142" s="2"/>
      <c r="REY142" s="2"/>
      <c r="REZ142" s="2"/>
      <c r="RFA142" s="2"/>
      <c r="RFB142" s="2"/>
      <c r="RFC142" s="2"/>
      <c r="RFD142" s="2"/>
      <c r="RFE142" s="2"/>
      <c r="RFF142" s="2"/>
      <c r="RFG142" s="2"/>
      <c r="RFH142" s="2"/>
      <c r="RFI142" s="2"/>
      <c r="RFJ142" s="2"/>
      <c r="RFK142" s="2"/>
      <c r="RFL142" s="2"/>
      <c r="RFM142" s="2"/>
      <c r="RFN142" s="2"/>
      <c r="RFO142" s="2"/>
      <c r="RFP142" s="2"/>
      <c r="RFQ142" s="2"/>
      <c r="RFR142" s="2"/>
      <c r="RFS142" s="2"/>
      <c r="RFT142" s="2"/>
      <c r="RFU142" s="2"/>
      <c r="RFV142" s="2"/>
      <c r="RFW142" s="2"/>
      <c r="RFX142" s="2"/>
      <c r="RFY142" s="2"/>
      <c r="RFZ142" s="2"/>
      <c r="RGA142" s="2"/>
      <c r="RGB142" s="2"/>
      <c r="RGC142" s="2"/>
      <c r="RGD142" s="2"/>
      <c r="RGE142" s="2"/>
      <c r="RGF142" s="2"/>
      <c r="RGG142" s="2"/>
      <c r="RGH142" s="2"/>
      <c r="RGI142" s="2"/>
      <c r="RGJ142" s="2"/>
      <c r="RGK142" s="2"/>
      <c r="RGL142" s="2"/>
      <c r="RGM142" s="2"/>
      <c r="RGN142" s="2"/>
      <c r="RGO142" s="2"/>
      <c r="RGP142" s="2"/>
      <c r="RGQ142" s="2"/>
      <c r="RGR142" s="2"/>
      <c r="RGS142" s="2"/>
      <c r="RGT142" s="2"/>
      <c r="RGU142" s="2"/>
      <c r="RGV142" s="2"/>
      <c r="RGW142" s="2"/>
      <c r="RGX142" s="2"/>
      <c r="RGY142" s="2"/>
      <c r="RGZ142" s="2"/>
      <c r="RHA142" s="2"/>
      <c r="RHB142" s="2"/>
      <c r="RHC142" s="2"/>
      <c r="RHD142" s="2"/>
      <c r="RHE142" s="2"/>
      <c r="RHF142" s="2"/>
      <c r="RHG142" s="2"/>
      <c r="RHH142" s="2"/>
      <c r="RHI142" s="2"/>
      <c r="RHJ142" s="2"/>
      <c r="RHK142" s="2"/>
      <c r="RHL142" s="2"/>
      <c r="RHM142" s="2"/>
      <c r="RHN142" s="2"/>
      <c r="RHO142" s="2"/>
      <c r="RHP142" s="2"/>
      <c r="RHQ142" s="2"/>
      <c r="RHR142" s="2"/>
      <c r="RHS142" s="2"/>
      <c r="RHT142" s="2"/>
      <c r="RHU142" s="2"/>
      <c r="RHV142" s="2"/>
      <c r="RHW142" s="2"/>
      <c r="RHX142" s="2"/>
      <c r="RHY142" s="2"/>
      <c r="RHZ142" s="2"/>
      <c r="RIA142" s="2"/>
      <c r="RIB142" s="2"/>
      <c r="RIC142" s="2"/>
      <c r="RID142" s="2"/>
      <c r="RIE142" s="2"/>
      <c r="RIF142" s="2"/>
      <c r="RIG142" s="2"/>
      <c r="RIH142" s="2"/>
      <c r="RII142" s="2"/>
      <c r="RIJ142" s="2"/>
      <c r="RIK142" s="2"/>
      <c r="RIL142" s="2"/>
      <c r="RIM142" s="2"/>
      <c r="RIN142" s="2"/>
      <c r="RIO142" s="2"/>
      <c r="RIP142" s="2"/>
      <c r="RIQ142" s="2"/>
      <c r="RIR142" s="2"/>
      <c r="RIS142" s="2"/>
      <c r="RIT142" s="2"/>
      <c r="RIU142" s="2"/>
      <c r="RIV142" s="2"/>
      <c r="RIW142" s="2"/>
      <c r="RIX142" s="2"/>
      <c r="RIY142" s="2"/>
      <c r="RIZ142" s="2"/>
      <c r="RJA142" s="2"/>
      <c r="RJB142" s="2"/>
      <c r="RJC142" s="2"/>
      <c r="RJD142" s="2"/>
      <c r="RJE142" s="2"/>
      <c r="RJF142" s="2"/>
      <c r="RJG142" s="2"/>
      <c r="RJH142" s="2"/>
      <c r="RJI142" s="2"/>
      <c r="RJJ142" s="2"/>
      <c r="RJK142" s="2"/>
      <c r="RJL142" s="2"/>
      <c r="RJM142" s="2"/>
      <c r="RJN142" s="2"/>
      <c r="RJO142" s="2"/>
      <c r="RJP142" s="2"/>
      <c r="RJQ142" s="2"/>
      <c r="RJR142" s="2"/>
      <c r="RJS142" s="2"/>
      <c r="RJT142" s="2"/>
      <c r="RJU142" s="2"/>
      <c r="RJV142" s="2"/>
      <c r="RJW142" s="2"/>
      <c r="RJX142" s="2"/>
      <c r="RJY142" s="2"/>
      <c r="RJZ142" s="2"/>
      <c r="RKA142" s="2"/>
      <c r="RKB142" s="2"/>
      <c r="RKC142" s="2"/>
      <c r="RKD142" s="2"/>
      <c r="RKE142" s="2"/>
      <c r="RKF142" s="2"/>
      <c r="RKG142" s="2"/>
      <c r="RKH142" s="2"/>
      <c r="RKI142" s="2"/>
      <c r="RKJ142" s="2"/>
      <c r="RKK142" s="2"/>
      <c r="RKL142" s="2"/>
      <c r="RKM142" s="2"/>
      <c r="RKN142" s="2"/>
      <c r="RKO142" s="2"/>
      <c r="RKP142" s="2"/>
      <c r="RKQ142" s="2"/>
      <c r="RKR142" s="2"/>
      <c r="RKS142" s="2"/>
      <c r="RKT142" s="2"/>
      <c r="RKU142" s="2"/>
      <c r="RKV142" s="2"/>
      <c r="RKW142" s="2"/>
      <c r="RKX142" s="2"/>
      <c r="RKY142" s="2"/>
      <c r="RKZ142" s="2"/>
      <c r="RLA142" s="2"/>
      <c r="RLB142" s="2"/>
      <c r="RLC142" s="2"/>
      <c r="RLD142" s="2"/>
      <c r="RLE142" s="2"/>
      <c r="RLF142" s="2"/>
      <c r="RLG142" s="2"/>
      <c r="RLH142" s="2"/>
      <c r="RLI142" s="2"/>
      <c r="RLJ142" s="2"/>
      <c r="RLK142" s="2"/>
      <c r="RLL142" s="2"/>
      <c r="RLM142" s="2"/>
      <c r="RLN142" s="2"/>
      <c r="RLO142" s="2"/>
      <c r="RLP142" s="2"/>
      <c r="RLQ142" s="2"/>
      <c r="RLR142" s="2"/>
      <c r="RLS142" s="2"/>
      <c r="RLT142" s="2"/>
      <c r="RLU142" s="2"/>
      <c r="RLV142" s="2"/>
      <c r="RLW142" s="2"/>
      <c r="RLX142" s="2"/>
      <c r="RLY142" s="2"/>
      <c r="RLZ142" s="2"/>
      <c r="RMA142" s="2"/>
      <c r="RMB142" s="2"/>
      <c r="RMC142" s="2"/>
      <c r="RMD142" s="2"/>
      <c r="RME142" s="2"/>
      <c r="RMF142" s="2"/>
      <c r="RMG142" s="2"/>
      <c r="RMH142" s="2"/>
      <c r="RMI142" s="2"/>
      <c r="RMJ142" s="2"/>
      <c r="RMK142" s="2"/>
      <c r="RML142" s="2"/>
      <c r="RMM142" s="2"/>
      <c r="RMN142" s="2"/>
      <c r="RMO142" s="2"/>
      <c r="RMP142" s="2"/>
      <c r="RMQ142" s="2"/>
      <c r="RMR142" s="2"/>
      <c r="RMS142" s="2"/>
      <c r="RMT142" s="2"/>
      <c r="RMU142" s="2"/>
      <c r="RMV142" s="2"/>
      <c r="RMW142" s="2"/>
      <c r="RMX142" s="2"/>
      <c r="RMY142" s="2"/>
      <c r="RMZ142" s="2"/>
      <c r="RNA142" s="2"/>
      <c r="RNB142" s="2"/>
      <c r="RNC142" s="2"/>
      <c r="RND142" s="2"/>
      <c r="RNE142" s="2"/>
      <c r="RNF142" s="2"/>
      <c r="RNG142" s="2"/>
      <c r="RNH142" s="2"/>
      <c r="RNI142" s="2"/>
      <c r="RNJ142" s="2"/>
      <c r="RNK142" s="2"/>
      <c r="RNL142" s="2"/>
      <c r="RNM142" s="2"/>
      <c r="RNN142" s="2"/>
      <c r="RNO142" s="2"/>
      <c r="RNP142" s="2"/>
      <c r="RNQ142" s="2"/>
      <c r="RNR142" s="2"/>
      <c r="RNS142" s="2"/>
      <c r="RNT142" s="2"/>
      <c r="RNU142" s="2"/>
      <c r="RNV142" s="2"/>
      <c r="RNW142" s="2"/>
      <c r="RNX142" s="2"/>
      <c r="RNY142" s="2"/>
      <c r="RNZ142" s="2"/>
      <c r="ROA142" s="2"/>
      <c r="ROB142" s="2"/>
      <c r="ROC142" s="2"/>
      <c r="ROD142" s="2"/>
      <c r="ROE142" s="2"/>
      <c r="ROF142" s="2"/>
      <c r="ROG142" s="2"/>
      <c r="ROH142" s="2"/>
      <c r="ROI142" s="2"/>
      <c r="ROJ142" s="2"/>
      <c r="ROK142" s="2"/>
      <c r="ROL142" s="2"/>
      <c r="ROM142" s="2"/>
      <c r="RON142" s="2"/>
      <c r="ROO142" s="2"/>
      <c r="ROP142" s="2"/>
      <c r="ROQ142" s="2"/>
      <c r="ROR142" s="2"/>
      <c r="ROS142" s="2"/>
      <c r="ROT142" s="2"/>
      <c r="ROU142" s="2"/>
      <c r="ROV142" s="2"/>
      <c r="ROW142" s="2"/>
      <c r="ROX142" s="2"/>
      <c r="ROY142" s="2"/>
      <c r="ROZ142" s="2"/>
      <c r="RPA142" s="2"/>
      <c r="RPB142" s="2"/>
      <c r="RPC142" s="2"/>
      <c r="RPD142" s="2"/>
      <c r="RPE142" s="2"/>
      <c r="RPF142" s="2"/>
      <c r="RPG142" s="2"/>
      <c r="RPH142" s="2"/>
      <c r="RPI142" s="2"/>
      <c r="RPJ142" s="2"/>
      <c r="RPK142" s="2"/>
      <c r="RPL142" s="2"/>
      <c r="RPM142" s="2"/>
      <c r="RPN142" s="2"/>
      <c r="RPO142" s="2"/>
      <c r="RPP142" s="2"/>
      <c r="RPQ142" s="2"/>
      <c r="RPR142" s="2"/>
      <c r="RPS142" s="2"/>
      <c r="RPT142" s="2"/>
      <c r="RPU142" s="2"/>
      <c r="RPV142" s="2"/>
      <c r="RPW142" s="2"/>
      <c r="RPX142" s="2"/>
      <c r="RPY142" s="2"/>
      <c r="RPZ142" s="2"/>
      <c r="RQA142" s="2"/>
      <c r="RQB142" s="2"/>
      <c r="RQC142" s="2"/>
      <c r="RQD142" s="2"/>
      <c r="RQE142" s="2"/>
      <c r="RQF142" s="2"/>
      <c r="RQG142" s="2"/>
      <c r="RQH142" s="2"/>
      <c r="RQI142" s="2"/>
      <c r="RQJ142" s="2"/>
      <c r="RQK142" s="2"/>
      <c r="RQL142" s="2"/>
      <c r="RQM142" s="2"/>
      <c r="RQN142" s="2"/>
      <c r="RQO142" s="2"/>
      <c r="RQP142" s="2"/>
      <c r="RQQ142" s="2"/>
      <c r="RQR142" s="2"/>
      <c r="RQS142" s="2"/>
      <c r="RQT142" s="2"/>
      <c r="RQU142" s="2"/>
      <c r="RQV142" s="2"/>
      <c r="RQW142" s="2"/>
      <c r="RQX142" s="2"/>
      <c r="RQY142" s="2"/>
      <c r="RQZ142" s="2"/>
      <c r="RRA142" s="2"/>
      <c r="RRB142" s="2"/>
      <c r="RRC142" s="2"/>
      <c r="RRD142" s="2"/>
      <c r="RRE142" s="2"/>
      <c r="RRF142" s="2"/>
      <c r="RRG142" s="2"/>
      <c r="RRH142" s="2"/>
      <c r="RRI142" s="2"/>
      <c r="RRJ142" s="2"/>
      <c r="RRK142" s="2"/>
      <c r="RRL142" s="2"/>
      <c r="RRM142" s="2"/>
      <c r="RRN142" s="2"/>
      <c r="RRO142" s="2"/>
      <c r="RRP142" s="2"/>
      <c r="RRQ142" s="2"/>
      <c r="RRR142" s="2"/>
      <c r="RRS142" s="2"/>
      <c r="RRT142" s="2"/>
      <c r="RRU142" s="2"/>
      <c r="RRV142" s="2"/>
      <c r="RRW142" s="2"/>
      <c r="RRX142" s="2"/>
      <c r="RRY142" s="2"/>
      <c r="RRZ142" s="2"/>
      <c r="RSA142" s="2"/>
      <c r="RSB142" s="2"/>
      <c r="RSC142" s="2"/>
      <c r="RSD142" s="2"/>
      <c r="RSE142" s="2"/>
      <c r="RSF142" s="2"/>
      <c r="RSG142" s="2"/>
      <c r="RSH142" s="2"/>
      <c r="RSI142" s="2"/>
      <c r="RSJ142" s="2"/>
      <c r="RSK142" s="2"/>
      <c r="RSL142" s="2"/>
      <c r="RSM142" s="2"/>
      <c r="RSN142" s="2"/>
      <c r="RSO142" s="2"/>
      <c r="RSP142" s="2"/>
      <c r="RSQ142" s="2"/>
      <c r="RSR142" s="2"/>
      <c r="RSS142" s="2"/>
      <c r="RST142" s="2"/>
      <c r="RSU142" s="2"/>
      <c r="RSV142" s="2"/>
      <c r="RSW142" s="2"/>
      <c r="RSX142" s="2"/>
      <c r="RSY142" s="2"/>
      <c r="RSZ142" s="2"/>
      <c r="RTA142" s="2"/>
      <c r="RTB142" s="2"/>
      <c r="RTC142" s="2"/>
      <c r="RTD142" s="2"/>
      <c r="RTE142" s="2"/>
      <c r="RTF142" s="2"/>
      <c r="RTG142" s="2"/>
      <c r="RTH142" s="2"/>
      <c r="RTI142" s="2"/>
      <c r="RTJ142" s="2"/>
      <c r="RTK142" s="2"/>
      <c r="RTL142" s="2"/>
      <c r="RTM142" s="2"/>
      <c r="RTN142" s="2"/>
      <c r="RTO142" s="2"/>
      <c r="RTP142" s="2"/>
      <c r="RTQ142" s="2"/>
      <c r="RTR142" s="2"/>
      <c r="RTS142" s="2"/>
      <c r="RTT142" s="2"/>
      <c r="RTU142" s="2"/>
      <c r="RTV142" s="2"/>
      <c r="RTW142" s="2"/>
      <c r="RTX142" s="2"/>
      <c r="RTY142" s="2"/>
      <c r="RTZ142" s="2"/>
      <c r="RUA142" s="2"/>
      <c r="RUB142" s="2"/>
      <c r="RUC142" s="2"/>
      <c r="RUD142" s="2"/>
      <c r="RUE142" s="2"/>
      <c r="RUF142" s="2"/>
      <c r="RUG142" s="2"/>
      <c r="RUH142" s="2"/>
      <c r="RUI142" s="2"/>
      <c r="RUJ142" s="2"/>
      <c r="RUK142" s="2"/>
      <c r="RUL142" s="2"/>
      <c r="RUM142" s="2"/>
      <c r="RUN142" s="2"/>
      <c r="RUO142" s="2"/>
      <c r="RUP142" s="2"/>
      <c r="RUQ142" s="2"/>
      <c r="RUR142" s="2"/>
      <c r="RUS142" s="2"/>
      <c r="RUT142" s="2"/>
      <c r="RUU142" s="2"/>
      <c r="RUV142" s="2"/>
      <c r="RUW142" s="2"/>
      <c r="RUX142" s="2"/>
      <c r="RUY142" s="2"/>
      <c r="RUZ142" s="2"/>
      <c r="RVA142" s="2"/>
      <c r="RVB142" s="2"/>
      <c r="RVC142" s="2"/>
      <c r="RVD142" s="2"/>
      <c r="RVE142" s="2"/>
      <c r="RVF142" s="2"/>
      <c r="RVG142" s="2"/>
      <c r="RVH142" s="2"/>
      <c r="RVI142" s="2"/>
      <c r="RVJ142" s="2"/>
      <c r="RVK142" s="2"/>
      <c r="RVL142" s="2"/>
      <c r="RVM142" s="2"/>
      <c r="RVN142" s="2"/>
      <c r="RVO142" s="2"/>
      <c r="RVP142" s="2"/>
      <c r="RVQ142" s="2"/>
      <c r="RVR142" s="2"/>
      <c r="RVS142" s="2"/>
      <c r="RVT142" s="2"/>
      <c r="RVU142" s="2"/>
      <c r="RVV142" s="2"/>
      <c r="RVW142" s="2"/>
      <c r="RVX142" s="2"/>
      <c r="RVY142" s="2"/>
      <c r="RVZ142" s="2"/>
      <c r="RWA142" s="2"/>
      <c r="RWB142" s="2"/>
      <c r="RWC142" s="2"/>
      <c r="RWD142" s="2"/>
      <c r="RWE142" s="2"/>
      <c r="RWF142" s="2"/>
      <c r="RWG142" s="2"/>
      <c r="RWH142" s="2"/>
      <c r="RWI142" s="2"/>
      <c r="RWJ142" s="2"/>
      <c r="RWK142" s="2"/>
      <c r="RWL142" s="2"/>
      <c r="RWM142" s="2"/>
      <c r="RWN142" s="2"/>
      <c r="RWO142" s="2"/>
      <c r="RWP142" s="2"/>
      <c r="RWQ142" s="2"/>
      <c r="RWR142" s="2"/>
      <c r="RWS142" s="2"/>
      <c r="RWT142" s="2"/>
      <c r="RWU142" s="2"/>
      <c r="RWV142" s="2"/>
      <c r="RWW142" s="2"/>
      <c r="RWX142" s="2"/>
      <c r="RWY142" s="2"/>
      <c r="RWZ142" s="2"/>
      <c r="RXA142" s="2"/>
      <c r="RXB142" s="2"/>
      <c r="RXC142" s="2"/>
      <c r="RXD142" s="2"/>
      <c r="RXE142" s="2"/>
      <c r="RXF142" s="2"/>
      <c r="RXG142" s="2"/>
      <c r="RXH142" s="2"/>
      <c r="RXI142" s="2"/>
      <c r="RXJ142" s="2"/>
      <c r="RXK142" s="2"/>
      <c r="RXL142" s="2"/>
      <c r="RXM142" s="2"/>
      <c r="RXN142" s="2"/>
      <c r="RXO142" s="2"/>
      <c r="RXP142" s="2"/>
      <c r="RXQ142" s="2"/>
      <c r="RXR142" s="2"/>
      <c r="RXS142" s="2"/>
      <c r="RXT142" s="2"/>
      <c r="RXU142" s="2"/>
      <c r="RXV142" s="2"/>
      <c r="RXW142" s="2"/>
      <c r="RXX142" s="2"/>
      <c r="RXY142" s="2"/>
      <c r="RXZ142" s="2"/>
      <c r="RYA142" s="2"/>
      <c r="RYB142" s="2"/>
      <c r="RYC142" s="2"/>
      <c r="RYD142" s="2"/>
      <c r="RYE142" s="2"/>
      <c r="RYF142" s="2"/>
      <c r="RYG142" s="2"/>
      <c r="RYH142" s="2"/>
      <c r="RYI142" s="2"/>
      <c r="RYJ142" s="2"/>
      <c r="RYK142" s="2"/>
      <c r="RYL142" s="2"/>
      <c r="RYM142" s="2"/>
      <c r="RYN142" s="2"/>
      <c r="RYO142" s="2"/>
      <c r="RYP142" s="2"/>
      <c r="RYQ142" s="2"/>
      <c r="RYR142" s="2"/>
      <c r="RYS142" s="2"/>
      <c r="RYT142" s="2"/>
      <c r="RYU142" s="2"/>
      <c r="RYV142" s="2"/>
      <c r="RYW142" s="2"/>
      <c r="RYX142" s="2"/>
      <c r="RYY142" s="2"/>
      <c r="RYZ142" s="2"/>
      <c r="RZA142" s="2"/>
      <c r="RZB142" s="2"/>
      <c r="RZC142" s="2"/>
      <c r="RZD142" s="2"/>
      <c r="RZE142" s="2"/>
      <c r="RZF142" s="2"/>
      <c r="RZG142" s="2"/>
      <c r="RZH142" s="2"/>
      <c r="RZI142" s="2"/>
      <c r="RZJ142" s="2"/>
      <c r="RZK142" s="2"/>
      <c r="RZL142" s="2"/>
      <c r="RZM142" s="2"/>
      <c r="RZN142" s="2"/>
      <c r="RZO142" s="2"/>
      <c r="RZP142" s="2"/>
      <c r="RZQ142" s="2"/>
      <c r="RZR142" s="2"/>
      <c r="RZS142" s="2"/>
      <c r="RZT142" s="2"/>
      <c r="RZU142" s="2"/>
      <c r="RZV142" s="2"/>
      <c r="RZW142" s="2"/>
      <c r="RZX142" s="2"/>
      <c r="RZY142" s="2"/>
      <c r="RZZ142" s="2"/>
      <c r="SAA142" s="2"/>
      <c r="SAB142" s="2"/>
      <c r="SAC142" s="2"/>
      <c r="SAD142" s="2"/>
      <c r="SAE142" s="2"/>
      <c r="SAF142" s="2"/>
      <c r="SAG142" s="2"/>
      <c r="SAH142" s="2"/>
      <c r="SAI142" s="2"/>
      <c r="SAJ142" s="2"/>
      <c r="SAK142" s="2"/>
      <c r="SAL142" s="2"/>
      <c r="SAM142" s="2"/>
      <c r="SAN142" s="2"/>
      <c r="SAO142" s="2"/>
      <c r="SAP142" s="2"/>
      <c r="SAQ142" s="2"/>
      <c r="SAR142" s="2"/>
      <c r="SAS142" s="2"/>
      <c r="SAT142" s="2"/>
      <c r="SAU142" s="2"/>
      <c r="SAV142" s="2"/>
      <c r="SAW142" s="2"/>
      <c r="SAX142" s="2"/>
      <c r="SAY142" s="2"/>
      <c r="SAZ142" s="2"/>
      <c r="SBA142" s="2"/>
      <c r="SBB142" s="2"/>
      <c r="SBC142" s="2"/>
      <c r="SBD142" s="2"/>
      <c r="SBE142" s="2"/>
      <c r="SBF142" s="2"/>
      <c r="SBG142" s="2"/>
      <c r="SBH142" s="2"/>
      <c r="SBI142" s="2"/>
      <c r="SBJ142" s="2"/>
      <c r="SBK142" s="2"/>
      <c r="SBL142" s="2"/>
      <c r="SBM142" s="2"/>
      <c r="SBN142" s="2"/>
      <c r="SBO142" s="2"/>
      <c r="SBP142" s="2"/>
      <c r="SBQ142" s="2"/>
      <c r="SBR142" s="2"/>
      <c r="SBS142" s="2"/>
      <c r="SBT142" s="2"/>
      <c r="SBU142" s="2"/>
      <c r="SBV142" s="2"/>
      <c r="SBW142" s="2"/>
      <c r="SBX142" s="2"/>
      <c r="SBY142" s="2"/>
      <c r="SBZ142" s="2"/>
      <c r="SCA142" s="2"/>
      <c r="SCB142" s="2"/>
      <c r="SCC142" s="2"/>
      <c r="SCD142" s="2"/>
      <c r="SCE142" s="2"/>
      <c r="SCF142" s="2"/>
      <c r="SCG142" s="2"/>
      <c r="SCH142" s="2"/>
      <c r="SCI142" s="2"/>
      <c r="SCJ142" s="2"/>
      <c r="SCK142" s="2"/>
      <c r="SCL142" s="2"/>
      <c r="SCM142" s="2"/>
      <c r="SCN142" s="2"/>
      <c r="SCO142" s="2"/>
      <c r="SCP142" s="2"/>
      <c r="SCQ142" s="2"/>
      <c r="SCR142" s="2"/>
      <c r="SCS142" s="2"/>
      <c r="SCT142" s="2"/>
      <c r="SCU142" s="2"/>
      <c r="SCV142" s="2"/>
      <c r="SCW142" s="2"/>
      <c r="SCX142" s="2"/>
      <c r="SCY142" s="2"/>
      <c r="SCZ142" s="2"/>
      <c r="SDA142" s="2"/>
      <c r="SDB142" s="2"/>
      <c r="SDC142" s="2"/>
      <c r="SDD142" s="2"/>
      <c r="SDE142" s="2"/>
      <c r="SDF142" s="2"/>
      <c r="SDG142" s="2"/>
      <c r="SDH142" s="2"/>
      <c r="SDI142" s="2"/>
      <c r="SDJ142" s="2"/>
      <c r="SDK142" s="2"/>
      <c r="SDL142" s="2"/>
      <c r="SDM142" s="2"/>
      <c r="SDN142" s="2"/>
      <c r="SDO142" s="2"/>
      <c r="SDP142" s="2"/>
      <c r="SDQ142" s="2"/>
      <c r="SDR142" s="2"/>
      <c r="SDS142" s="2"/>
      <c r="SDT142" s="2"/>
      <c r="SDU142" s="2"/>
      <c r="SDV142" s="2"/>
      <c r="SDW142" s="2"/>
      <c r="SDX142" s="2"/>
      <c r="SDY142" s="2"/>
      <c r="SDZ142" s="2"/>
      <c r="SEA142" s="2"/>
      <c r="SEB142" s="2"/>
      <c r="SEC142" s="2"/>
      <c r="SED142" s="2"/>
      <c r="SEE142" s="2"/>
      <c r="SEF142" s="2"/>
      <c r="SEG142" s="2"/>
      <c r="SEH142" s="2"/>
      <c r="SEI142" s="2"/>
      <c r="SEJ142" s="2"/>
      <c r="SEK142" s="2"/>
      <c r="SEL142" s="2"/>
      <c r="SEM142" s="2"/>
      <c r="SEN142" s="2"/>
      <c r="SEO142" s="2"/>
      <c r="SEP142" s="2"/>
      <c r="SEQ142" s="2"/>
      <c r="SER142" s="2"/>
      <c r="SES142" s="2"/>
      <c r="SET142" s="2"/>
      <c r="SEU142" s="2"/>
      <c r="SEV142" s="2"/>
      <c r="SEW142" s="2"/>
      <c r="SEX142" s="2"/>
      <c r="SEY142" s="2"/>
      <c r="SEZ142" s="2"/>
      <c r="SFA142" s="2"/>
      <c r="SFB142" s="2"/>
      <c r="SFC142" s="2"/>
      <c r="SFD142" s="2"/>
      <c r="SFE142" s="2"/>
      <c r="SFF142" s="2"/>
      <c r="SFG142" s="2"/>
      <c r="SFH142" s="2"/>
      <c r="SFI142" s="2"/>
      <c r="SFJ142" s="2"/>
      <c r="SFK142" s="2"/>
      <c r="SFL142" s="2"/>
      <c r="SFM142" s="2"/>
      <c r="SFN142" s="2"/>
      <c r="SFO142" s="2"/>
      <c r="SFP142" s="2"/>
      <c r="SFQ142" s="2"/>
      <c r="SFR142" s="2"/>
      <c r="SFS142" s="2"/>
      <c r="SFT142" s="2"/>
      <c r="SFU142" s="2"/>
      <c r="SFV142" s="2"/>
      <c r="SFW142" s="2"/>
      <c r="SFX142" s="2"/>
      <c r="SFY142" s="2"/>
      <c r="SFZ142" s="2"/>
      <c r="SGA142" s="2"/>
      <c r="SGB142" s="2"/>
      <c r="SGC142" s="2"/>
      <c r="SGD142" s="2"/>
      <c r="SGE142" s="2"/>
      <c r="SGF142" s="2"/>
      <c r="SGG142" s="2"/>
      <c r="SGH142" s="2"/>
      <c r="SGI142" s="2"/>
      <c r="SGJ142" s="2"/>
      <c r="SGK142" s="2"/>
      <c r="SGL142" s="2"/>
      <c r="SGM142" s="2"/>
      <c r="SGN142" s="2"/>
      <c r="SGO142" s="2"/>
      <c r="SGP142" s="2"/>
      <c r="SGQ142" s="2"/>
      <c r="SGR142" s="2"/>
      <c r="SGS142" s="2"/>
      <c r="SGT142" s="2"/>
      <c r="SGU142" s="2"/>
      <c r="SGV142" s="2"/>
      <c r="SGW142" s="2"/>
      <c r="SGX142" s="2"/>
      <c r="SGY142" s="2"/>
      <c r="SGZ142" s="2"/>
      <c r="SHA142" s="2"/>
      <c r="SHB142" s="2"/>
      <c r="SHC142" s="2"/>
      <c r="SHD142" s="2"/>
      <c r="SHE142" s="2"/>
      <c r="SHF142" s="2"/>
      <c r="SHG142" s="2"/>
      <c r="SHH142" s="2"/>
      <c r="SHI142" s="2"/>
      <c r="SHJ142" s="2"/>
      <c r="SHK142" s="2"/>
      <c r="SHL142" s="2"/>
      <c r="SHM142" s="2"/>
      <c r="SHN142" s="2"/>
      <c r="SHO142" s="2"/>
      <c r="SHP142" s="2"/>
      <c r="SHQ142" s="2"/>
      <c r="SHR142" s="2"/>
      <c r="SHS142" s="2"/>
      <c r="SHT142" s="2"/>
      <c r="SHU142" s="2"/>
      <c r="SHV142" s="2"/>
      <c r="SHW142" s="2"/>
      <c r="SHX142" s="2"/>
      <c r="SHY142" s="2"/>
      <c r="SHZ142" s="2"/>
      <c r="SIA142" s="2"/>
      <c r="SIB142" s="2"/>
      <c r="SIC142" s="2"/>
      <c r="SID142" s="2"/>
      <c r="SIE142" s="2"/>
      <c r="SIF142" s="2"/>
      <c r="SIG142" s="2"/>
      <c r="SIH142" s="2"/>
      <c r="SII142" s="2"/>
      <c r="SIJ142" s="2"/>
      <c r="SIK142" s="2"/>
      <c r="SIL142" s="2"/>
      <c r="SIM142" s="2"/>
      <c r="SIN142" s="2"/>
      <c r="SIO142" s="2"/>
      <c r="SIP142" s="2"/>
      <c r="SIQ142" s="2"/>
      <c r="SIR142" s="2"/>
      <c r="SIS142" s="2"/>
      <c r="SIT142" s="2"/>
      <c r="SIU142" s="2"/>
      <c r="SIV142" s="2"/>
      <c r="SIW142" s="2"/>
      <c r="SIX142" s="2"/>
      <c r="SIY142" s="2"/>
      <c r="SIZ142" s="2"/>
      <c r="SJA142" s="2"/>
      <c r="SJB142" s="2"/>
      <c r="SJC142" s="2"/>
      <c r="SJD142" s="2"/>
      <c r="SJE142" s="2"/>
      <c r="SJF142" s="2"/>
      <c r="SJG142" s="2"/>
      <c r="SJH142" s="2"/>
      <c r="SJI142" s="2"/>
      <c r="SJJ142" s="2"/>
      <c r="SJK142" s="2"/>
      <c r="SJL142" s="2"/>
      <c r="SJM142" s="2"/>
      <c r="SJN142" s="2"/>
      <c r="SJO142" s="2"/>
      <c r="SJP142" s="2"/>
      <c r="SJQ142" s="2"/>
      <c r="SJR142" s="2"/>
      <c r="SJS142" s="2"/>
      <c r="SJT142" s="2"/>
      <c r="SJU142" s="2"/>
      <c r="SJV142" s="2"/>
      <c r="SJW142" s="2"/>
      <c r="SJX142" s="2"/>
      <c r="SJY142" s="2"/>
      <c r="SJZ142" s="2"/>
      <c r="SKA142" s="2"/>
      <c r="SKB142" s="2"/>
      <c r="SKC142" s="2"/>
      <c r="SKD142" s="2"/>
      <c r="SKE142" s="2"/>
      <c r="SKF142" s="2"/>
      <c r="SKG142" s="2"/>
      <c r="SKH142" s="2"/>
      <c r="SKI142" s="2"/>
      <c r="SKJ142" s="2"/>
      <c r="SKK142" s="2"/>
      <c r="SKL142" s="2"/>
      <c r="SKM142" s="2"/>
      <c r="SKN142" s="2"/>
      <c r="SKO142" s="2"/>
      <c r="SKP142" s="2"/>
      <c r="SKQ142" s="2"/>
      <c r="SKR142" s="2"/>
      <c r="SKS142" s="2"/>
      <c r="SKT142" s="2"/>
      <c r="SKU142" s="2"/>
      <c r="SKV142" s="2"/>
      <c r="SKW142" s="2"/>
      <c r="SKX142" s="2"/>
      <c r="SKY142" s="2"/>
      <c r="SKZ142" s="2"/>
      <c r="SLA142" s="2"/>
      <c r="SLB142" s="2"/>
      <c r="SLC142" s="2"/>
      <c r="SLD142" s="2"/>
      <c r="SLE142" s="2"/>
      <c r="SLF142" s="2"/>
      <c r="SLG142" s="2"/>
      <c r="SLH142" s="2"/>
      <c r="SLI142" s="2"/>
      <c r="SLJ142" s="2"/>
      <c r="SLK142" s="2"/>
      <c r="SLL142" s="2"/>
      <c r="SLM142" s="2"/>
      <c r="SLN142" s="2"/>
      <c r="SLO142" s="2"/>
      <c r="SLP142" s="2"/>
      <c r="SLQ142" s="2"/>
      <c r="SLR142" s="2"/>
      <c r="SLS142" s="2"/>
      <c r="SLT142" s="2"/>
      <c r="SLU142" s="2"/>
      <c r="SLV142" s="2"/>
      <c r="SLW142" s="2"/>
      <c r="SLX142" s="2"/>
      <c r="SLY142" s="2"/>
      <c r="SLZ142" s="2"/>
      <c r="SMA142" s="2"/>
      <c r="SMB142" s="2"/>
      <c r="SMC142" s="2"/>
      <c r="SMD142" s="2"/>
      <c r="SME142" s="2"/>
      <c r="SMF142" s="2"/>
      <c r="SMG142" s="2"/>
      <c r="SMH142" s="2"/>
      <c r="SMI142" s="2"/>
      <c r="SMJ142" s="2"/>
      <c r="SMK142" s="2"/>
      <c r="SML142" s="2"/>
      <c r="SMM142" s="2"/>
      <c r="SMN142" s="2"/>
      <c r="SMO142" s="2"/>
      <c r="SMP142" s="2"/>
      <c r="SMQ142" s="2"/>
      <c r="SMR142" s="2"/>
      <c r="SMS142" s="2"/>
      <c r="SMT142" s="2"/>
      <c r="SMU142" s="2"/>
      <c r="SMV142" s="2"/>
      <c r="SMW142" s="2"/>
      <c r="SMX142" s="2"/>
      <c r="SMY142" s="2"/>
      <c r="SMZ142" s="2"/>
      <c r="SNA142" s="2"/>
      <c r="SNB142" s="2"/>
      <c r="SNC142" s="2"/>
      <c r="SND142" s="2"/>
      <c r="SNE142" s="2"/>
      <c r="SNF142" s="2"/>
      <c r="SNG142" s="2"/>
      <c r="SNH142" s="2"/>
      <c r="SNI142" s="2"/>
      <c r="SNJ142" s="2"/>
      <c r="SNK142" s="2"/>
      <c r="SNL142" s="2"/>
      <c r="SNM142" s="2"/>
      <c r="SNN142" s="2"/>
      <c r="SNO142" s="2"/>
      <c r="SNP142" s="2"/>
      <c r="SNQ142" s="2"/>
      <c r="SNR142" s="2"/>
      <c r="SNS142" s="2"/>
      <c r="SNT142" s="2"/>
      <c r="SNU142" s="2"/>
      <c r="SNV142" s="2"/>
      <c r="SNW142" s="2"/>
      <c r="SNX142" s="2"/>
      <c r="SNY142" s="2"/>
      <c r="SNZ142" s="2"/>
      <c r="SOA142" s="2"/>
      <c r="SOB142" s="2"/>
      <c r="SOC142" s="2"/>
      <c r="SOD142" s="2"/>
      <c r="SOE142" s="2"/>
      <c r="SOF142" s="2"/>
      <c r="SOG142" s="2"/>
      <c r="SOH142" s="2"/>
      <c r="SOI142" s="2"/>
      <c r="SOJ142" s="2"/>
      <c r="SOK142" s="2"/>
      <c r="SOL142" s="2"/>
      <c r="SOM142" s="2"/>
      <c r="SON142" s="2"/>
      <c r="SOO142" s="2"/>
      <c r="SOP142" s="2"/>
      <c r="SOQ142" s="2"/>
      <c r="SOR142" s="2"/>
      <c r="SOS142" s="2"/>
      <c r="SOT142" s="2"/>
      <c r="SOU142" s="2"/>
      <c r="SOV142" s="2"/>
      <c r="SOW142" s="2"/>
      <c r="SOX142" s="2"/>
      <c r="SOY142" s="2"/>
      <c r="SOZ142" s="2"/>
      <c r="SPA142" s="2"/>
      <c r="SPB142" s="2"/>
      <c r="SPC142" s="2"/>
      <c r="SPD142" s="2"/>
      <c r="SPE142" s="2"/>
      <c r="SPF142" s="2"/>
      <c r="SPG142" s="2"/>
      <c r="SPH142" s="2"/>
      <c r="SPI142" s="2"/>
      <c r="SPJ142" s="2"/>
      <c r="SPK142" s="2"/>
      <c r="SPL142" s="2"/>
      <c r="SPM142" s="2"/>
      <c r="SPN142" s="2"/>
      <c r="SPO142" s="2"/>
      <c r="SPP142" s="2"/>
      <c r="SPQ142" s="2"/>
      <c r="SPR142" s="2"/>
      <c r="SPS142" s="2"/>
      <c r="SPT142" s="2"/>
      <c r="SPU142" s="2"/>
      <c r="SPV142" s="2"/>
      <c r="SPW142" s="2"/>
      <c r="SPX142" s="2"/>
      <c r="SPY142" s="2"/>
      <c r="SPZ142" s="2"/>
      <c r="SQA142" s="2"/>
      <c r="SQB142" s="2"/>
      <c r="SQC142" s="2"/>
      <c r="SQD142" s="2"/>
      <c r="SQE142" s="2"/>
      <c r="SQF142" s="2"/>
      <c r="SQG142" s="2"/>
      <c r="SQH142" s="2"/>
      <c r="SQI142" s="2"/>
      <c r="SQJ142" s="2"/>
      <c r="SQK142" s="2"/>
      <c r="SQL142" s="2"/>
      <c r="SQM142" s="2"/>
      <c r="SQN142" s="2"/>
      <c r="SQO142" s="2"/>
      <c r="SQP142" s="2"/>
      <c r="SQQ142" s="2"/>
      <c r="SQR142" s="2"/>
      <c r="SQS142" s="2"/>
      <c r="SQT142" s="2"/>
      <c r="SQU142" s="2"/>
      <c r="SQV142" s="2"/>
      <c r="SQW142" s="2"/>
      <c r="SQX142" s="2"/>
      <c r="SQY142" s="2"/>
      <c r="SQZ142" s="2"/>
      <c r="SRA142" s="2"/>
      <c r="SRB142" s="2"/>
      <c r="SRC142" s="2"/>
      <c r="SRD142" s="2"/>
      <c r="SRE142" s="2"/>
      <c r="SRF142" s="2"/>
      <c r="SRG142" s="2"/>
      <c r="SRH142" s="2"/>
      <c r="SRI142" s="2"/>
      <c r="SRJ142" s="2"/>
      <c r="SRK142" s="2"/>
      <c r="SRL142" s="2"/>
      <c r="SRM142" s="2"/>
      <c r="SRN142" s="2"/>
      <c r="SRO142" s="2"/>
      <c r="SRP142" s="2"/>
      <c r="SRQ142" s="2"/>
      <c r="SRR142" s="2"/>
      <c r="SRS142" s="2"/>
      <c r="SRT142" s="2"/>
      <c r="SRU142" s="2"/>
      <c r="SRV142" s="2"/>
      <c r="SRW142" s="2"/>
      <c r="SRX142" s="2"/>
      <c r="SRY142" s="2"/>
      <c r="SRZ142" s="2"/>
      <c r="SSA142" s="2"/>
      <c r="SSB142" s="2"/>
      <c r="SSC142" s="2"/>
      <c r="SSD142" s="2"/>
      <c r="SSE142" s="2"/>
      <c r="SSF142" s="2"/>
      <c r="SSG142" s="2"/>
      <c r="SSH142" s="2"/>
      <c r="SSI142" s="2"/>
      <c r="SSJ142" s="2"/>
      <c r="SSK142" s="2"/>
      <c r="SSL142" s="2"/>
      <c r="SSM142" s="2"/>
      <c r="SSN142" s="2"/>
      <c r="SSO142" s="2"/>
      <c r="SSP142" s="2"/>
      <c r="SSQ142" s="2"/>
      <c r="SSR142" s="2"/>
      <c r="SSS142" s="2"/>
      <c r="SST142" s="2"/>
      <c r="SSU142" s="2"/>
      <c r="SSV142" s="2"/>
      <c r="SSW142" s="2"/>
      <c r="SSX142" s="2"/>
      <c r="SSY142" s="2"/>
      <c r="SSZ142" s="2"/>
      <c r="STA142" s="2"/>
      <c r="STB142" s="2"/>
      <c r="STC142" s="2"/>
      <c r="STD142" s="2"/>
      <c r="STE142" s="2"/>
      <c r="STF142" s="2"/>
      <c r="STG142" s="2"/>
      <c r="STH142" s="2"/>
      <c r="STI142" s="2"/>
      <c r="STJ142" s="2"/>
      <c r="STK142" s="2"/>
      <c r="STL142" s="2"/>
      <c r="STM142" s="2"/>
      <c r="STN142" s="2"/>
      <c r="STO142" s="2"/>
      <c r="STP142" s="2"/>
      <c r="STQ142" s="2"/>
      <c r="STR142" s="2"/>
      <c r="STS142" s="2"/>
      <c r="STT142" s="2"/>
      <c r="STU142" s="2"/>
      <c r="STV142" s="2"/>
      <c r="STW142" s="2"/>
      <c r="STX142" s="2"/>
      <c r="STY142" s="2"/>
      <c r="STZ142" s="2"/>
      <c r="SUA142" s="2"/>
      <c r="SUB142" s="2"/>
      <c r="SUC142" s="2"/>
      <c r="SUD142" s="2"/>
      <c r="SUE142" s="2"/>
      <c r="SUF142" s="2"/>
      <c r="SUG142" s="2"/>
      <c r="SUH142" s="2"/>
      <c r="SUI142" s="2"/>
      <c r="SUJ142" s="2"/>
      <c r="SUK142" s="2"/>
      <c r="SUL142" s="2"/>
      <c r="SUM142" s="2"/>
      <c r="SUN142" s="2"/>
      <c r="SUO142" s="2"/>
      <c r="SUP142" s="2"/>
      <c r="SUQ142" s="2"/>
      <c r="SUR142" s="2"/>
      <c r="SUS142" s="2"/>
      <c r="SUT142" s="2"/>
      <c r="SUU142" s="2"/>
      <c r="SUV142" s="2"/>
      <c r="SUW142" s="2"/>
      <c r="SUX142" s="2"/>
      <c r="SUY142" s="2"/>
      <c r="SUZ142" s="2"/>
      <c r="SVA142" s="2"/>
      <c r="SVB142" s="2"/>
      <c r="SVC142" s="2"/>
      <c r="SVD142" s="2"/>
      <c r="SVE142" s="2"/>
      <c r="SVF142" s="2"/>
      <c r="SVG142" s="2"/>
      <c r="SVH142" s="2"/>
      <c r="SVI142" s="2"/>
      <c r="SVJ142" s="2"/>
      <c r="SVK142" s="2"/>
      <c r="SVL142" s="2"/>
      <c r="SVM142" s="2"/>
      <c r="SVN142" s="2"/>
      <c r="SVO142" s="2"/>
      <c r="SVP142" s="2"/>
      <c r="SVQ142" s="2"/>
      <c r="SVR142" s="2"/>
      <c r="SVS142" s="2"/>
      <c r="SVT142" s="2"/>
      <c r="SVU142" s="2"/>
      <c r="SVV142" s="2"/>
      <c r="SVW142" s="2"/>
      <c r="SVX142" s="2"/>
      <c r="SVY142" s="2"/>
      <c r="SVZ142" s="2"/>
      <c r="SWA142" s="2"/>
      <c r="SWB142" s="2"/>
      <c r="SWC142" s="2"/>
      <c r="SWD142" s="2"/>
      <c r="SWE142" s="2"/>
      <c r="SWF142" s="2"/>
      <c r="SWG142" s="2"/>
      <c r="SWH142" s="2"/>
      <c r="SWI142" s="2"/>
      <c r="SWJ142" s="2"/>
      <c r="SWK142" s="2"/>
      <c r="SWL142" s="2"/>
      <c r="SWM142" s="2"/>
      <c r="SWN142" s="2"/>
      <c r="SWO142" s="2"/>
      <c r="SWP142" s="2"/>
      <c r="SWQ142" s="2"/>
      <c r="SWR142" s="2"/>
      <c r="SWS142" s="2"/>
      <c r="SWT142" s="2"/>
      <c r="SWU142" s="2"/>
      <c r="SWV142" s="2"/>
      <c r="SWW142" s="2"/>
      <c r="SWX142" s="2"/>
      <c r="SWY142" s="2"/>
      <c r="SWZ142" s="2"/>
      <c r="SXA142" s="2"/>
      <c r="SXB142" s="2"/>
      <c r="SXC142" s="2"/>
      <c r="SXD142" s="2"/>
      <c r="SXE142" s="2"/>
      <c r="SXF142" s="2"/>
      <c r="SXG142" s="2"/>
      <c r="SXH142" s="2"/>
      <c r="SXI142" s="2"/>
      <c r="SXJ142" s="2"/>
      <c r="SXK142" s="2"/>
      <c r="SXL142" s="2"/>
      <c r="SXM142" s="2"/>
      <c r="SXN142" s="2"/>
      <c r="SXO142" s="2"/>
      <c r="SXP142" s="2"/>
      <c r="SXQ142" s="2"/>
      <c r="SXR142" s="2"/>
      <c r="SXS142" s="2"/>
      <c r="SXT142" s="2"/>
      <c r="SXU142" s="2"/>
      <c r="SXV142" s="2"/>
      <c r="SXW142" s="2"/>
      <c r="SXX142" s="2"/>
      <c r="SXY142" s="2"/>
      <c r="SXZ142" s="2"/>
      <c r="SYA142" s="2"/>
      <c r="SYB142" s="2"/>
      <c r="SYC142" s="2"/>
      <c r="SYD142" s="2"/>
      <c r="SYE142" s="2"/>
      <c r="SYF142" s="2"/>
      <c r="SYG142" s="2"/>
      <c r="SYH142" s="2"/>
      <c r="SYI142" s="2"/>
      <c r="SYJ142" s="2"/>
      <c r="SYK142" s="2"/>
      <c r="SYL142" s="2"/>
      <c r="SYM142" s="2"/>
      <c r="SYN142" s="2"/>
      <c r="SYO142" s="2"/>
      <c r="SYP142" s="2"/>
      <c r="SYQ142" s="2"/>
      <c r="SYR142" s="2"/>
      <c r="SYS142" s="2"/>
      <c r="SYT142" s="2"/>
      <c r="SYU142" s="2"/>
      <c r="SYV142" s="2"/>
      <c r="SYW142" s="2"/>
      <c r="SYX142" s="2"/>
      <c r="SYY142" s="2"/>
      <c r="SYZ142" s="2"/>
      <c r="SZA142" s="2"/>
      <c r="SZB142" s="2"/>
      <c r="SZC142" s="2"/>
      <c r="SZD142" s="2"/>
      <c r="SZE142" s="2"/>
      <c r="SZF142" s="2"/>
      <c r="SZG142" s="2"/>
      <c r="SZH142" s="2"/>
      <c r="SZI142" s="2"/>
      <c r="SZJ142" s="2"/>
      <c r="SZK142" s="2"/>
      <c r="SZL142" s="2"/>
      <c r="SZM142" s="2"/>
      <c r="SZN142" s="2"/>
      <c r="SZO142" s="2"/>
      <c r="SZP142" s="2"/>
      <c r="SZQ142" s="2"/>
      <c r="SZR142" s="2"/>
      <c r="SZS142" s="2"/>
      <c r="SZT142" s="2"/>
      <c r="SZU142" s="2"/>
      <c r="SZV142" s="2"/>
      <c r="SZW142" s="2"/>
      <c r="SZX142" s="2"/>
      <c r="SZY142" s="2"/>
      <c r="SZZ142" s="2"/>
      <c r="TAA142" s="2"/>
      <c r="TAB142" s="2"/>
      <c r="TAC142" s="2"/>
      <c r="TAD142" s="2"/>
      <c r="TAE142" s="2"/>
      <c r="TAF142" s="2"/>
      <c r="TAG142" s="2"/>
      <c r="TAH142" s="2"/>
      <c r="TAI142" s="2"/>
      <c r="TAJ142" s="2"/>
      <c r="TAK142" s="2"/>
      <c r="TAL142" s="2"/>
      <c r="TAM142" s="2"/>
      <c r="TAN142" s="2"/>
      <c r="TAO142" s="2"/>
      <c r="TAP142" s="2"/>
      <c r="TAQ142" s="2"/>
      <c r="TAR142" s="2"/>
      <c r="TAS142" s="2"/>
      <c r="TAT142" s="2"/>
      <c r="TAU142" s="2"/>
      <c r="TAV142" s="2"/>
      <c r="TAW142" s="2"/>
      <c r="TAX142" s="2"/>
      <c r="TAY142" s="2"/>
      <c r="TAZ142" s="2"/>
      <c r="TBA142" s="2"/>
      <c r="TBB142" s="2"/>
      <c r="TBC142" s="2"/>
      <c r="TBD142" s="2"/>
      <c r="TBE142" s="2"/>
      <c r="TBF142" s="2"/>
      <c r="TBG142" s="2"/>
      <c r="TBH142" s="2"/>
      <c r="TBI142" s="2"/>
      <c r="TBJ142" s="2"/>
      <c r="TBK142" s="2"/>
      <c r="TBL142" s="2"/>
      <c r="TBM142" s="2"/>
      <c r="TBN142" s="2"/>
      <c r="TBO142" s="2"/>
      <c r="TBP142" s="2"/>
      <c r="TBQ142" s="2"/>
      <c r="TBR142" s="2"/>
      <c r="TBS142" s="2"/>
      <c r="TBT142" s="2"/>
      <c r="TBU142" s="2"/>
      <c r="TBV142" s="2"/>
      <c r="TBW142" s="2"/>
      <c r="TBX142" s="2"/>
      <c r="TBY142" s="2"/>
      <c r="TBZ142" s="2"/>
      <c r="TCA142" s="2"/>
      <c r="TCB142" s="2"/>
      <c r="TCC142" s="2"/>
      <c r="TCD142" s="2"/>
      <c r="TCE142" s="2"/>
      <c r="TCF142" s="2"/>
      <c r="TCG142" s="2"/>
      <c r="TCH142" s="2"/>
      <c r="TCI142" s="2"/>
      <c r="TCJ142" s="2"/>
      <c r="TCK142" s="2"/>
      <c r="TCL142" s="2"/>
      <c r="TCM142" s="2"/>
      <c r="TCN142" s="2"/>
      <c r="TCO142" s="2"/>
      <c r="TCP142" s="2"/>
      <c r="TCQ142" s="2"/>
      <c r="TCR142" s="2"/>
      <c r="TCS142" s="2"/>
      <c r="TCT142" s="2"/>
      <c r="TCU142" s="2"/>
      <c r="TCV142" s="2"/>
      <c r="TCW142" s="2"/>
      <c r="TCX142" s="2"/>
      <c r="TCY142" s="2"/>
      <c r="TCZ142" s="2"/>
      <c r="TDA142" s="2"/>
      <c r="TDB142" s="2"/>
      <c r="TDC142" s="2"/>
      <c r="TDD142" s="2"/>
      <c r="TDE142" s="2"/>
      <c r="TDF142" s="2"/>
      <c r="TDG142" s="2"/>
      <c r="TDH142" s="2"/>
      <c r="TDI142" s="2"/>
      <c r="TDJ142" s="2"/>
      <c r="TDK142" s="2"/>
      <c r="TDL142" s="2"/>
      <c r="TDM142" s="2"/>
      <c r="TDN142" s="2"/>
      <c r="TDO142" s="2"/>
      <c r="TDP142" s="2"/>
      <c r="TDQ142" s="2"/>
      <c r="TDR142" s="2"/>
      <c r="TDS142" s="2"/>
      <c r="TDT142" s="2"/>
      <c r="TDU142" s="2"/>
      <c r="TDV142" s="2"/>
      <c r="TDW142" s="2"/>
      <c r="TDX142" s="2"/>
      <c r="TDY142" s="2"/>
      <c r="TDZ142" s="2"/>
      <c r="TEA142" s="2"/>
      <c r="TEB142" s="2"/>
      <c r="TEC142" s="2"/>
      <c r="TED142" s="2"/>
      <c r="TEE142" s="2"/>
      <c r="TEF142" s="2"/>
      <c r="TEG142" s="2"/>
      <c r="TEH142" s="2"/>
      <c r="TEI142" s="2"/>
      <c r="TEJ142" s="2"/>
      <c r="TEK142" s="2"/>
      <c r="TEL142" s="2"/>
      <c r="TEM142" s="2"/>
      <c r="TEN142" s="2"/>
      <c r="TEO142" s="2"/>
      <c r="TEP142" s="2"/>
      <c r="TEQ142" s="2"/>
      <c r="TER142" s="2"/>
      <c r="TES142" s="2"/>
      <c r="TET142" s="2"/>
      <c r="TEU142" s="2"/>
      <c r="TEV142" s="2"/>
      <c r="TEW142" s="2"/>
      <c r="TEX142" s="2"/>
      <c r="TEY142" s="2"/>
      <c r="TEZ142" s="2"/>
      <c r="TFA142" s="2"/>
      <c r="TFB142" s="2"/>
      <c r="TFC142" s="2"/>
      <c r="TFD142" s="2"/>
      <c r="TFE142" s="2"/>
      <c r="TFF142" s="2"/>
      <c r="TFG142" s="2"/>
      <c r="TFH142" s="2"/>
      <c r="TFI142" s="2"/>
      <c r="TFJ142" s="2"/>
      <c r="TFK142" s="2"/>
      <c r="TFL142" s="2"/>
      <c r="TFM142" s="2"/>
      <c r="TFN142" s="2"/>
      <c r="TFO142" s="2"/>
      <c r="TFP142" s="2"/>
      <c r="TFQ142" s="2"/>
      <c r="TFR142" s="2"/>
      <c r="TFS142" s="2"/>
      <c r="TFT142" s="2"/>
      <c r="TFU142" s="2"/>
      <c r="TFV142" s="2"/>
      <c r="TFW142" s="2"/>
      <c r="TFX142" s="2"/>
      <c r="TFY142" s="2"/>
      <c r="TFZ142" s="2"/>
      <c r="TGA142" s="2"/>
      <c r="TGB142" s="2"/>
      <c r="TGC142" s="2"/>
      <c r="TGD142" s="2"/>
      <c r="TGE142" s="2"/>
      <c r="TGF142" s="2"/>
      <c r="TGG142" s="2"/>
      <c r="TGH142" s="2"/>
      <c r="TGI142" s="2"/>
      <c r="TGJ142" s="2"/>
      <c r="TGK142" s="2"/>
      <c r="TGL142" s="2"/>
      <c r="TGM142" s="2"/>
      <c r="TGN142" s="2"/>
      <c r="TGO142" s="2"/>
      <c r="TGP142" s="2"/>
      <c r="TGQ142" s="2"/>
      <c r="TGR142" s="2"/>
      <c r="TGS142" s="2"/>
      <c r="TGT142" s="2"/>
      <c r="TGU142" s="2"/>
      <c r="TGV142" s="2"/>
      <c r="TGW142" s="2"/>
      <c r="TGX142" s="2"/>
      <c r="TGY142" s="2"/>
      <c r="TGZ142" s="2"/>
      <c r="THA142" s="2"/>
      <c r="THB142" s="2"/>
      <c r="THC142" s="2"/>
      <c r="THD142" s="2"/>
      <c r="THE142" s="2"/>
      <c r="THF142" s="2"/>
      <c r="THG142" s="2"/>
      <c r="THH142" s="2"/>
      <c r="THI142" s="2"/>
      <c r="THJ142" s="2"/>
      <c r="THK142" s="2"/>
      <c r="THL142" s="2"/>
      <c r="THM142" s="2"/>
      <c r="THN142" s="2"/>
      <c r="THO142" s="2"/>
      <c r="THP142" s="2"/>
      <c r="THQ142" s="2"/>
      <c r="THR142" s="2"/>
      <c r="THS142" s="2"/>
      <c r="THT142" s="2"/>
      <c r="THU142" s="2"/>
      <c r="THV142" s="2"/>
      <c r="THW142" s="2"/>
      <c r="THX142" s="2"/>
      <c r="THY142" s="2"/>
      <c r="THZ142" s="2"/>
      <c r="TIA142" s="2"/>
      <c r="TIB142" s="2"/>
      <c r="TIC142" s="2"/>
      <c r="TID142" s="2"/>
      <c r="TIE142" s="2"/>
      <c r="TIF142" s="2"/>
      <c r="TIG142" s="2"/>
      <c r="TIH142" s="2"/>
      <c r="TII142" s="2"/>
      <c r="TIJ142" s="2"/>
      <c r="TIK142" s="2"/>
      <c r="TIL142" s="2"/>
      <c r="TIM142" s="2"/>
      <c r="TIN142" s="2"/>
      <c r="TIO142" s="2"/>
      <c r="TIP142" s="2"/>
      <c r="TIQ142" s="2"/>
      <c r="TIR142" s="2"/>
      <c r="TIS142" s="2"/>
      <c r="TIT142" s="2"/>
      <c r="TIU142" s="2"/>
      <c r="TIV142" s="2"/>
      <c r="TIW142" s="2"/>
      <c r="TIX142" s="2"/>
      <c r="TIY142" s="2"/>
      <c r="TIZ142" s="2"/>
      <c r="TJA142" s="2"/>
      <c r="TJB142" s="2"/>
      <c r="TJC142" s="2"/>
      <c r="TJD142" s="2"/>
      <c r="TJE142" s="2"/>
      <c r="TJF142" s="2"/>
      <c r="TJG142" s="2"/>
      <c r="TJH142" s="2"/>
      <c r="TJI142" s="2"/>
      <c r="TJJ142" s="2"/>
      <c r="TJK142" s="2"/>
      <c r="TJL142" s="2"/>
      <c r="TJM142" s="2"/>
      <c r="TJN142" s="2"/>
      <c r="TJO142" s="2"/>
      <c r="TJP142" s="2"/>
      <c r="TJQ142" s="2"/>
      <c r="TJR142" s="2"/>
      <c r="TJS142" s="2"/>
      <c r="TJT142" s="2"/>
      <c r="TJU142" s="2"/>
      <c r="TJV142" s="2"/>
      <c r="TJW142" s="2"/>
      <c r="TJX142" s="2"/>
      <c r="TJY142" s="2"/>
      <c r="TJZ142" s="2"/>
      <c r="TKA142" s="2"/>
      <c r="TKB142" s="2"/>
      <c r="TKC142" s="2"/>
      <c r="TKD142" s="2"/>
      <c r="TKE142" s="2"/>
      <c r="TKF142" s="2"/>
      <c r="TKG142" s="2"/>
      <c r="TKH142" s="2"/>
      <c r="TKI142" s="2"/>
      <c r="TKJ142" s="2"/>
      <c r="TKK142" s="2"/>
      <c r="TKL142" s="2"/>
      <c r="TKM142" s="2"/>
      <c r="TKN142" s="2"/>
      <c r="TKO142" s="2"/>
      <c r="TKP142" s="2"/>
      <c r="TKQ142" s="2"/>
      <c r="TKR142" s="2"/>
      <c r="TKS142" s="2"/>
      <c r="TKT142" s="2"/>
      <c r="TKU142" s="2"/>
      <c r="TKV142" s="2"/>
      <c r="TKW142" s="2"/>
      <c r="TKX142" s="2"/>
      <c r="TKY142" s="2"/>
      <c r="TKZ142" s="2"/>
      <c r="TLA142" s="2"/>
      <c r="TLB142" s="2"/>
      <c r="TLC142" s="2"/>
      <c r="TLD142" s="2"/>
      <c r="TLE142" s="2"/>
      <c r="TLF142" s="2"/>
      <c r="TLG142" s="2"/>
      <c r="TLH142" s="2"/>
      <c r="TLI142" s="2"/>
      <c r="TLJ142" s="2"/>
      <c r="TLK142" s="2"/>
      <c r="TLL142" s="2"/>
      <c r="TLM142" s="2"/>
      <c r="TLN142" s="2"/>
      <c r="TLO142" s="2"/>
      <c r="TLP142" s="2"/>
      <c r="TLQ142" s="2"/>
      <c r="TLR142" s="2"/>
      <c r="TLS142" s="2"/>
      <c r="TLT142" s="2"/>
      <c r="TLU142" s="2"/>
      <c r="TLV142" s="2"/>
      <c r="TLW142" s="2"/>
      <c r="TLX142" s="2"/>
      <c r="TLY142" s="2"/>
      <c r="TLZ142" s="2"/>
      <c r="TMA142" s="2"/>
      <c r="TMB142" s="2"/>
      <c r="TMC142" s="2"/>
      <c r="TMD142" s="2"/>
      <c r="TME142" s="2"/>
      <c r="TMF142" s="2"/>
      <c r="TMG142" s="2"/>
      <c r="TMH142" s="2"/>
      <c r="TMI142" s="2"/>
      <c r="TMJ142" s="2"/>
      <c r="TMK142" s="2"/>
      <c r="TML142" s="2"/>
      <c r="TMM142" s="2"/>
      <c r="TMN142" s="2"/>
      <c r="TMO142" s="2"/>
      <c r="TMP142" s="2"/>
      <c r="TMQ142" s="2"/>
      <c r="TMR142" s="2"/>
      <c r="TMS142" s="2"/>
      <c r="TMT142" s="2"/>
      <c r="TMU142" s="2"/>
      <c r="TMV142" s="2"/>
      <c r="TMW142" s="2"/>
      <c r="TMX142" s="2"/>
      <c r="TMY142" s="2"/>
      <c r="TMZ142" s="2"/>
      <c r="TNA142" s="2"/>
      <c r="TNB142" s="2"/>
      <c r="TNC142" s="2"/>
      <c r="TND142" s="2"/>
      <c r="TNE142" s="2"/>
      <c r="TNF142" s="2"/>
      <c r="TNG142" s="2"/>
      <c r="TNH142" s="2"/>
      <c r="TNI142" s="2"/>
      <c r="TNJ142" s="2"/>
      <c r="TNK142" s="2"/>
      <c r="TNL142" s="2"/>
      <c r="TNM142" s="2"/>
      <c r="TNN142" s="2"/>
      <c r="TNO142" s="2"/>
      <c r="TNP142" s="2"/>
      <c r="TNQ142" s="2"/>
      <c r="TNR142" s="2"/>
      <c r="TNS142" s="2"/>
      <c r="TNT142" s="2"/>
      <c r="TNU142" s="2"/>
      <c r="TNV142" s="2"/>
      <c r="TNW142" s="2"/>
      <c r="TNX142" s="2"/>
      <c r="TNY142" s="2"/>
      <c r="TNZ142" s="2"/>
      <c r="TOA142" s="2"/>
      <c r="TOB142" s="2"/>
      <c r="TOC142" s="2"/>
      <c r="TOD142" s="2"/>
      <c r="TOE142" s="2"/>
      <c r="TOF142" s="2"/>
      <c r="TOG142" s="2"/>
      <c r="TOH142" s="2"/>
      <c r="TOI142" s="2"/>
      <c r="TOJ142" s="2"/>
      <c r="TOK142" s="2"/>
      <c r="TOL142" s="2"/>
      <c r="TOM142" s="2"/>
      <c r="TON142" s="2"/>
      <c r="TOO142" s="2"/>
      <c r="TOP142" s="2"/>
      <c r="TOQ142" s="2"/>
      <c r="TOR142" s="2"/>
      <c r="TOS142" s="2"/>
      <c r="TOT142" s="2"/>
      <c r="TOU142" s="2"/>
      <c r="TOV142" s="2"/>
      <c r="TOW142" s="2"/>
      <c r="TOX142" s="2"/>
      <c r="TOY142" s="2"/>
      <c r="TOZ142" s="2"/>
      <c r="TPA142" s="2"/>
      <c r="TPB142" s="2"/>
      <c r="TPC142" s="2"/>
      <c r="TPD142" s="2"/>
      <c r="TPE142" s="2"/>
      <c r="TPF142" s="2"/>
      <c r="TPG142" s="2"/>
      <c r="TPH142" s="2"/>
      <c r="TPI142" s="2"/>
      <c r="TPJ142" s="2"/>
      <c r="TPK142" s="2"/>
      <c r="TPL142" s="2"/>
      <c r="TPM142" s="2"/>
      <c r="TPN142" s="2"/>
      <c r="TPO142" s="2"/>
      <c r="TPP142" s="2"/>
      <c r="TPQ142" s="2"/>
      <c r="TPR142" s="2"/>
      <c r="TPS142" s="2"/>
      <c r="TPT142" s="2"/>
      <c r="TPU142" s="2"/>
      <c r="TPV142" s="2"/>
      <c r="TPW142" s="2"/>
      <c r="TPX142" s="2"/>
      <c r="TPY142" s="2"/>
      <c r="TPZ142" s="2"/>
      <c r="TQA142" s="2"/>
      <c r="TQB142" s="2"/>
      <c r="TQC142" s="2"/>
      <c r="TQD142" s="2"/>
      <c r="TQE142" s="2"/>
      <c r="TQF142" s="2"/>
      <c r="TQG142" s="2"/>
      <c r="TQH142" s="2"/>
      <c r="TQI142" s="2"/>
      <c r="TQJ142" s="2"/>
      <c r="TQK142" s="2"/>
      <c r="TQL142" s="2"/>
      <c r="TQM142" s="2"/>
      <c r="TQN142" s="2"/>
      <c r="TQO142" s="2"/>
      <c r="TQP142" s="2"/>
      <c r="TQQ142" s="2"/>
      <c r="TQR142" s="2"/>
      <c r="TQS142" s="2"/>
      <c r="TQT142" s="2"/>
      <c r="TQU142" s="2"/>
      <c r="TQV142" s="2"/>
      <c r="TQW142" s="2"/>
      <c r="TQX142" s="2"/>
      <c r="TQY142" s="2"/>
      <c r="TQZ142" s="2"/>
      <c r="TRA142" s="2"/>
      <c r="TRB142" s="2"/>
      <c r="TRC142" s="2"/>
      <c r="TRD142" s="2"/>
      <c r="TRE142" s="2"/>
      <c r="TRF142" s="2"/>
      <c r="TRG142" s="2"/>
      <c r="TRH142" s="2"/>
      <c r="TRI142" s="2"/>
      <c r="TRJ142" s="2"/>
      <c r="TRK142" s="2"/>
      <c r="TRL142" s="2"/>
      <c r="TRM142" s="2"/>
      <c r="TRN142" s="2"/>
      <c r="TRO142" s="2"/>
      <c r="TRP142" s="2"/>
      <c r="TRQ142" s="2"/>
      <c r="TRR142" s="2"/>
      <c r="TRS142" s="2"/>
      <c r="TRT142" s="2"/>
      <c r="TRU142" s="2"/>
      <c r="TRV142" s="2"/>
      <c r="TRW142" s="2"/>
      <c r="TRX142" s="2"/>
      <c r="TRY142" s="2"/>
      <c r="TRZ142" s="2"/>
      <c r="TSA142" s="2"/>
      <c r="TSB142" s="2"/>
      <c r="TSC142" s="2"/>
      <c r="TSD142" s="2"/>
      <c r="TSE142" s="2"/>
      <c r="TSF142" s="2"/>
      <c r="TSG142" s="2"/>
      <c r="TSH142" s="2"/>
      <c r="TSI142" s="2"/>
      <c r="TSJ142" s="2"/>
      <c r="TSK142" s="2"/>
      <c r="TSL142" s="2"/>
      <c r="TSM142" s="2"/>
      <c r="TSN142" s="2"/>
      <c r="TSO142" s="2"/>
      <c r="TSP142" s="2"/>
      <c r="TSQ142" s="2"/>
      <c r="TSR142" s="2"/>
      <c r="TSS142" s="2"/>
      <c r="TST142" s="2"/>
      <c r="TSU142" s="2"/>
      <c r="TSV142" s="2"/>
      <c r="TSW142" s="2"/>
      <c r="TSX142" s="2"/>
      <c r="TSY142" s="2"/>
      <c r="TSZ142" s="2"/>
      <c r="TTA142" s="2"/>
      <c r="TTB142" s="2"/>
      <c r="TTC142" s="2"/>
      <c r="TTD142" s="2"/>
      <c r="TTE142" s="2"/>
      <c r="TTF142" s="2"/>
      <c r="TTG142" s="2"/>
      <c r="TTH142" s="2"/>
      <c r="TTI142" s="2"/>
      <c r="TTJ142" s="2"/>
      <c r="TTK142" s="2"/>
      <c r="TTL142" s="2"/>
      <c r="TTM142" s="2"/>
      <c r="TTN142" s="2"/>
      <c r="TTO142" s="2"/>
      <c r="TTP142" s="2"/>
      <c r="TTQ142" s="2"/>
      <c r="TTR142" s="2"/>
      <c r="TTS142" s="2"/>
      <c r="TTT142" s="2"/>
      <c r="TTU142" s="2"/>
      <c r="TTV142" s="2"/>
      <c r="TTW142" s="2"/>
      <c r="TTX142" s="2"/>
      <c r="TTY142" s="2"/>
      <c r="TTZ142" s="2"/>
      <c r="TUA142" s="2"/>
      <c r="TUB142" s="2"/>
      <c r="TUC142" s="2"/>
      <c r="TUD142" s="2"/>
      <c r="TUE142" s="2"/>
      <c r="TUF142" s="2"/>
      <c r="TUG142" s="2"/>
      <c r="TUH142" s="2"/>
      <c r="TUI142" s="2"/>
      <c r="TUJ142" s="2"/>
      <c r="TUK142" s="2"/>
      <c r="TUL142" s="2"/>
      <c r="TUM142" s="2"/>
      <c r="TUN142" s="2"/>
      <c r="TUO142" s="2"/>
      <c r="TUP142" s="2"/>
      <c r="TUQ142" s="2"/>
      <c r="TUR142" s="2"/>
      <c r="TUS142" s="2"/>
      <c r="TUT142" s="2"/>
      <c r="TUU142" s="2"/>
      <c r="TUV142" s="2"/>
      <c r="TUW142" s="2"/>
      <c r="TUX142" s="2"/>
      <c r="TUY142" s="2"/>
      <c r="TUZ142" s="2"/>
      <c r="TVA142" s="2"/>
      <c r="TVB142" s="2"/>
      <c r="TVC142" s="2"/>
      <c r="TVD142" s="2"/>
      <c r="TVE142" s="2"/>
      <c r="TVF142" s="2"/>
      <c r="TVG142" s="2"/>
      <c r="TVH142" s="2"/>
      <c r="TVI142" s="2"/>
      <c r="TVJ142" s="2"/>
      <c r="TVK142" s="2"/>
      <c r="TVL142" s="2"/>
      <c r="TVM142" s="2"/>
      <c r="TVN142" s="2"/>
      <c r="TVO142" s="2"/>
      <c r="TVP142" s="2"/>
      <c r="TVQ142" s="2"/>
      <c r="TVR142" s="2"/>
      <c r="TVS142" s="2"/>
      <c r="TVT142" s="2"/>
      <c r="TVU142" s="2"/>
      <c r="TVV142" s="2"/>
      <c r="TVW142" s="2"/>
      <c r="TVX142" s="2"/>
      <c r="TVY142" s="2"/>
      <c r="TVZ142" s="2"/>
      <c r="TWA142" s="2"/>
      <c r="TWB142" s="2"/>
      <c r="TWC142" s="2"/>
      <c r="TWD142" s="2"/>
      <c r="TWE142" s="2"/>
      <c r="TWF142" s="2"/>
      <c r="TWG142" s="2"/>
      <c r="TWH142" s="2"/>
      <c r="TWI142" s="2"/>
      <c r="TWJ142" s="2"/>
      <c r="TWK142" s="2"/>
      <c r="TWL142" s="2"/>
      <c r="TWM142" s="2"/>
      <c r="TWN142" s="2"/>
      <c r="TWO142" s="2"/>
      <c r="TWP142" s="2"/>
      <c r="TWQ142" s="2"/>
      <c r="TWR142" s="2"/>
      <c r="TWS142" s="2"/>
      <c r="TWT142" s="2"/>
      <c r="TWU142" s="2"/>
      <c r="TWV142" s="2"/>
      <c r="TWW142" s="2"/>
      <c r="TWX142" s="2"/>
      <c r="TWY142" s="2"/>
      <c r="TWZ142" s="2"/>
      <c r="TXA142" s="2"/>
      <c r="TXB142" s="2"/>
      <c r="TXC142" s="2"/>
      <c r="TXD142" s="2"/>
      <c r="TXE142" s="2"/>
      <c r="TXF142" s="2"/>
      <c r="TXG142" s="2"/>
      <c r="TXH142" s="2"/>
      <c r="TXI142" s="2"/>
      <c r="TXJ142" s="2"/>
      <c r="TXK142" s="2"/>
      <c r="TXL142" s="2"/>
      <c r="TXM142" s="2"/>
      <c r="TXN142" s="2"/>
      <c r="TXO142" s="2"/>
      <c r="TXP142" s="2"/>
      <c r="TXQ142" s="2"/>
      <c r="TXR142" s="2"/>
      <c r="TXS142" s="2"/>
      <c r="TXT142" s="2"/>
      <c r="TXU142" s="2"/>
      <c r="TXV142" s="2"/>
      <c r="TXW142" s="2"/>
      <c r="TXX142" s="2"/>
      <c r="TXY142" s="2"/>
      <c r="TXZ142" s="2"/>
      <c r="TYA142" s="2"/>
      <c r="TYB142" s="2"/>
      <c r="TYC142" s="2"/>
      <c r="TYD142" s="2"/>
      <c r="TYE142" s="2"/>
      <c r="TYF142" s="2"/>
      <c r="TYG142" s="2"/>
      <c r="TYH142" s="2"/>
      <c r="TYI142" s="2"/>
      <c r="TYJ142" s="2"/>
      <c r="TYK142" s="2"/>
      <c r="TYL142" s="2"/>
      <c r="TYM142" s="2"/>
      <c r="TYN142" s="2"/>
      <c r="TYO142" s="2"/>
      <c r="TYP142" s="2"/>
      <c r="TYQ142" s="2"/>
      <c r="TYR142" s="2"/>
      <c r="TYS142" s="2"/>
      <c r="TYT142" s="2"/>
      <c r="TYU142" s="2"/>
      <c r="TYV142" s="2"/>
      <c r="TYW142" s="2"/>
      <c r="TYX142" s="2"/>
      <c r="TYY142" s="2"/>
      <c r="TYZ142" s="2"/>
      <c r="TZA142" s="2"/>
      <c r="TZB142" s="2"/>
      <c r="TZC142" s="2"/>
      <c r="TZD142" s="2"/>
      <c r="TZE142" s="2"/>
      <c r="TZF142" s="2"/>
      <c r="TZG142" s="2"/>
      <c r="TZH142" s="2"/>
      <c r="TZI142" s="2"/>
      <c r="TZJ142" s="2"/>
      <c r="TZK142" s="2"/>
      <c r="TZL142" s="2"/>
      <c r="TZM142" s="2"/>
      <c r="TZN142" s="2"/>
      <c r="TZO142" s="2"/>
      <c r="TZP142" s="2"/>
      <c r="TZQ142" s="2"/>
      <c r="TZR142" s="2"/>
      <c r="TZS142" s="2"/>
      <c r="TZT142" s="2"/>
      <c r="TZU142" s="2"/>
      <c r="TZV142" s="2"/>
      <c r="TZW142" s="2"/>
      <c r="TZX142" s="2"/>
      <c r="TZY142" s="2"/>
      <c r="TZZ142" s="2"/>
      <c r="UAA142" s="2"/>
      <c r="UAB142" s="2"/>
      <c r="UAC142" s="2"/>
      <c r="UAD142" s="2"/>
      <c r="UAE142" s="2"/>
      <c r="UAF142" s="2"/>
      <c r="UAG142" s="2"/>
      <c r="UAH142" s="2"/>
      <c r="UAI142" s="2"/>
      <c r="UAJ142" s="2"/>
      <c r="UAK142" s="2"/>
      <c r="UAL142" s="2"/>
      <c r="UAM142" s="2"/>
      <c r="UAN142" s="2"/>
      <c r="UAO142" s="2"/>
      <c r="UAP142" s="2"/>
      <c r="UAQ142" s="2"/>
      <c r="UAR142" s="2"/>
      <c r="UAS142" s="2"/>
      <c r="UAT142" s="2"/>
      <c r="UAU142" s="2"/>
      <c r="UAV142" s="2"/>
      <c r="UAW142" s="2"/>
      <c r="UAX142" s="2"/>
      <c r="UAY142" s="2"/>
      <c r="UAZ142" s="2"/>
      <c r="UBA142" s="2"/>
      <c r="UBB142" s="2"/>
      <c r="UBC142" s="2"/>
      <c r="UBD142" s="2"/>
      <c r="UBE142" s="2"/>
      <c r="UBF142" s="2"/>
      <c r="UBG142" s="2"/>
      <c r="UBH142" s="2"/>
      <c r="UBI142" s="2"/>
      <c r="UBJ142" s="2"/>
      <c r="UBK142" s="2"/>
      <c r="UBL142" s="2"/>
      <c r="UBM142" s="2"/>
      <c r="UBN142" s="2"/>
      <c r="UBO142" s="2"/>
      <c r="UBP142" s="2"/>
      <c r="UBQ142" s="2"/>
      <c r="UBR142" s="2"/>
      <c r="UBS142" s="2"/>
      <c r="UBT142" s="2"/>
      <c r="UBU142" s="2"/>
      <c r="UBV142" s="2"/>
      <c r="UBW142" s="2"/>
      <c r="UBX142" s="2"/>
      <c r="UBY142" s="2"/>
      <c r="UBZ142" s="2"/>
      <c r="UCA142" s="2"/>
      <c r="UCB142" s="2"/>
      <c r="UCC142" s="2"/>
      <c r="UCD142" s="2"/>
      <c r="UCE142" s="2"/>
      <c r="UCF142" s="2"/>
      <c r="UCG142" s="2"/>
      <c r="UCH142" s="2"/>
      <c r="UCI142" s="2"/>
      <c r="UCJ142" s="2"/>
      <c r="UCK142" s="2"/>
      <c r="UCL142" s="2"/>
      <c r="UCM142" s="2"/>
      <c r="UCN142" s="2"/>
      <c r="UCO142" s="2"/>
      <c r="UCP142" s="2"/>
      <c r="UCQ142" s="2"/>
      <c r="UCR142" s="2"/>
      <c r="UCS142" s="2"/>
      <c r="UCT142" s="2"/>
      <c r="UCU142" s="2"/>
      <c r="UCV142" s="2"/>
      <c r="UCW142" s="2"/>
      <c r="UCX142" s="2"/>
      <c r="UCY142" s="2"/>
      <c r="UCZ142" s="2"/>
      <c r="UDA142" s="2"/>
      <c r="UDB142" s="2"/>
      <c r="UDC142" s="2"/>
      <c r="UDD142" s="2"/>
      <c r="UDE142" s="2"/>
      <c r="UDF142" s="2"/>
      <c r="UDG142" s="2"/>
      <c r="UDH142" s="2"/>
      <c r="UDI142" s="2"/>
      <c r="UDJ142" s="2"/>
      <c r="UDK142" s="2"/>
      <c r="UDL142" s="2"/>
      <c r="UDM142" s="2"/>
      <c r="UDN142" s="2"/>
      <c r="UDO142" s="2"/>
      <c r="UDP142" s="2"/>
      <c r="UDQ142" s="2"/>
      <c r="UDR142" s="2"/>
      <c r="UDS142" s="2"/>
      <c r="UDT142" s="2"/>
      <c r="UDU142" s="2"/>
      <c r="UDV142" s="2"/>
      <c r="UDW142" s="2"/>
      <c r="UDX142" s="2"/>
      <c r="UDY142" s="2"/>
      <c r="UDZ142" s="2"/>
      <c r="UEA142" s="2"/>
      <c r="UEB142" s="2"/>
      <c r="UEC142" s="2"/>
      <c r="UED142" s="2"/>
      <c r="UEE142" s="2"/>
      <c r="UEF142" s="2"/>
      <c r="UEG142" s="2"/>
      <c r="UEH142" s="2"/>
      <c r="UEI142" s="2"/>
      <c r="UEJ142" s="2"/>
      <c r="UEK142" s="2"/>
      <c r="UEL142" s="2"/>
      <c r="UEM142" s="2"/>
      <c r="UEN142" s="2"/>
      <c r="UEO142" s="2"/>
      <c r="UEP142" s="2"/>
      <c r="UEQ142" s="2"/>
      <c r="UER142" s="2"/>
      <c r="UES142" s="2"/>
      <c r="UET142" s="2"/>
      <c r="UEU142" s="2"/>
      <c r="UEV142" s="2"/>
      <c r="UEW142" s="2"/>
      <c r="UEX142" s="2"/>
      <c r="UEY142" s="2"/>
      <c r="UEZ142" s="2"/>
      <c r="UFA142" s="2"/>
      <c r="UFB142" s="2"/>
      <c r="UFC142" s="2"/>
      <c r="UFD142" s="2"/>
      <c r="UFE142" s="2"/>
      <c r="UFF142" s="2"/>
      <c r="UFG142" s="2"/>
      <c r="UFH142" s="2"/>
      <c r="UFI142" s="2"/>
      <c r="UFJ142" s="2"/>
      <c r="UFK142" s="2"/>
      <c r="UFL142" s="2"/>
      <c r="UFM142" s="2"/>
      <c r="UFN142" s="2"/>
      <c r="UFO142" s="2"/>
      <c r="UFP142" s="2"/>
      <c r="UFQ142" s="2"/>
      <c r="UFR142" s="2"/>
      <c r="UFS142" s="2"/>
      <c r="UFT142" s="2"/>
      <c r="UFU142" s="2"/>
      <c r="UFV142" s="2"/>
      <c r="UFW142" s="2"/>
      <c r="UFX142" s="2"/>
      <c r="UFY142" s="2"/>
      <c r="UFZ142" s="2"/>
      <c r="UGA142" s="2"/>
      <c r="UGB142" s="2"/>
      <c r="UGC142" s="2"/>
      <c r="UGD142" s="2"/>
      <c r="UGE142" s="2"/>
      <c r="UGF142" s="2"/>
      <c r="UGG142" s="2"/>
      <c r="UGH142" s="2"/>
      <c r="UGI142" s="2"/>
      <c r="UGJ142" s="2"/>
      <c r="UGK142" s="2"/>
      <c r="UGL142" s="2"/>
      <c r="UGM142" s="2"/>
      <c r="UGN142" s="2"/>
      <c r="UGO142" s="2"/>
      <c r="UGP142" s="2"/>
      <c r="UGQ142" s="2"/>
      <c r="UGR142" s="2"/>
      <c r="UGS142" s="2"/>
      <c r="UGT142" s="2"/>
      <c r="UGU142" s="2"/>
      <c r="UGV142" s="2"/>
      <c r="UGW142" s="2"/>
      <c r="UGX142" s="2"/>
      <c r="UGY142" s="2"/>
      <c r="UGZ142" s="2"/>
      <c r="UHA142" s="2"/>
      <c r="UHB142" s="2"/>
      <c r="UHC142" s="2"/>
      <c r="UHD142" s="2"/>
      <c r="UHE142" s="2"/>
      <c r="UHF142" s="2"/>
      <c r="UHG142" s="2"/>
      <c r="UHH142" s="2"/>
      <c r="UHI142" s="2"/>
      <c r="UHJ142" s="2"/>
      <c r="UHK142" s="2"/>
      <c r="UHL142" s="2"/>
      <c r="UHM142" s="2"/>
      <c r="UHN142" s="2"/>
      <c r="UHO142" s="2"/>
      <c r="UHP142" s="2"/>
      <c r="UHQ142" s="2"/>
      <c r="UHR142" s="2"/>
      <c r="UHS142" s="2"/>
      <c r="UHT142" s="2"/>
      <c r="UHU142" s="2"/>
      <c r="UHV142" s="2"/>
      <c r="UHW142" s="2"/>
      <c r="UHX142" s="2"/>
      <c r="UHY142" s="2"/>
      <c r="UHZ142" s="2"/>
      <c r="UIA142" s="2"/>
      <c r="UIB142" s="2"/>
      <c r="UIC142" s="2"/>
      <c r="UID142" s="2"/>
      <c r="UIE142" s="2"/>
      <c r="UIF142" s="2"/>
      <c r="UIG142" s="2"/>
      <c r="UIH142" s="2"/>
      <c r="UII142" s="2"/>
      <c r="UIJ142" s="2"/>
      <c r="UIK142" s="2"/>
      <c r="UIL142" s="2"/>
      <c r="UIM142" s="2"/>
      <c r="UIN142" s="2"/>
      <c r="UIO142" s="2"/>
      <c r="UIP142" s="2"/>
      <c r="UIQ142" s="2"/>
      <c r="UIR142" s="2"/>
      <c r="UIS142" s="2"/>
      <c r="UIT142" s="2"/>
      <c r="UIU142" s="2"/>
      <c r="UIV142" s="2"/>
      <c r="UIW142" s="2"/>
      <c r="UIX142" s="2"/>
      <c r="UIY142" s="2"/>
      <c r="UIZ142" s="2"/>
      <c r="UJA142" s="2"/>
      <c r="UJB142" s="2"/>
      <c r="UJC142" s="2"/>
      <c r="UJD142" s="2"/>
      <c r="UJE142" s="2"/>
      <c r="UJF142" s="2"/>
      <c r="UJG142" s="2"/>
      <c r="UJH142" s="2"/>
      <c r="UJI142" s="2"/>
      <c r="UJJ142" s="2"/>
      <c r="UJK142" s="2"/>
      <c r="UJL142" s="2"/>
      <c r="UJM142" s="2"/>
      <c r="UJN142" s="2"/>
      <c r="UJO142" s="2"/>
      <c r="UJP142" s="2"/>
      <c r="UJQ142" s="2"/>
      <c r="UJR142" s="2"/>
      <c r="UJS142" s="2"/>
      <c r="UJT142" s="2"/>
      <c r="UJU142" s="2"/>
      <c r="UJV142" s="2"/>
      <c r="UJW142" s="2"/>
      <c r="UJX142" s="2"/>
      <c r="UJY142" s="2"/>
      <c r="UJZ142" s="2"/>
      <c r="UKA142" s="2"/>
      <c r="UKB142" s="2"/>
      <c r="UKC142" s="2"/>
      <c r="UKD142" s="2"/>
      <c r="UKE142" s="2"/>
      <c r="UKF142" s="2"/>
      <c r="UKG142" s="2"/>
      <c r="UKH142" s="2"/>
      <c r="UKI142" s="2"/>
      <c r="UKJ142" s="2"/>
      <c r="UKK142" s="2"/>
      <c r="UKL142" s="2"/>
      <c r="UKM142" s="2"/>
      <c r="UKN142" s="2"/>
      <c r="UKO142" s="2"/>
      <c r="UKP142" s="2"/>
      <c r="UKQ142" s="2"/>
      <c r="UKR142" s="2"/>
      <c r="UKS142" s="2"/>
      <c r="UKT142" s="2"/>
      <c r="UKU142" s="2"/>
      <c r="UKV142" s="2"/>
      <c r="UKW142" s="2"/>
      <c r="UKX142" s="2"/>
      <c r="UKY142" s="2"/>
      <c r="UKZ142" s="2"/>
      <c r="ULA142" s="2"/>
      <c r="ULB142" s="2"/>
      <c r="ULC142" s="2"/>
      <c r="ULD142" s="2"/>
      <c r="ULE142" s="2"/>
      <c r="ULF142" s="2"/>
      <c r="ULG142" s="2"/>
      <c r="ULH142" s="2"/>
      <c r="ULI142" s="2"/>
      <c r="ULJ142" s="2"/>
      <c r="ULK142" s="2"/>
      <c r="ULL142" s="2"/>
      <c r="ULM142" s="2"/>
      <c r="ULN142" s="2"/>
      <c r="ULO142" s="2"/>
      <c r="ULP142" s="2"/>
      <c r="ULQ142" s="2"/>
      <c r="ULR142" s="2"/>
      <c r="ULS142" s="2"/>
      <c r="ULT142" s="2"/>
      <c r="ULU142" s="2"/>
      <c r="ULV142" s="2"/>
      <c r="ULW142" s="2"/>
      <c r="ULX142" s="2"/>
      <c r="ULY142" s="2"/>
      <c r="ULZ142" s="2"/>
      <c r="UMA142" s="2"/>
      <c r="UMB142" s="2"/>
      <c r="UMC142" s="2"/>
      <c r="UMD142" s="2"/>
      <c r="UME142" s="2"/>
      <c r="UMF142" s="2"/>
      <c r="UMG142" s="2"/>
      <c r="UMH142" s="2"/>
      <c r="UMI142" s="2"/>
      <c r="UMJ142" s="2"/>
      <c r="UMK142" s="2"/>
      <c r="UML142" s="2"/>
      <c r="UMM142" s="2"/>
      <c r="UMN142" s="2"/>
      <c r="UMO142" s="2"/>
      <c r="UMP142" s="2"/>
      <c r="UMQ142" s="2"/>
      <c r="UMR142" s="2"/>
      <c r="UMS142" s="2"/>
      <c r="UMT142" s="2"/>
      <c r="UMU142" s="2"/>
      <c r="UMV142" s="2"/>
      <c r="UMW142" s="2"/>
      <c r="UMX142" s="2"/>
      <c r="UMY142" s="2"/>
      <c r="UMZ142" s="2"/>
      <c r="UNA142" s="2"/>
      <c r="UNB142" s="2"/>
      <c r="UNC142" s="2"/>
      <c r="UND142" s="2"/>
      <c r="UNE142" s="2"/>
      <c r="UNF142" s="2"/>
      <c r="UNG142" s="2"/>
      <c r="UNH142" s="2"/>
      <c r="UNI142" s="2"/>
      <c r="UNJ142" s="2"/>
      <c r="UNK142" s="2"/>
      <c r="UNL142" s="2"/>
      <c r="UNM142" s="2"/>
      <c r="UNN142" s="2"/>
      <c r="UNO142" s="2"/>
      <c r="UNP142" s="2"/>
      <c r="UNQ142" s="2"/>
      <c r="UNR142" s="2"/>
      <c r="UNS142" s="2"/>
      <c r="UNT142" s="2"/>
      <c r="UNU142" s="2"/>
      <c r="UNV142" s="2"/>
      <c r="UNW142" s="2"/>
      <c r="UNX142" s="2"/>
      <c r="UNY142" s="2"/>
      <c r="UNZ142" s="2"/>
      <c r="UOA142" s="2"/>
      <c r="UOB142" s="2"/>
      <c r="UOC142" s="2"/>
      <c r="UOD142" s="2"/>
      <c r="UOE142" s="2"/>
      <c r="UOF142" s="2"/>
      <c r="UOG142" s="2"/>
      <c r="UOH142" s="2"/>
      <c r="UOI142" s="2"/>
      <c r="UOJ142" s="2"/>
      <c r="UOK142" s="2"/>
      <c r="UOL142" s="2"/>
      <c r="UOM142" s="2"/>
      <c r="UON142" s="2"/>
      <c r="UOO142" s="2"/>
      <c r="UOP142" s="2"/>
      <c r="UOQ142" s="2"/>
      <c r="UOR142" s="2"/>
      <c r="UOS142" s="2"/>
      <c r="UOT142" s="2"/>
      <c r="UOU142" s="2"/>
      <c r="UOV142" s="2"/>
      <c r="UOW142" s="2"/>
      <c r="UOX142" s="2"/>
      <c r="UOY142" s="2"/>
      <c r="UOZ142" s="2"/>
      <c r="UPA142" s="2"/>
      <c r="UPB142" s="2"/>
      <c r="UPC142" s="2"/>
      <c r="UPD142" s="2"/>
      <c r="UPE142" s="2"/>
      <c r="UPF142" s="2"/>
      <c r="UPG142" s="2"/>
      <c r="UPH142" s="2"/>
      <c r="UPI142" s="2"/>
      <c r="UPJ142" s="2"/>
      <c r="UPK142" s="2"/>
      <c r="UPL142" s="2"/>
      <c r="UPM142" s="2"/>
      <c r="UPN142" s="2"/>
      <c r="UPO142" s="2"/>
      <c r="UPP142" s="2"/>
      <c r="UPQ142" s="2"/>
      <c r="UPR142" s="2"/>
      <c r="UPS142" s="2"/>
      <c r="UPT142" s="2"/>
      <c r="UPU142" s="2"/>
      <c r="UPV142" s="2"/>
      <c r="UPW142" s="2"/>
      <c r="UPX142" s="2"/>
      <c r="UPY142" s="2"/>
      <c r="UPZ142" s="2"/>
      <c r="UQA142" s="2"/>
      <c r="UQB142" s="2"/>
      <c r="UQC142" s="2"/>
      <c r="UQD142" s="2"/>
      <c r="UQE142" s="2"/>
      <c r="UQF142" s="2"/>
      <c r="UQG142" s="2"/>
      <c r="UQH142" s="2"/>
      <c r="UQI142" s="2"/>
      <c r="UQJ142" s="2"/>
      <c r="UQK142" s="2"/>
      <c r="UQL142" s="2"/>
      <c r="UQM142" s="2"/>
      <c r="UQN142" s="2"/>
      <c r="UQO142" s="2"/>
      <c r="UQP142" s="2"/>
      <c r="UQQ142" s="2"/>
      <c r="UQR142" s="2"/>
      <c r="UQS142" s="2"/>
      <c r="UQT142" s="2"/>
      <c r="UQU142" s="2"/>
      <c r="UQV142" s="2"/>
      <c r="UQW142" s="2"/>
      <c r="UQX142" s="2"/>
      <c r="UQY142" s="2"/>
      <c r="UQZ142" s="2"/>
      <c r="URA142" s="2"/>
      <c r="URB142" s="2"/>
      <c r="URC142" s="2"/>
      <c r="URD142" s="2"/>
      <c r="URE142" s="2"/>
      <c r="URF142" s="2"/>
      <c r="URG142" s="2"/>
      <c r="URH142" s="2"/>
      <c r="URI142" s="2"/>
      <c r="URJ142" s="2"/>
      <c r="URK142" s="2"/>
      <c r="URL142" s="2"/>
      <c r="URM142" s="2"/>
      <c r="URN142" s="2"/>
      <c r="URO142" s="2"/>
      <c r="URP142" s="2"/>
      <c r="URQ142" s="2"/>
      <c r="URR142" s="2"/>
      <c r="URS142" s="2"/>
      <c r="URT142" s="2"/>
      <c r="URU142" s="2"/>
      <c r="URV142" s="2"/>
      <c r="URW142" s="2"/>
      <c r="URX142" s="2"/>
      <c r="URY142" s="2"/>
      <c r="URZ142" s="2"/>
      <c r="USA142" s="2"/>
      <c r="USB142" s="2"/>
      <c r="USC142" s="2"/>
      <c r="USD142" s="2"/>
      <c r="USE142" s="2"/>
      <c r="USF142" s="2"/>
      <c r="USG142" s="2"/>
      <c r="USH142" s="2"/>
      <c r="USI142" s="2"/>
      <c r="USJ142" s="2"/>
      <c r="USK142" s="2"/>
      <c r="USL142" s="2"/>
      <c r="USM142" s="2"/>
      <c r="USN142" s="2"/>
      <c r="USO142" s="2"/>
      <c r="USP142" s="2"/>
      <c r="USQ142" s="2"/>
      <c r="USR142" s="2"/>
      <c r="USS142" s="2"/>
      <c r="UST142" s="2"/>
      <c r="USU142" s="2"/>
      <c r="USV142" s="2"/>
      <c r="USW142" s="2"/>
      <c r="USX142" s="2"/>
      <c r="USY142" s="2"/>
      <c r="USZ142" s="2"/>
      <c r="UTA142" s="2"/>
      <c r="UTB142" s="2"/>
      <c r="UTC142" s="2"/>
      <c r="UTD142" s="2"/>
      <c r="UTE142" s="2"/>
      <c r="UTF142" s="2"/>
      <c r="UTG142" s="2"/>
      <c r="UTH142" s="2"/>
      <c r="UTI142" s="2"/>
      <c r="UTJ142" s="2"/>
      <c r="UTK142" s="2"/>
      <c r="UTL142" s="2"/>
      <c r="UTM142" s="2"/>
      <c r="UTN142" s="2"/>
      <c r="UTO142" s="2"/>
      <c r="UTP142" s="2"/>
      <c r="UTQ142" s="2"/>
      <c r="UTR142" s="2"/>
      <c r="UTS142" s="2"/>
      <c r="UTT142" s="2"/>
      <c r="UTU142" s="2"/>
      <c r="UTV142" s="2"/>
      <c r="UTW142" s="2"/>
      <c r="UTX142" s="2"/>
      <c r="UTY142" s="2"/>
      <c r="UTZ142" s="2"/>
      <c r="UUA142" s="2"/>
      <c r="UUB142" s="2"/>
      <c r="UUC142" s="2"/>
      <c r="UUD142" s="2"/>
      <c r="UUE142" s="2"/>
      <c r="UUF142" s="2"/>
      <c r="UUG142" s="2"/>
      <c r="UUH142" s="2"/>
      <c r="UUI142" s="2"/>
      <c r="UUJ142" s="2"/>
      <c r="UUK142" s="2"/>
      <c r="UUL142" s="2"/>
      <c r="UUM142" s="2"/>
      <c r="UUN142" s="2"/>
      <c r="UUO142" s="2"/>
      <c r="UUP142" s="2"/>
      <c r="UUQ142" s="2"/>
      <c r="UUR142" s="2"/>
      <c r="UUS142" s="2"/>
      <c r="UUT142" s="2"/>
      <c r="UUU142" s="2"/>
      <c r="UUV142" s="2"/>
      <c r="UUW142" s="2"/>
      <c r="UUX142" s="2"/>
      <c r="UUY142" s="2"/>
      <c r="UUZ142" s="2"/>
      <c r="UVA142" s="2"/>
      <c r="UVB142" s="2"/>
      <c r="UVC142" s="2"/>
      <c r="UVD142" s="2"/>
      <c r="UVE142" s="2"/>
      <c r="UVF142" s="2"/>
      <c r="UVG142" s="2"/>
      <c r="UVH142" s="2"/>
      <c r="UVI142" s="2"/>
      <c r="UVJ142" s="2"/>
      <c r="UVK142" s="2"/>
      <c r="UVL142" s="2"/>
      <c r="UVM142" s="2"/>
      <c r="UVN142" s="2"/>
      <c r="UVO142" s="2"/>
      <c r="UVP142" s="2"/>
      <c r="UVQ142" s="2"/>
      <c r="UVR142" s="2"/>
      <c r="UVS142" s="2"/>
      <c r="UVT142" s="2"/>
      <c r="UVU142" s="2"/>
      <c r="UVV142" s="2"/>
      <c r="UVW142" s="2"/>
      <c r="UVX142" s="2"/>
      <c r="UVY142" s="2"/>
      <c r="UVZ142" s="2"/>
      <c r="UWA142" s="2"/>
      <c r="UWB142" s="2"/>
      <c r="UWC142" s="2"/>
      <c r="UWD142" s="2"/>
      <c r="UWE142" s="2"/>
      <c r="UWF142" s="2"/>
      <c r="UWG142" s="2"/>
      <c r="UWH142" s="2"/>
      <c r="UWI142" s="2"/>
      <c r="UWJ142" s="2"/>
      <c r="UWK142" s="2"/>
      <c r="UWL142" s="2"/>
      <c r="UWM142" s="2"/>
      <c r="UWN142" s="2"/>
      <c r="UWO142" s="2"/>
      <c r="UWP142" s="2"/>
      <c r="UWQ142" s="2"/>
      <c r="UWR142" s="2"/>
      <c r="UWS142" s="2"/>
      <c r="UWT142" s="2"/>
      <c r="UWU142" s="2"/>
      <c r="UWV142" s="2"/>
      <c r="UWW142" s="2"/>
      <c r="UWX142" s="2"/>
      <c r="UWY142" s="2"/>
      <c r="UWZ142" s="2"/>
      <c r="UXA142" s="2"/>
      <c r="UXB142" s="2"/>
      <c r="UXC142" s="2"/>
      <c r="UXD142" s="2"/>
      <c r="UXE142" s="2"/>
      <c r="UXF142" s="2"/>
      <c r="UXG142" s="2"/>
      <c r="UXH142" s="2"/>
      <c r="UXI142" s="2"/>
      <c r="UXJ142" s="2"/>
      <c r="UXK142" s="2"/>
      <c r="UXL142" s="2"/>
      <c r="UXM142" s="2"/>
      <c r="UXN142" s="2"/>
      <c r="UXO142" s="2"/>
      <c r="UXP142" s="2"/>
      <c r="UXQ142" s="2"/>
      <c r="UXR142" s="2"/>
      <c r="UXS142" s="2"/>
      <c r="UXT142" s="2"/>
      <c r="UXU142" s="2"/>
      <c r="UXV142" s="2"/>
      <c r="UXW142" s="2"/>
      <c r="UXX142" s="2"/>
      <c r="UXY142" s="2"/>
      <c r="UXZ142" s="2"/>
      <c r="UYA142" s="2"/>
      <c r="UYB142" s="2"/>
      <c r="UYC142" s="2"/>
      <c r="UYD142" s="2"/>
      <c r="UYE142" s="2"/>
      <c r="UYF142" s="2"/>
      <c r="UYG142" s="2"/>
      <c r="UYH142" s="2"/>
      <c r="UYI142" s="2"/>
      <c r="UYJ142" s="2"/>
      <c r="UYK142" s="2"/>
      <c r="UYL142" s="2"/>
      <c r="UYM142" s="2"/>
      <c r="UYN142" s="2"/>
      <c r="UYO142" s="2"/>
      <c r="UYP142" s="2"/>
      <c r="UYQ142" s="2"/>
      <c r="UYR142" s="2"/>
      <c r="UYS142" s="2"/>
      <c r="UYT142" s="2"/>
      <c r="UYU142" s="2"/>
      <c r="UYV142" s="2"/>
      <c r="UYW142" s="2"/>
      <c r="UYX142" s="2"/>
      <c r="UYY142" s="2"/>
      <c r="UYZ142" s="2"/>
      <c r="UZA142" s="2"/>
      <c r="UZB142" s="2"/>
      <c r="UZC142" s="2"/>
      <c r="UZD142" s="2"/>
      <c r="UZE142" s="2"/>
      <c r="UZF142" s="2"/>
      <c r="UZG142" s="2"/>
      <c r="UZH142" s="2"/>
      <c r="UZI142" s="2"/>
      <c r="UZJ142" s="2"/>
      <c r="UZK142" s="2"/>
      <c r="UZL142" s="2"/>
      <c r="UZM142" s="2"/>
      <c r="UZN142" s="2"/>
      <c r="UZO142" s="2"/>
      <c r="UZP142" s="2"/>
      <c r="UZQ142" s="2"/>
      <c r="UZR142" s="2"/>
      <c r="UZS142" s="2"/>
      <c r="UZT142" s="2"/>
      <c r="UZU142" s="2"/>
      <c r="UZV142" s="2"/>
      <c r="UZW142" s="2"/>
      <c r="UZX142" s="2"/>
      <c r="UZY142" s="2"/>
      <c r="UZZ142" s="2"/>
      <c r="VAA142" s="2"/>
      <c r="VAB142" s="2"/>
      <c r="VAC142" s="2"/>
      <c r="VAD142" s="2"/>
      <c r="VAE142" s="2"/>
      <c r="VAF142" s="2"/>
      <c r="VAG142" s="2"/>
      <c r="VAH142" s="2"/>
      <c r="VAI142" s="2"/>
      <c r="VAJ142" s="2"/>
      <c r="VAK142" s="2"/>
      <c r="VAL142" s="2"/>
      <c r="VAM142" s="2"/>
      <c r="VAN142" s="2"/>
      <c r="VAO142" s="2"/>
      <c r="VAP142" s="2"/>
      <c r="VAQ142" s="2"/>
      <c r="VAR142" s="2"/>
      <c r="VAS142" s="2"/>
      <c r="VAT142" s="2"/>
      <c r="VAU142" s="2"/>
      <c r="VAV142" s="2"/>
      <c r="VAW142" s="2"/>
      <c r="VAX142" s="2"/>
      <c r="VAY142" s="2"/>
      <c r="VAZ142" s="2"/>
      <c r="VBA142" s="2"/>
      <c r="VBB142" s="2"/>
      <c r="VBC142" s="2"/>
      <c r="VBD142" s="2"/>
      <c r="VBE142" s="2"/>
      <c r="VBF142" s="2"/>
      <c r="VBG142" s="2"/>
      <c r="VBH142" s="2"/>
      <c r="VBI142" s="2"/>
      <c r="VBJ142" s="2"/>
      <c r="VBK142" s="2"/>
      <c r="VBL142" s="2"/>
      <c r="VBM142" s="2"/>
      <c r="VBN142" s="2"/>
      <c r="VBO142" s="2"/>
      <c r="VBP142" s="2"/>
      <c r="VBQ142" s="2"/>
      <c r="VBR142" s="2"/>
      <c r="VBS142" s="2"/>
      <c r="VBT142" s="2"/>
      <c r="VBU142" s="2"/>
      <c r="VBV142" s="2"/>
      <c r="VBW142" s="2"/>
      <c r="VBX142" s="2"/>
      <c r="VBY142" s="2"/>
      <c r="VBZ142" s="2"/>
      <c r="VCA142" s="2"/>
      <c r="VCB142" s="2"/>
      <c r="VCC142" s="2"/>
      <c r="VCD142" s="2"/>
      <c r="VCE142" s="2"/>
      <c r="VCF142" s="2"/>
      <c r="VCG142" s="2"/>
      <c r="VCH142" s="2"/>
      <c r="VCI142" s="2"/>
      <c r="VCJ142" s="2"/>
      <c r="VCK142" s="2"/>
      <c r="VCL142" s="2"/>
      <c r="VCM142" s="2"/>
      <c r="VCN142" s="2"/>
      <c r="VCO142" s="2"/>
      <c r="VCP142" s="2"/>
      <c r="VCQ142" s="2"/>
      <c r="VCR142" s="2"/>
      <c r="VCS142" s="2"/>
      <c r="VCT142" s="2"/>
      <c r="VCU142" s="2"/>
      <c r="VCV142" s="2"/>
      <c r="VCW142" s="2"/>
      <c r="VCX142" s="2"/>
      <c r="VCY142" s="2"/>
      <c r="VCZ142" s="2"/>
      <c r="VDA142" s="2"/>
      <c r="VDB142" s="2"/>
      <c r="VDC142" s="2"/>
      <c r="VDD142" s="2"/>
      <c r="VDE142" s="2"/>
      <c r="VDF142" s="2"/>
      <c r="VDG142" s="2"/>
      <c r="VDH142" s="2"/>
      <c r="VDI142" s="2"/>
      <c r="VDJ142" s="2"/>
      <c r="VDK142" s="2"/>
      <c r="VDL142" s="2"/>
      <c r="VDM142" s="2"/>
      <c r="VDN142" s="2"/>
      <c r="VDO142" s="2"/>
      <c r="VDP142" s="2"/>
      <c r="VDQ142" s="2"/>
      <c r="VDR142" s="2"/>
      <c r="VDS142" s="2"/>
      <c r="VDT142" s="2"/>
      <c r="VDU142" s="2"/>
      <c r="VDV142" s="2"/>
      <c r="VDW142" s="2"/>
      <c r="VDX142" s="2"/>
      <c r="VDY142" s="2"/>
      <c r="VDZ142" s="2"/>
      <c r="VEA142" s="2"/>
      <c r="VEB142" s="2"/>
      <c r="VEC142" s="2"/>
      <c r="VED142" s="2"/>
      <c r="VEE142" s="2"/>
      <c r="VEF142" s="2"/>
      <c r="VEG142" s="2"/>
      <c r="VEH142" s="2"/>
      <c r="VEI142" s="2"/>
      <c r="VEJ142" s="2"/>
      <c r="VEK142" s="2"/>
      <c r="VEL142" s="2"/>
      <c r="VEM142" s="2"/>
      <c r="VEN142" s="2"/>
      <c r="VEO142" s="2"/>
      <c r="VEP142" s="2"/>
      <c r="VEQ142" s="2"/>
      <c r="VER142" s="2"/>
      <c r="VES142" s="2"/>
      <c r="VET142" s="2"/>
      <c r="VEU142" s="2"/>
      <c r="VEV142" s="2"/>
      <c r="VEW142" s="2"/>
      <c r="VEX142" s="2"/>
      <c r="VEY142" s="2"/>
      <c r="VEZ142" s="2"/>
      <c r="VFA142" s="2"/>
      <c r="VFB142" s="2"/>
      <c r="VFC142" s="2"/>
      <c r="VFD142" s="2"/>
      <c r="VFE142" s="2"/>
      <c r="VFF142" s="2"/>
      <c r="VFG142" s="2"/>
      <c r="VFH142" s="2"/>
      <c r="VFI142" s="2"/>
      <c r="VFJ142" s="2"/>
      <c r="VFK142" s="2"/>
      <c r="VFL142" s="2"/>
      <c r="VFM142" s="2"/>
      <c r="VFN142" s="2"/>
      <c r="VFO142" s="2"/>
      <c r="VFP142" s="2"/>
      <c r="VFQ142" s="2"/>
      <c r="VFR142" s="2"/>
      <c r="VFS142" s="2"/>
      <c r="VFT142" s="2"/>
      <c r="VFU142" s="2"/>
      <c r="VFV142" s="2"/>
      <c r="VFW142" s="2"/>
      <c r="VFX142" s="2"/>
      <c r="VFY142" s="2"/>
      <c r="VFZ142" s="2"/>
      <c r="VGA142" s="2"/>
      <c r="VGB142" s="2"/>
      <c r="VGC142" s="2"/>
      <c r="VGD142" s="2"/>
      <c r="VGE142" s="2"/>
      <c r="VGF142" s="2"/>
      <c r="VGG142" s="2"/>
      <c r="VGH142" s="2"/>
      <c r="VGI142" s="2"/>
      <c r="VGJ142" s="2"/>
      <c r="VGK142" s="2"/>
      <c r="VGL142" s="2"/>
      <c r="VGM142" s="2"/>
      <c r="VGN142" s="2"/>
      <c r="VGO142" s="2"/>
      <c r="VGP142" s="2"/>
      <c r="VGQ142" s="2"/>
      <c r="VGR142" s="2"/>
      <c r="VGS142" s="2"/>
      <c r="VGT142" s="2"/>
      <c r="VGU142" s="2"/>
      <c r="VGV142" s="2"/>
      <c r="VGW142" s="2"/>
      <c r="VGX142" s="2"/>
      <c r="VGY142" s="2"/>
      <c r="VGZ142" s="2"/>
      <c r="VHA142" s="2"/>
      <c r="VHB142" s="2"/>
      <c r="VHC142" s="2"/>
      <c r="VHD142" s="2"/>
      <c r="VHE142" s="2"/>
      <c r="VHF142" s="2"/>
      <c r="VHG142" s="2"/>
      <c r="VHH142" s="2"/>
      <c r="VHI142" s="2"/>
      <c r="VHJ142" s="2"/>
      <c r="VHK142" s="2"/>
      <c r="VHL142" s="2"/>
      <c r="VHM142" s="2"/>
      <c r="VHN142" s="2"/>
      <c r="VHO142" s="2"/>
      <c r="VHP142" s="2"/>
      <c r="VHQ142" s="2"/>
      <c r="VHR142" s="2"/>
      <c r="VHS142" s="2"/>
      <c r="VHT142" s="2"/>
      <c r="VHU142" s="2"/>
      <c r="VHV142" s="2"/>
      <c r="VHW142" s="2"/>
      <c r="VHX142" s="2"/>
      <c r="VHY142" s="2"/>
      <c r="VHZ142" s="2"/>
      <c r="VIA142" s="2"/>
      <c r="VIB142" s="2"/>
      <c r="VIC142" s="2"/>
      <c r="VID142" s="2"/>
      <c r="VIE142" s="2"/>
      <c r="VIF142" s="2"/>
      <c r="VIG142" s="2"/>
      <c r="VIH142" s="2"/>
      <c r="VII142" s="2"/>
      <c r="VIJ142" s="2"/>
      <c r="VIK142" s="2"/>
      <c r="VIL142" s="2"/>
      <c r="VIM142" s="2"/>
      <c r="VIN142" s="2"/>
      <c r="VIO142" s="2"/>
      <c r="VIP142" s="2"/>
      <c r="VIQ142" s="2"/>
      <c r="VIR142" s="2"/>
      <c r="VIS142" s="2"/>
      <c r="VIT142" s="2"/>
      <c r="VIU142" s="2"/>
      <c r="VIV142" s="2"/>
      <c r="VIW142" s="2"/>
      <c r="VIX142" s="2"/>
      <c r="VIY142" s="2"/>
      <c r="VIZ142" s="2"/>
      <c r="VJA142" s="2"/>
      <c r="VJB142" s="2"/>
      <c r="VJC142" s="2"/>
      <c r="VJD142" s="2"/>
      <c r="VJE142" s="2"/>
      <c r="VJF142" s="2"/>
      <c r="VJG142" s="2"/>
      <c r="VJH142" s="2"/>
      <c r="VJI142" s="2"/>
      <c r="VJJ142" s="2"/>
      <c r="VJK142" s="2"/>
      <c r="VJL142" s="2"/>
      <c r="VJM142" s="2"/>
      <c r="VJN142" s="2"/>
      <c r="VJO142" s="2"/>
      <c r="VJP142" s="2"/>
      <c r="VJQ142" s="2"/>
      <c r="VJR142" s="2"/>
      <c r="VJS142" s="2"/>
      <c r="VJT142" s="2"/>
      <c r="VJU142" s="2"/>
      <c r="VJV142" s="2"/>
      <c r="VJW142" s="2"/>
      <c r="VJX142" s="2"/>
      <c r="VJY142" s="2"/>
      <c r="VJZ142" s="2"/>
      <c r="VKA142" s="2"/>
      <c r="VKB142" s="2"/>
      <c r="VKC142" s="2"/>
      <c r="VKD142" s="2"/>
      <c r="VKE142" s="2"/>
      <c r="VKF142" s="2"/>
      <c r="VKG142" s="2"/>
      <c r="VKH142" s="2"/>
      <c r="VKI142" s="2"/>
      <c r="VKJ142" s="2"/>
      <c r="VKK142" s="2"/>
      <c r="VKL142" s="2"/>
      <c r="VKM142" s="2"/>
      <c r="VKN142" s="2"/>
      <c r="VKO142" s="2"/>
      <c r="VKP142" s="2"/>
      <c r="VKQ142" s="2"/>
      <c r="VKR142" s="2"/>
      <c r="VKS142" s="2"/>
      <c r="VKT142" s="2"/>
      <c r="VKU142" s="2"/>
      <c r="VKV142" s="2"/>
      <c r="VKW142" s="2"/>
      <c r="VKX142" s="2"/>
      <c r="VKY142" s="2"/>
      <c r="VKZ142" s="2"/>
      <c r="VLA142" s="2"/>
      <c r="VLB142" s="2"/>
      <c r="VLC142" s="2"/>
      <c r="VLD142" s="2"/>
      <c r="VLE142" s="2"/>
      <c r="VLF142" s="2"/>
      <c r="VLG142" s="2"/>
      <c r="VLH142" s="2"/>
      <c r="VLI142" s="2"/>
      <c r="VLJ142" s="2"/>
      <c r="VLK142" s="2"/>
      <c r="VLL142" s="2"/>
      <c r="VLM142" s="2"/>
      <c r="VLN142" s="2"/>
      <c r="VLO142" s="2"/>
      <c r="VLP142" s="2"/>
      <c r="VLQ142" s="2"/>
      <c r="VLR142" s="2"/>
      <c r="VLS142" s="2"/>
      <c r="VLT142" s="2"/>
      <c r="VLU142" s="2"/>
      <c r="VLV142" s="2"/>
      <c r="VLW142" s="2"/>
      <c r="VLX142" s="2"/>
      <c r="VLY142" s="2"/>
      <c r="VLZ142" s="2"/>
      <c r="VMA142" s="2"/>
      <c r="VMB142" s="2"/>
      <c r="VMC142" s="2"/>
      <c r="VMD142" s="2"/>
      <c r="VME142" s="2"/>
      <c r="VMF142" s="2"/>
      <c r="VMG142" s="2"/>
      <c r="VMH142" s="2"/>
      <c r="VMI142" s="2"/>
      <c r="VMJ142" s="2"/>
      <c r="VMK142" s="2"/>
      <c r="VML142" s="2"/>
      <c r="VMM142" s="2"/>
      <c r="VMN142" s="2"/>
      <c r="VMO142" s="2"/>
      <c r="VMP142" s="2"/>
      <c r="VMQ142" s="2"/>
      <c r="VMR142" s="2"/>
      <c r="VMS142" s="2"/>
      <c r="VMT142" s="2"/>
      <c r="VMU142" s="2"/>
      <c r="VMV142" s="2"/>
      <c r="VMW142" s="2"/>
      <c r="VMX142" s="2"/>
      <c r="VMY142" s="2"/>
      <c r="VMZ142" s="2"/>
      <c r="VNA142" s="2"/>
      <c r="VNB142" s="2"/>
      <c r="VNC142" s="2"/>
      <c r="VND142" s="2"/>
      <c r="VNE142" s="2"/>
      <c r="VNF142" s="2"/>
      <c r="VNG142" s="2"/>
      <c r="VNH142" s="2"/>
      <c r="VNI142" s="2"/>
      <c r="VNJ142" s="2"/>
      <c r="VNK142" s="2"/>
      <c r="VNL142" s="2"/>
      <c r="VNM142" s="2"/>
      <c r="VNN142" s="2"/>
      <c r="VNO142" s="2"/>
      <c r="VNP142" s="2"/>
      <c r="VNQ142" s="2"/>
      <c r="VNR142" s="2"/>
      <c r="VNS142" s="2"/>
      <c r="VNT142" s="2"/>
      <c r="VNU142" s="2"/>
      <c r="VNV142" s="2"/>
      <c r="VNW142" s="2"/>
      <c r="VNX142" s="2"/>
      <c r="VNY142" s="2"/>
      <c r="VNZ142" s="2"/>
      <c r="VOA142" s="2"/>
      <c r="VOB142" s="2"/>
      <c r="VOC142" s="2"/>
      <c r="VOD142" s="2"/>
      <c r="VOE142" s="2"/>
      <c r="VOF142" s="2"/>
      <c r="VOG142" s="2"/>
      <c r="VOH142" s="2"/>
      <c r="VOI142" s="2"/>
      <c r="VOJ142" s="2"/>
      <c r="VOK142" s="2"/>
      <c r="VOL142" s="2"/>
      <c r="VOM142" s="2"/>
      <c r="VON142" s="2"/>
      <c r="VOO142" s="2"/>
      <c r="VOP142" s="2"/>
      <c r="VOQ142" s="2"/>
      <c r="VOR142" s="2"/>
      <c r="VOS142" s="2"/>
      <c r="VOT142" s="2"/>
      <c r="VOU142" s="2"/>
      <c r="VOV142" s="2"/>
      <c r="VOW142" s="2"/>
      <c r="VOX142" s="2"/>
      <c r="VOY142" s="2"/>
      <c r="VOZ142" s="2"/>
      <c r="VPA142" s="2"/>
      <c r="VPB142" s="2"/>
      <c r="VPC142" s="2"/>
      <c r="VPD142" s="2"/>
      <c r="VPE142" s="2"/>
      <c r="VPF142" s="2"/>
      <c r="VPG142" s="2"/>
      <c r="VPH142" s="2"/>
      <c r="VPI142" s="2"/>
      <c r="VPJ142" s="2"/>
      <c r="VPK142" s="2"/>
      <c r="VPL142" s="2"/>
      <c r="VPM142" s="2"/>
      <c r="VPN142" s="2"/>
      <c r="VPO142" s="2"/>
      <c r="VPP142" s="2"/>
      <c r="VPQ142" s="2"/>
      <c r="VPR142" s="2"/>
      <c r="VPS142" s="2"/>
      <c r="VPT142" s="2"/>
      <c r="VPU142" s="2"/>
      <c r="VPV142" s="2"/>
      <c r="VPW142" s="2"/>
      <c r="VPX142" s="2"/>
      <c r="VPY142" s="2"/>
      <c r="VPZ142" s="2"/>
      <c r="VQA142" s="2"/>
      <c r="VQB142" s="2"/>
      <c r="VQC142" s="2"/>
      <c r="VQD142" s="2"/>
      <c r="VQE142" s="2"/>
      <c r="VQF142" s="2"/>
      <c r="VQG142" s="2"/>
      <c r="VQH142" s="2"/>
      <c r="VQI142" s="2"/>
      <c r="VQJ142" s="2"/>
      <c r="VQK142" s="2"/>
      <c r="VQL142" s="2"/>
      <c r="VQM142" s="2"/>
      <c r="VQN142" s="2"/>
      <c r="VQO142" s="2"/>
      <c r="VQP142" s="2"/>
      <c r="VQQ142" s="2"/>
      <c r="VQR142" s="2"/>
      <c r="VQS142" s="2"/>
      <c r="VQT142" s="2"/>
      <c r="VQU142" s="2"/>
      <c r="VQV142" s="2"/>
      <c r="VQW142" s="2"/>
      <c r="VQX142" s="2"/>
      <c r="VQY142" s="2"/>
      <c r="VQZ142" s="2"/>
      <c r="VRA142" s="2"/>
      <c r="VRB142" s="2"/>
      <c r="VRC142" s="2"/>
      <c r="VRD142" s="2"/>
      <c r="VRE142" s="2"/>
      <c r="VRF142" s="2"/>
      <c r="VRG142" s="2"/>
      <c r="VRH142" s="2"/>
      <c r="VRI142" s="2"/>
      <c r="VRJ142" s="2"/>
      <c r="VRK142" s="2"/>
      <c r="VRL142" s="2"/>
      <c r="VRM142" s="2"/>
      <c r="VRN142" s="2"/>
      <c r="VRO142" s="2"/>
      <c r="VRP142" s="2"/>
      <c r="VRQ142" s="2"/>
      <c r="VRR142" s="2"/>
      <c r="VRS142" s="2"/>
      <c r="VRT142" s="2"/>
      <c r="VRU142" s="2"/>
      <c r="VRV142" s="2"/>
      <c r="VRW142" s="2"/>
      <c r="VRX142" s="2"/>
      <c r="VRY142" s="2"/>
      <c r="VRZ142" s="2"/>
      <c r="VSA142" s="2"/>
      <c r="VSB142" s="2"/>
      <c r="VSC142" s="2"/>
      <c r="VSD142" s="2"/>
      <c r="VSE142" s="2"/>
      <c r="VSF142" s="2"/>
      <c r="VSG142" s="2"/>
      <c r="VSH142" s="2"/>
      <c r="VSI142" s="2"/>
      <c r="VSJ142" s="2"/>
      <c r="VSK142" s="2"/>
      <c r="VSL142" s="2"/>
      <c r="VSM142" s="2"/>
      <c r="VSN142" s="2"/>
      <c r="VSO142" s="2"/>
      <c r="VSP142" s="2"/>
      <c r="VSQ142" s="2"/>
      <c r="VSR142" s="2"/>
      <c r="VSS142" s="2"/>
      <c r="VST142" s="2"/>
      <c r="VSU142" s="2"/>
      <c r="VSV142" s="2"/>
      <c r="VSW142" s="2"/>
      <c r="VSX142" s="2"/>
      <c r="VSY142" s="2"/>
      <c r="VSZ142" s="2"/>
      <c r="VTA142" s="2"/>
      <c r="VTB142" s="2"/>
      <c r="VTC142" s="2"/>
      <c r="VTD142" s="2"/>
      <c r="VTE142" s="2"/>
      <c r="VTF142" s="2"/>
      <c r="VTG142" s="2"/>
      <c r="VTH142" s="2"/>
      <c r="VTI142" s="2"/>
      <c r="VTJ142" s="2"/>
      <c r="VTK142" s="2"/>
      <c r="VTL142" s="2"/>
      <c r="VTM142" s="2"/>
      <c r="VTN142" s="2"/>
      <c r="VTO142" s="2"/>
      <c r="VTP142" s="2"/>
      <c r="VTQ142" s="2"/>
      <c r="VTR142" s="2"/>
      <c r="VTS142" s="2"/>
      <c r="VTT142" s="2"/>
      <c r="VTU142" s="2"/>
      <c r="VTV142" s="2"/>
      <c r="VTW142" s="2"/>
      <c r="VTX142" s="2"/>
      <c r="VTY142" s="2"/>
      <c r="VTZ142" s="2"/>
      <c r="VUA142" s="2"/>
      <c r="VUB142" s="2"/>
      <c r="VUC142" s="2"/>
      <c r="VUD142" s="2"/>
      <c r="VUE142" s="2"/>
      <c r="VUF142" s="2"/>
      <c r="VUG142" s="2"/>
      <c r="VUH142" s="2"/>
      <c r="VUI142" s="2"/>
      <c r="VUJ142" s="2"/>
      <c r="VUK142" s="2"/>
      <c r="VUL142" s="2"/>
      <c r="VUM142" s="2"/>
      <c r="VUN142" s="2"/>
      <c r="VUO142" s="2"/>
      <c r="VUP142" s="2"/>
      <c r="VUQ142" s="2"/>
      <c r="VUR142" s="2"/>
      <c r="VUS142" s="2"/>
      <c r="VUT142" s="2"/>
      <c r="VUU142" s="2"/>
      <c r="VUV142" s="2"/>
      <c r="VUW142" s="2"/>
      <c r="VUX142" s="2"/>
      <c r="VUY142" s="2"/>
      <c r="VUZ142" s="2"/>
      <c r="VVA142" s="2"/>
      <c r="VVB142" s="2"/>
      <c r="VVC142" s="2"/>
      <c r="VVD142" s="2"/>
      <c r="VVE142" s="2"/>
      <c r="VVF142" s="2"/>
      <c r="VVG142" s="2"/>
      <c r="VVH142" s="2"/>
      <c r="VVI142" s="2"/>
      <c r="VVJ142" s="2"/>
      <c r="VVK142" s="2"/>
      <c r="VVL142" s="2"/>
      <c r="VVM142" s="2"/>
      <c r="VVN142" s="2"/>
      <c r="VVO142" s="2"/>
      <c r="VVP142" s="2"/>
      <c r="VVQ142" s="2"/>
      <c r="VVR142" s="2"/>
      <c r="VVS142" s="2"/>
      <c r="VVT142" s="2"/>
      <c r="VVU142" s="2"/>
      <c r="VVV142" s="2"/>
      <c r="VVW142" s="2"/>
      <c r="VVX142" s="2"/>
      <c r="VVY142" s="2"/>
      <c r="VVZ142" s="2"/>
      <c r="VWA142" s="2"/>
      <c r="VWB142" s="2"/>
      <c r="VWC142" s="2"/>
      <c r="VWD142" s="2"/>
      <c r="VWE142" s="2"/>
      <c r="VWF142" s="2"/>
      <c r="VWG142" s="2"/>
      <c r="VWH142" s="2"/>
      <c r="VWI142" s="2"/>
      <c r="VWJ142" s="2"/>
      <c r="VWK142" s="2"/>
      <c r="VWL142" s="2"/>
      <c r="VWM142" s="2"/>
      <c r="VWN142" s="2"/>
      <c r="VWO142" s="2"/>
      <c r="VWP142" s="2"/>
      <c r="VWQ142" s="2"/>
      <c r="VWR142" s="2"/>
      <c r="VWS142" s="2"/>
      <c r="VWT142" s="2"/>
      <c r="VWU142" s="2"/>
      <c r="VWV142" s="2"/>
      <c r="VWW142" s="2"/>
      <c r="VWX142" s="2"/>
      <c r="VWY142" s="2"/>
      <c r="VWZ142" s="2"/>
      <c r="VXA142" s="2"/>
      <c r="VXB142" s="2"/>
      <c r="VXC142" s="2"/>
      <c r="VXD142" s="2"/>
      <c r="VXE142" s="2"/>
      <c r="VXF142" s="2"/>
      <c r="VXG142" s="2"/>
      <c r="VXH142" s="2"/>
      <c r="VXI142" s="2"/>
      <c r="VXJ142" s="2"/>
      <c r="VXK142" s="2"/>
      <c r="VXL142" s="2"/>
      <c r="VXM142" s="2"/>
      <c r="VXN142" s="2"/>
      <c r="VXO142" s="2"/>
      <c r="VXP142" s="2"/>
      <c r="VXQ142" s="2"/>
      <c r="VXR142" s="2"/>
      <c r="VXS142" s="2"/>
      <c r="VXT142" s="2"/>
      <c r="VXU142" s="2"/>
      <c r="VXV142" s="2"/>
      <c r="VXW142" s="2"/>
      <c r="VXX142" s="2"/>
      <c r="VXY142" s="2"/>
      <c r="VXZ142" s="2"/>
      <c r="VYA142" s="2"/>
      <c r="VYB142" s="2"/>
      <c r="VYC142" s="2"/>
      <c r="VYD142" s="2"/>
      <c r="VYE142" s="2"/>
      <c r="VYF142" s="2"/>
      <c r="VYG142" s="2"/>
      <c r="VYH142" s="2"/>
      <c r="VYI142" s="2"/>
      <c r="VYJ142" s="2"/>
      <c r="VYK142" s="2"/>
      <c r="VYL142" s="2"/>
      <c r="VYM142" s="2"/>
      <c r="VYN142" s="2"/>
      <c r="VYO142" s="2"/>
      <c r="VYP142" s="2"/>
      <c r="VYQ142" s="2"/>
      <c r="VYR142" s="2"/>
      <c r="VYS142" s="2"/>
      <c r="VYT142" s="2"/>
      <c r="VYU142" s="2"/>
      <c r="VYV142" s="2"/>
      <c r="VYW142" s="2"/>
      <c r="VYX142" s="2"/>
      <c r="VYY142" s="2"/>
      <c r="VYZ142" s="2"/>
      <c r="VZA142" s="2"/>
      <c r="VZB142" s="2"/>
      <c r="VZC142" s="2"/>
      <c r="VZD142" s="2"/>
      <c r="VZE142" s="2"/>
      <c r="VZF142" s="2"/>
      <c r="VZG142" s="2"/>
      <c r="VZH142" s="2"/>
      <c r="VZI142" s="2"/>
      <c r="VZJ142" s="2"/>
      <c r="VZK142" s="2"/>
      <c r="VZL142" s="2"/>
      <c r="VZM142" s="2"/>
      <c r="VZN142" s="2"/>
      <c r="VZO142" s="2"/>
      <c r="VZP142" s="2"/>
      <c r="VZQ142" s="2"/>
      <c r="VZR142" s="2"/>
      <c r="VZS142" s="2"/>
      <c r="VZT142" s="2"/>
      <c r="VZU142" s="2"/>
      <c r="VZV142" s="2"/>
      <c r="VZW142" s="2"/>
      <c r="VZX142" s="2"/>
      <c r="VZY142" s="2"/>
      <c r="VZZ142" s="2"/>
      <c r="WAA142" s="2"/>
      <c r="WAB142" s="2"/>
      <c r="WAC142" s="2"/>
      <c r="WAD142" s="2"/>
      <c r="WAE142" s="2"/>
      <c r="WAF142" s="2"/>
      <c r="WAG142" s="2"/>
      <c r="WAH142" s="2"/>
      <c r="WAI142" s="2"/>
      <c r="WAJ142" s="2"/>
      <c r="WAK142" s="2"/>
      <c r="WAL142" s="2"/>
      <c r="WAM142" s="2"/>
      <c r="WAN142" s="2"/>
      <c r="WAO142" s="2"/>
      <c r="WAP142" s="2"/>
      <c r="WAQ142" s="2"/>
      <c r="WAR142" s="2"/>
      <c r="WAS142" s="2"/>
      <c r="WAT142" s="2"/>
      <c r="WAU142" s="2"/>
      <c r="WAV142" s="2"/>
      <c r="WAW142" s="2"/>
      <c r="WAX142" s="2"/>
      <c r="WAY142" s="2"/>
      <c r="WAZ142" s="2"/>
      <c r="WBA142" s="2"/>
      <c r="WBB142" s="2"/>
      <c r="WBC142" s="2"/>
      <c r="WBD142" s="2"/>
      <c r="WBE142" s="2"/>
      <c r="WBF142" s="2"/>
      <c r="WBG142" s="2"/>
      <c r="WBH142" s="2"/>
      <c r="WBI142" s="2"/>
      <c r="WBJ142" s="2"/>
      <c r="WBK142" s="2"/>
      <c r="WBL142" s="2"/>
      <c r="WBM142" s="2"/>
      <c r="WBN142" s="2"/>
      <c r="WBO142" s="2"/>
      <c r="WBP142" s="2"/>
      <c r="WBQ142" s="2"/>
      <c r="WBR142" s="2"/>
      <c r="WBS142" s="2"/>
      <c r="WBT142" s="2"/>
      <c r="WBU142" s="2"/>
      <c r="WBV142" s="2"/>
      <c r="WBW142" s="2"/>
      <c r="WBX142" s="2"/>
      <c r="WBY142" s="2"/>
      <c r="WBZ142" s="2"/>
      <c r="WCA142" s="2"/>
      <c r="WCB142" s="2"/>
      <c r="WCC142" s="2"/>
      <c r="WCD142" s="2"/>
      <c r="WCE142" s="2"/>
      <c r="WCF142" s="2"/>
      <c r="WCG142" s="2"/>
      <c r="WCH142" s="2"/>
      <c r="WCI142" s="2"/>
      <c r="WCJ142" s="2"/>
      <c r="WCK142" s="2"/>
      <c r="WCL142" s="2"/>
      <c r="WCM142" s="2"/>
      <c r="WCN142" s="2"/>
      <c r="WCO142" s="2"/>
      <c r="WCP142" s="2"/>
      <c r="WCQ142" s="2"/>
      <c r="WCR142" s="2"/>
      <c r="WCS142" s="2"/>
      <c r="WCT142" s="2"/>
      <c r="WCU142" s="2"/>
      <c r="WCV142" s="2"/>
      <c r="WCW142" s="2"/>
      <c r="WCX142" s="2"/>
      <c r="WCY142" s="2"/>
      <c r="WCZ142" s="2"/>
      <c r="WDA142" s="2"/>
      <c r="WDB142" s="2"/>
      <c r="WDC142" s="2"/>
      <c r="WDD142" s="2"/>
      <c r="WDE142" s="2"/>
      <c r="WDF142" s="2"/>
      <c r="WDG142" s="2"/>
      <c r="WDH142" s="2"/>
      <c r="WDI142" s="2"/>
      <c r="WDJ142" s="2"/>
      <c r="WDK142" s="2"/>
      <c r="WDL142" s="2"/>
      <c r="WDM142" s="2"/>
      <c r="WDN142" s="2"/>
      <c r="WDO142" s="2"/>
      <c r="WDP142" s="2"/>
      <c r="WDQ142" s="2"/>
      <c r="WDR142" s="2"/>
      <c r="WDS142" s="2"/>
      <c r="WDT142" s="2"/>
      <c r="WDU142" s="2"/>
      <c r="WDV142" s="2"/>
      <c r="WDW142" s="2"/>
      <c r="WDX142" s="2"/>
      <c r="WDY142" s="2"/>
      <c r="WDZ142" s="2"/>
      <c r="WEA142" s="2"/>
      <c r="WEB142" s="2"/>
      <c r="WEC142" s="2"/>
      <c r="WED142" s="2"/>
      <c r="WEE142" s="2"/>
      <c r="WEF142" s="2"/>
      <c r="WEG142" s="2"/>
      <c r="WEH142" s="2"/>
      <c r="WEI142" s="2"/>
      <c r="WEJ142" s="2"/>
      <c r="WEK142" s="2"/>
      <c r="WEL142" s="2"/>
      <c r="WEM142" s="2"/>
      <c r="WEN142" s="2"/>
      <c r="WEO142" s="2"/>
      <c r="WEP142" s="2"/>
      <c r="WEQ142" s="2"/>
      <c r="WER142" s="2"/>
      <c r="WES142" s="2"/>
      <c r="WET142" s="2"/>
      <c r="WEU142" s="2"/>
      <c r="WEV142" s="2"/>
      <c r="WEW142" s="2"/>
      <c r="WEX142" s="2"/>
      <c r="WEY142" s="2"/>
      <c r="WEZ142" s="2"/>
      <c r="WFA142" s="2"/>
      <c r="WFB142" s="2"/>
      <c r="WFC142" s="2"/>
      <c r="WFD142" s="2"/>
      <c r="WFE142" s="2"/>
      <c r="WFF142" s="2"/>
      <c r="WFG142" s="2"/>
      <c r="WFH142" s="2"/>
      <c r="WFI142" s="2"/>
      <c r="WFJ142" s="2"/>
      <c r="WFK142" s="2"/>
      <c r="WFL142" s="2"/>
      <c r="WFM142" s="2"/>
      <c r="WFN142" s="2"/>
      <c r="WFO142" s="2"/>
      <c r="WFP142" s="2"/>
      <c r="WFQ142" s="2"/>
      <c r="WFR142" s="2"/>
      <c r="WFS142" s="2"/>
      <c r="WFT142" s="2"/>
      <c r="WFU142" s="2"/>
      <c r="WFV142" s="2"/>
      <c r="WFW142" s="2"/>
      <c r="WFX142" s="2"/>
      <c r="WFY142" s="2"/>
      <c r="WFZ142" s="2"/>
      <c r="WGA142" s="2"/>
      <c r="WGB142" s="2"/>
      <c r="WGC142" s="2"/>
      <c r="WGD142" s="2"/>
      <c r="WGE142" s="2"/>
      <c r="WGF142" s="2"/>
      <c r="WGG142" s="2"/>
      <c r="WGH142" s="2"/>
      <c r="WGI142" s="2"/>
      <c r="WGJ142" s="2"/>
      <c r="WGK142" s="2"/>
      <c r="WGL142" s="2"/>
      <c r="WGM142" s="2"/>
      <c r="WGN142" s="2"/>
      <c r="WGO142" s="2"/>
      <c r="WGP142" s="2"/>
      <c r="WGQ142" s="2"/>
      <c r="WGR142" s="2"/>
      <c r="WGS142" s="2"/>
      <c r="WGT142" s="2"/>
      <c r="WGU142" s="2"/>
      <c r="WGV142" s="2"/>
      <c r="WGW142" s="2"/>
      <c r="WGX142" s="2"/>
      <c r="WGY142" s="2"/>
      <c r="WGZ142" s="2"/>
      <c r="WHA142" s="2"/>
      <c r="WHB142" s="2"/>
      <c r="WHC142" s="2"/>
      <c r="WHD142" s="2"/>
      <c r="WHE142" s="2"/>
      <c r="WHF142" s="2"/>
      <c r="WHG142" s="2"/>
      <c r="WHH142" s="2"/>
      <c r="WHI142" s="2"/>
      <c r="WHJ142" s="2"/>
      <c r="WHK142" s="2"/>
      <c r="WHL142" s="2"/>
      <c r="WHM142" s="2"/>
      <c r="WHN142" s="2"/>
      <c r="WHO142" s="2"/>
      <c r="WHP142" s="2"/>
      <c r="WHQ142" s="2"/>
      <c r="WHR142" s="2"/>
      <c r="WHS142" s="2"/>
      <c r="WHT142" s="2"/>
      <c r="WHU142" s="2"/>
      <c r="WHV142" s="2"/>
      <c r="WHW142" s="2"/>
      <c r="WHX142" s="2"/>
      <c r="WHY142" s="2"/>
      <c r="WHZ142" s="2"/>
      <c r="WIA142" s="2"/>
      <c r="WIB142" s="2"/>
      <c r="WIC142" s="2"/>
      <c r="WID142" s="2"/>
      <c r="WIE142" s="2"/>
      <c r="WIF142" s="2"/>
      <c r="WIG142" s="2"/>
      <c r="WIH142" s="2"/>
      <c r="WII142" s="2"/>
      <c r="WIJ142" s="2"/>
      <c r="WIK142" s="2"/>
      <c r="WIL142" s="2"/>
      <c r="WIM142" s="2"/>
      <c r="WIN142" s="2"/>
      <c r="WIO142" s="2"/>
      <c r="WIP142" s="2"/>
      <c r="WIQ142" s="2"/>
      <c r="WIR142" s="2"/>
      <c r="WIS142" s="2"/>
      <c r="WIT142" s="2"/>
      <c r="WIU142" s="2"/>
      <c r="WIV142" s="2"/>
      <c r="WIW142" s="2"/>
      <c r="WIX142" s="2"/>
      <c r="WIY142" s="2"/>
      <c r="WIZ142" s="2"/>
      <c r="WJA142" s="2"/>
      <c r="WJB142" s="2"/>
      <c r="WJC142" s="2"/>
      <c r="WJD142" s="2"/>
      <c r="WJE142" s="2"/>
      <c r="WJF142" s="2"/>
      <c r="WJG142" s="2"/>
      <c r="WJH142" s="2"/>
      <c r="WJI142" s="2"/>
      <c r="WJJ142" s="2"/>
      <c r="WJK142" s="2"/>
      <c r="WJL142" s="2"/>
      <c r="WJM142" s="2"/>
      <c r="WJN142" s="2"/>
      <c r="WJO142" s="2"/>
      <c r="WJP142" s="2"/>
      <c r="WJQ142" s="2"/>
      <c r="WJR142" s="2"/>
      <c r="WJS142" s="2"/>
      <c r="WJT142" s="2"/>
      <c r="WJU142" s="2"/>
      <c r="WJV142" s="2"/>
      <c r="WJW142" s="2"/>
      <c r="WJX142" s="2"/>
      <c r="WJY142" s="2"/>
      <c r="WJZ142" s="2"/>
      <c r="WKA142" s="2"/>
      <c r="WKB142" s="2"/>
      <c r="WKC142" s="2"/>
      <c r="WKD142" s="2"/>
      <c r="WKE142" s="2"/>
      <c r="WKF142" s="2"/>
      <c r="WKG142" s="2"/>
      <c r="WKH142" s="2"/>
      <c r="WKI142" s="2"/>
      <c r="WKJ142" s="2"/>
      <c r="WKK142" s="2"/>
      <c r="WKL142" s="2"/>
      <c r="WKM142" s="2"/>
      <c r="WKN142" s="2"/>
      <c r="WKO142" s="2"/>
      <c r="WKP142" s="2"/>
      <c r="WKQ142" s="2"/>
      <c r="WKR142" s="2"/>
      <c r="WKS142" s="2"/>
      <c r="WKT142" s="2"/>
      <c r="WKU142" s="2"/>
      <c r="WKV142" s="2"/>
      <c r="WKW142" s="2"/>
      <c r="WKX142" s="2"/>
      <c r="WKY142" s="2"/>
      <c r="WKZ142" s="2"/>
      <c r="WLA142" s="2"/>
      <c r="WLB142" s="2"/>
      <c r="WLC142" s="2"/>
      <c r="WLD142" s="2"/>
      <c r="WLE142" s="2"/>
      <c r="WLF142" s="2"/>
      <c r="WLG142" s="2"/>
      <c r="WLH142" s="2"/>
      <c r="WLI142" s="2"/>
      <c r="WLJ142" s="2"/>
      <c r="WLK142" s="2"/>
      <c r="WLL142" s="2"/>
      <c r="WLM142" s="2"/>
      <c r="WLN142" s="2"/>
      <c r="WLO142" s="2"/>
      <c r="WLP142" s="2"/>
      <c r="WLQ142" s="2"/>
      <c r="WLR142" s="2"/>
      <c r="WLS142" s="2"/>
      <c r="WLT142" s="2"/>
      <c r="WLU142" s="2"/>
      <c r="WLV142" s="2"/>
      <c r="WLW142" s="2"/>
      <c r="WLX142" s="2"/>
      <c r="WLY142" s="2"/>
      <c r="WLZ142" s="2"/>
      <c r="WMA142" s="2"/>
      <c r="WMB142" s="2"/>
      <c r="WMC142" s="2"/>
      <c r="WMD142" s="2"/>
      <c r="WME142" s="2"/>
      <c r="WMF142" s="2"/>
      <c r="WMG142" s="2"/>
      <c r="WMH142" s="2"/>
      <c r="WMI142" s="2"/>
      <c r="WMJ142" s="2"/>
      <c r="WMK142" s="2"/>
      <c r="WML142" s="2"/>
      <c r="WMM142" s="2"/>
      <c r="WMN142" s="2"/>
      <c r="WMO142" s="2"/>
      <c r="WMP142" s="2"/>
      <c r="WMQ142" s="2"/>
      <c r="WMR142" s="2"/>
      <c r="WMS142" s="2"/>
      <c r="WMT142" s="2"/>
      <c r="WMU142" s="2"/>
      <c r="WMV142" s="2"/>
      <c r="WMW142" s="2"/>
      <c r="WMX142" s="2"/>
      <c r="WMY142" s="2"/>
      <c r="WMZ142" s="2"/>
      <c r="WNA142" s="2"/>
      <c r="WNB142" s="2"/>
      <c r="WNC142" s="2"/>
      <c r="WND142" s="2"/>
      <c r="WNE142" s="2"/>
      <c r="WNF142" s="2"/>
      <c r="WNG142" s="2"/>
      <c r="WNH142" s="2"/>
      <c r="WNI142" s="2"/>
      <c r="WNJ142" s="2"/>
      <c r="WNK142" s="2"/>
      <c r="WNL142" s="2"/>
      <c r="WNM142" s="2"/>
      <c r="WNN142" s="2"/>
      <c r="WNO142" s="2"/>
      <c r="WNP142" s="2"/>
      <c r="WNQ142" s="2"/>
      <c r="WNR142" s="2"/>
      <c r="WNS142" s="2"/>
      <c r="WNT142" s="2"/>
      <c r="WNU142" s="2"/>
      <c r="WNV142" s="2"/>
      <c r="WNW142" s="2"/>
      <c r="WNX142" s="2"/>
      <c r="WNY142" s="2"/>
      <c r="WNZ142" s="2"/>
      <c r="WOA142" s="2"/>
      <c r="WOB142" s="2"/>
      <c r="WOC142" s="2"/>
      <c r="WOD142" s="2"/>
      <c r="WOE142" s="2"/>
      <c r="WOF142" s="2"/>
      <c r="WOG142" s="2"/>
      <c r="WOH142" s="2"/>
      <c r="WOI142" s="2"/>
      <c r="WOJ142" s="2"/>
      <c r="WOK142" s="2"/>
      <c r="WOL142" s="2"/>
      <c r="WOM142" s="2"/>
      <c r="WON142" s="2"/>
      <c r="WOO142" s="2"/>
      <c r="WOP142" s="2"/>
      <c r="WOQ142" s="2"/>
      <c r="WOR142" s="2"/>
      <c r="WOS142" s="2"/>
      <c r="WOT142" s="2"/>
      <c r="WOU142" s="2"/>
      <c r="WOV142" s="2"/>
      <c r="WOW142" s="2"/>
      <c r="WOX142" s="2"/>
      <c r="WOY142" s="2"/>
      <c r="WOZ142" s="2"/>
      <c r="WPA142" s="2"/>
      <c r="WPB142" s="2"/>
      <c r="WPC142" s="2"/>
      <c r="WPD142" s="2"/>
      <c r="WPE142" s="2"/>
      <c r="WPF142" s="2"/>
      <c r="WPG142" s="2"/>
      <c r="WPH142" s="2"/>
      <c r="WPI142" s="2"/>
      <c r="WPJ142" s="2"/>
      <c r="WPK142" s="2"/>
      <c r="WPL142" s="2"/>
      <c r="WPM142" s="2"/>
      <c r="WPN142" s="2"/>
      <c r="WPO142" s="2"/>
      <c r="WPP142" s="2"/>
      <c r="WPQ142" s="2"/>
      <c r="WPR142" s="2"/>
      <c r="WPS142" s="2"/>
      <c r="WPT142" s="2"/>
      <c r="WPU142" s="2"/>
      <c r="WPV142" s="2"/>
      <c r="WPW142" s="2"/>
      <c r="WPX142" s="2"/>
      <c r="WPY142" s="2"/>
      <c r="WPZ142" s="2"/>
      <c r="WQA142" s="2"/>
      <c r="WQB142" s="2"/>
      <c r="WQC142" s="2"/>
      <c r="WQD142" s="2"/>
      <c r="WQE142" s="2"/>
      <c r="WQF142" s="2"/>
      <c r="WQG142" s="2"/>
      <c r="WQH142" s="2"/>
      <c r="WQI142" s="2"/>
      <c r="WQJ142" s="2"/>
      <c r="WQK142" s="2"/>
      <c r="WQL142" s="2"/>
      <c r="WQM142" s="2"/>
      <c r="WQN142" s="2"/>
      <c r="WQO142" s="2"/>
      <c r="WQP142" s="2"/>
      <c r="WQQ142" s="2"/>
      <c r="WQR142" s="2"/>
      <c r="WQS142" s="2"/>
      <c r="WQT142" s="2"/>
      <c r="WQU142" s="2"/>
      <c r="WQV142" s="2"/>
      <c r="WQW142" s="2"/>
      <c r="WQX142" s="2"/>
      <c r="WQY142" s="2"/>
      <c r="WQZ142" s="2"/>
      <c r="WRA142" s="2"/>
      <c r="WRB142" s="2"/>
      <c r="WRC142" s="2"/>
      <c r="WRD142" s="2"/>
      <c r="WRE142" s="2"/>
      <c r="WRF142" s="2"/>
      <c r="WRG142" s="2"/>
      <c r="WRH142" s="2"/>
      <c r="WRI142" s="2"/>
      <c r="WRJ142" s="2"/>
      <c r="WRK142" s="2"/>
      <c r="WRL142" s="2"/>
      <c r="WRM142" s="2"/>
      <c r="WRN142" s="2"/>
      <c r="WRO142" s="2"/>
      <c r="WRP142" s="2"/>
      <c r="WRQ142" s="2"/>
      <c r="WRR142" s="2"/>
      <c r="WRS142" s="2"/>
      <c r="WRT142" s="2"/>
      <c r="WRU142" s="2"/>
      <c r="WRV142" s="2"/>
      <c r="WRW142" s="2"/>
      <c r="WRX142" s="2"/>
      <c r="WRY142" s="2"/>
      <c r="WRZ142" s="2"/>
      <c r="WSA142" s="2"/>
      <c r="WSB142" s="2"/>
      <c r="WSC142" s="2"/>
      <c r="WSD142" s="2"/>
      <c r="WSE142" s="2"/>
      <c r="WSF142" s="2"/>
      <c r="WSG142" s="2"/>
      <c r="WSH142" s="2"/>
      <c r="WSI142" s="2"/>
      <c r="WSJ142" s="2"/>
      <c r="WSK142" s="2"/>
      <c r="WSL142" s="2"/>
      <c r="WSM142" s="2"/>
      <c r="WSN142" s="2"/>
      <c r="WSO142" s="2"/>
      <c r="WSP142" s="2"/>
      <c r="WSQ142" s="2"/>
      <c r="WSR142" s="2"/>
      <c r="WSS142" s="2"/>
      <c r="WST142" s="2"/>
      <c r="WSU142" s="2"/>
      <c r="WSV142" s="2"/>
      <c r="WSW142" s="2"/>
      <c r="WSX142" s="2"/>
      <c r="WSY142" s="2"/>
      <c r="WSZ142" s="2"/>
      <c r="WTA142" s="2"/>
      <c r="WTB142" s="2"/>
      <c r="WTC142" s="2"/>
      <c r="WTD142" s="2"/>
      <c r="WTE142" s="2"/>
      <c r="WTF142" s="2"/>
      <c r="WTG142" s="2"/>
      <c r="WTH142" s="2"/>
      <c r="WTI142" s="2"/>
      <c r="WTJ142" s="2"/>
      <c r="WTK142" s="2"/>
      <c r="WTL142" s="2"/>
      <c r="WTM142" s="2"/>
      <c r="WTN142" s="2"/>
      <c r="WTO142" s="2"/>
      <c r="WTP142" s="2"/>
      <c r="WTQ142" s="2"/>
      <c r="WTR142" s="2"/>
      <c r="WTS142" s="2"/>
      <c r="WTT142" s="2"/>
      <c r="WTU142" s="2"/>
      <c r="WTV142" s="2"/>
      <c r="WTW142" s="2"/>
      <c r="WTX142" s="2"/>
      <c r="WTY142" s="2"/>
      <c r="WTZ142" s="2"/>
      <c r="WUA142" s="2"/>
      <c r="WUB142" s="2"/>
      <c r="WUC142" s="2"/>
      <c r="WUD142" s="2"/>
      <c r="WUE142" s="2"/>
      <c r="WUF142" s="2"/>
      <c r="WUG142" s="2"/>
      <c r="WUH142" s="2"/>
      <c r="WUI142" s="2"/>
      <c r="WUJ142" s="2"/>
      <c r="WUK142" s="2"/>
      <c r="WUL142" s="2"/>
      <c r="WUM142" s="2"/>
      <c r="WUN142" s="2"/>
      <c r="WUO142" s="2"/>
      <c r="WUP142" s="2"/>
      <c r="WUQ142" s="2"/>
      <c r="WUR142" s="2"/>
      <c r="WUS142" s="2"/>
      <c r="WUT142" s="2"/>
      <c r="WUU142" s="2"/>
      <c r="WUV142" s="2"/>
      <c r="WUW142" s="2"/>
      <c r="WUX142" s="2"/>
      <c r="WUY142" s="2"/>
      <c r="WUZ142" s="2"/>
      <c r="WVA142" s="2"/>
      <c r="WVB142" s="2"/>
      <c r="WVC142" s="2"/>
      <c r="WVD142" s="2"/>
      <c r="WVE142" s="2"/>
      <c r="WVF142" s="2"/>
      <c r="WVG142" s="2"/>
      <c r="WVH142" s="2"/>
      <c r="WVI142" s="2"/>
      <c r="WVJ142" s="2"/>
      <c r="WVK142" s="2"/>
      <c r="WVL142" s="2"/>
      <c r="WVM142" s="2"/>
      <c r="WVN142" s="2"/>
      <c r="WVO142" s="2"/>
      <c r="WVP142" s="2"/>
      <c r="WVQ142" s="2"/>
      <c r="WVR142" s="2"/>
      <c r="WVS142" s="2"/>
      <c r="WVT142" s="2"/>
      <c r="WVU142" s="2"/>
      <c r="WVV142" s="2"/>
      <c r="WVW142" s="2"/>
      <c r="WVX142" s="2"/>
      <c r="WVY142" s="2"/>
      <c r="WVZ142" s="2"/>
      <c r="WWA142" s="2"/>
      <c r="WWB142" s="2"/>
      <c r="WWC142" s="2"/>
      <c r="WWD142" s="2"/>
      <c r="WWE142" s="2"/>
      <c r="WWF142" s="2"/>
      <c r="WWG142" s="2"/>
      <c r="WWH142" s="2"/>
      <c r="WWI142" s="2"/>
      <c r="WWJ142" s="2"/>
      <c r="WWK142" s="2"/>
      <c r="WWL142" s="2"/>
      <c r="WWM142" s="2"/>
      <c r="WWN142" s="2"/>
      <c r="WWO142" s="2"/>
      <c r="WWP142" s="2"/>
      <c r="WWQ142" s="2"/>
      <c r="WWR142" s="2"/>
      <c r="WWS142" s="2"/>
      <c r="WWT142" s="2"/>
      <c r="WWU142" s="2"/>
      <c r="WWV142" s="2"/>
      <c r="WWW142" s="2"/>
      <c r="WWX142" s="2"/>
      <c r="WWY142" s="2"/>
      <c r="WWZ142" s="2"/>
      <c r="WXA142" s="2"/>
      <c r="WXB142" s="2"/>
      <c r="WXC142" s="2"/>
      <c r="WXD142" s="2"/>
      <c r="WXE142" s="2"/>
      <c r="WXF142" s="2"/>
      <c r="WXG142" s="2"/>
      <c r="WXH142" s="2"/>
      <c r="WXI142" s="2"/>
      <c r="WXJ142" s="2"/>
      <c r="WXK142" s="2"/>
      <c r="WXL142" s="2"/>
      <c r="WXM142" s="2"/>
      <c r="WXN142" s="2"/>
      <c r="WXO142" s="2"/>
      <c r="WXP142" s="2"/>
      <c r="WXQ142" s="2"/>
      <c r="WXR142" s="2"/>
      <c r="WXS142" s="2"/>
      <c r="WXT142" s="2"/>
      <c r="WXU142" s="2"/>
      <c r="WXV142" s="2"/>
      <c r="WXW142" s="2"/>
      <c r="WXX142" s="2"/>
      <c r="WXY142" s="2"/>
      <c r="WXZ142" s="2"/>
      <c r="WYA142" s="2"/>
      <c r="WYB142" s="2"/>
      <c r="WYC142" s="2"/>
      <c r="WYD142" s="2"/>
      <c r="WYE142" s="2"/>
      <c r="WYF142" s="2"/>
      <c r="WYG142" s="2"/>
      <c r="WYH142" s="2"/>
      <c r="WYI142" s="2"/>
      <c r="WYJ142" s="2"/>
      <c r="WYK142" s="2"/>
      <c r="WYL142" s="2"/>
      <c r="WYM142" s="2"/>
      <c r="WYN142" s="2"/>
      <c r="WYO142" s="2"/>
      <c r="WYP142" s="2"/>
      <c r="WYQ142" s="2"/>
      <c r="WYR142" s="2"/>
      <c r="WYS142" s="2"/>
      <c r="WYT142" s="2"/>
      <c r="WYU142" s="2"/>
      <c r="WYV142" s="2"/>
      <c r="WYW142" s="2"/>
      <c r="WYX142" s="2"/>
      <c r="WYY142" s="2"/>
      <c r="WYZ142" s="2"/>
      <c r="WZA142" s="2"/>
      <c r="WZB142" s="2"/>
      <c r="WZC142" s="2"/>
      <c r="WZD142" s="2"/>
      <c r="WZE142" s="2"/>
      <c r="WZF142" s="2"/>
      <c r="WZG142" s="2"/>
      <c r="WZH142" s="2"/>
      <c r="WZI142" s="2"/>
      <c r="WZJ142" s="2"/>
      <c r="WZK142" s="2"/>
      <c r="WZL142" s="2"/>
      <c r="WZM142" s="2"/>
      <c r="WZN142" s="2"/>
      <c r="WZO142" s="2"/>
      <c r="WZP142" s="2"/>
      <c r="WZQ142" s="2"/>
      <c r="WZR142" s="2"/>
      <c r="WZS142" s="2"/>
      <c r="WZT142" s="2"/>
      <c r="WZU142" s="2"/>
      <c r="WZV142" s="2"/>
      <c r="WZW142" s="2"/>
      <c r="WZX142" s="2"/>
      <c r="WZY142" s="2"/>
      <c r="WZZ142" s="2"/>
      <c r="XAA142" s="2"/>
      <c r="XAB142" s="2"/>
      <c r="XAC142" s="2"/>
      <c r="XAD142" s="2"/>
      <c r="XAE142" s="2"/>
      <c r="XAF142" s="2"/>
      <c r="XAG142" s="2"/>
      <c r="XAH142" s="2"/>
      <c r="XAI142" s="2"/>
      <c r="XAJ142" s="2"/>
      <c r="XAK142" s="2"/>
      <c r="XAL142" s="2"/>
      <c r="XAM142" s="2"/>
      <c r="XAN142" s="2"/>
      <c r="XAO142" s="2"/>
      <c r="XAP142" s="2"/>
      <c r="XAQ142" s="2"/>
      <c r="XAR142" s="2"/>
      <c r="XAS142" s="2"/>
      <c r="XAT142" s="2"/>
      <c r="XAU142" s="2"/>
      <c r="XAV142" s="2"/>
      <c r="XAW142" s="2"/>
      <c r="XAX142" s="2"/>
      <c r="XAY142" s="2"/>
      <c r="XAZ142" s="2"/>
      <c r="XBA142" s="2"/>
      <c r="XBB142" s="2"/>
      <c r="XBC142" s="2"/>
      <c r="XBD142" s="2"/>
      <c r="XBE142" s="2"/>
      <c r="XBF142" s="2"/>
      <c r="XBG142" s="2"/>
      <c r="XBH142" s="2"/>
      <c r="XBI142" s="2"/>
      <c r="XBJ142" s="2"/>
      <c r="XBK142" s="2"/>
      <c r="XBL142" s="2"/>
      <c r="XBM142" s="2"/>
      <c r="XBN142" s="2"/>
      <c r="XBO142" s="2"/>
      <c r="XBP142" s="2"/>
      <c r="XBQ142" s="2"/>
      <c r="XBR142" s="2"/>
      <c r="XBS142" s="2"/>
      <c r="XBT142" s="2"/>
      <c r="XBU142" s="2"/>
      <c r="XBV142" s="2"/>
      <c r="XBW142" s="2"/>
      <c r="XBX142" s="2"/>
      <c r="XBY142" s="2"/>
      <c r="XBZ142" s="2"/>
      <c r="XCA142" s="2"/>
      <c r="XCB142" s="2"/>
      <c r="XCC142" s="2"/>
      <c r="XCD142" s="2"/>
      <c r="XCE142" s="2"/>
      <c r="XCF142" s="2"/>
      <c r="XCG142" s="2"/>
      <c r="XCH142" s="2"/>
      <c r="XCI142" s="2"/>
      <c r="XCJ142" s="2"/>
      <c r="XCK142" s="2"/>
      <c r="XCL142" s="2"/>
      <c r="XCM142" s="2"/>
      <c r="XCN142" s="2"/>
      <c r="XCO142" s="2"/>
      <c r="XCP142" s="2"/>
      <c r="XCQ142" s="2"/>
      <c r="XCR142" s="2"/>
      <c r="XCS142" s="2"/>
      <c r="XCT142" s="2"/>
      <c r="XCU142" s="2"/>
      <c r="XCV142" s="2"/>
      <c r="XCW142" s="2"/>
      <c r="XCX142" s="2"/>
      <c r="XCY142" s="2"/>
      <c r="XCZ142" s="2"/>
      <c r="XDA142" s="2"/>
      <c r="XDB142" s="2"/>
      <c r="XDC142" s="2"/>
      <c r="XDD142" s="2"/>
      <c r="XDE142" s="2"/>
      <c r="XDF142" s="2"/>
      <c r="XDG142" s="2"/>
      <c r="XDH142" s="2"/>
      <c r="XDI142" s="2"/>
      <c r="XDJ142" s="2"/>
      <c r="XDK142" s="2"/>
      <c r="XDL142" s="2"/>
      <c r="XDM142" s="2"/>
      <c r="XDN142" s="2"/>
      <c r="XDO142" s="2"/>
      <c r="XDP142" s="2"/>
      <c r="XDQ142" s="2"/>
      <c r="XDR142" s="2"/>
      <c r="XDS142" s="2"/>
      <c r="XDT142" s="2"/>
      <c r="XDU142" s="2"/>
      <c r="XDV142" s="2"/>
      <c r="XDW142" s="2"/>
      <c r="XDX142" s="2"/>
      <c r="XDY142" s="2"/>
      <c r="XDZ142" s="2"/>
      <c r="XEA142" s="2"/>
      <c r="XEB142" s="2"/>
      <c r="XEC142" s="2"/>
      <c r="XED142" s="2"/>
      <c r="XEE142" s="2"/>
      <c r="XEF142" s="2"/>
      <c r="XEG142" s="2"/>
      <c r="XEH142" s="2"/>
      <c r="XEI142" s="2"/>
      <c r="XEJ142" s="2"/>
      <c r="XEK142" s="2"/>
      <c r="XEL142" s="2"/>
      <c r="XEM142" s="2"/>
      <c r="XEN142" s="2"/>
      <c r="XEO142" s="2"/>
      <c r="XEP142" s="2"/>
      <c r="XEQ142" s="2"/>
      <c r="XER142" s="2"/>
      <c r="XES142" s="2"/>
      <c r="XET142" s="2"/>
      <c r="XEU142" s="2"/>
      <c r="XEV142" s="2"/>
      <c r="XEW142" s="2"/>
      <c r="XEX142" s="2"/>
      <c r="XEY142" s="2"/>
      <c r="XEZ142" s="2"/>
      <c r="XFA142" s="2"/>
      <c r="XFB142" s="2"/>
      <c r="XFC142" s="2"/>
      <c r="XFD142" s="2"/>
    </row>
    <row r="143" spans="1:16384" ht="16.5" thickTop="1" thickBot="1" x14ac:dyDescent="0.3">
      <c r="A143" s="31"/>
      <c r="B143" s="1187" t="s">
        <v>119</v>
      </c>
      <c r="C143" s="1188"/>
      <c r="D143" s="1188"/>
      <c r="E143" s="1188"/>
      <c r="F143" s="1188"/>
      <c r="G143" s="1188"/>
      <c r="H143" s="1188"/>
      <c r="I143" s="1188"/>
      <c r="J143" s="1188"/>
      <c r="K143" s="143"/>
      <c r="L143" s="31"/>
      <c r="M143" s="1189" t="s">
        <v>123</v>
      </c>
      <c r="N143" s="1190"/>
      <c r="O143" s="1191" t="s">
        <v>104</v>
      </c>
      <c r="P143" s="1191"/>
      <c r="Q143" s="1190" t="s">
        <v>127</v>
      </c>
      <c r="R143" s="1190"/>
      <c r="S143" s="1192" t="s">
        <v>128</v>
      </c>
      <c r="T143" s="1193"/>
    </row>
    <row r="144" spans="1:16384" ht="60" customHeight="1" thickTop="1" thickBot="1" x14ac:dyDescent="0.3">
      <c r="B144" s="150" t="s">
        <v>136</v>
      </c>
      <c r="C144" s="151" t="s">
        <v>260</v>
      </c>
      <c r="D144" s="151" t="s">
        <v>138</v>
      </c>
      <c r="E144" s="218" t="e">
        <f>IF(L144="","",(L144+D144)-$I$2)</f>
        <v>#VALUE!</v>
      </c>
      <c r="F144" s="151" t="s">
        <v>377</v>
      </c>
      <c r="G144" s="151" t="s">
        <v>163</v>
      </c>
      <c r="H144" s="151" t="s">
        <v>164</v>
      </c>
      <c r="I144" s="151" t="s">
        <v>378</v>
      </c>
      <c r="J144" s="174" t="s">
        <v>379</v>
      </c>
      <c r="K144" s="175" t="s">
        <v>376</v>
      </c>
      <c r="L144" s="147" t="s">
        <v>162</v>
      </c>
      <c r="M144" s="200" t="s">
        <v>130</v>
      </c>
      <c r="N144" s="201" t="s">
        <v>131</v>
      </c>
      <c r="O144" s="201" t="s">
        <v>130</v>
      </c>
      <c r="P144" s="201" t="s">
        <v>131</v>
      </c>
      <c r="Q144" s="201" t="s">
        <v>130</v>
      </c>
      <c r="R144" s="201" t="s">
        <v>131</v>
      </c>
      <c r="S144" s="201" t="s">
        <v>130</v>
      </c>
      <c r="T144" s="202" t="s">
        <v>131</v>
      </c>
    </row>
    <row r="145" spans="1:20" ht="15.75" thickTop="1" x14ac:dyDescent="0.25">
      <c r="A145" s="30" t="str">
        <f t="shared" ref="A145:A168" si="69">IF(C145="","",MONTH(C145))</f>
        <v/>
      </c>
      <c r="B145" s="159"/>
      <c r="C145" s="160"/>
      <c r="D145" s="213"/>
      <c r="E145" s="46"/>
      <c r="F145" s="164"/>
      <c r="G145" s="215"/>
      <c r="H145" s="215"/>
      <c r="I145" s="166" t="str">
        <f>IF(OR(H145="",B145=""),"",(H145*0.01*F145)*G145*0.01)</f>
        <v/>
      </c>
      <c r="J145" s="425" t="str">
        <f>IF(OR(I$2="",B145=""),"",IF(L145&gt;$I$2,0,IF((L145+D145)-$I$2&lt;=0,0,(PMT($I$8,D145,F145*G145*0.01,-I145,0))*(-1))))</f>
        <v/>
      </c>
      <c r="K145" s="834"/>
      <c r="L145" s="42" t="str">
        <f>IF(C145="","",YEAR(C145))</f>
        <v/>
      </c>
      <c r="M145" s="177"/>
      <c r="N145" s="178" t="str">
        <f t="shared" si="63"/>
        <v/>
      </c>
      <c r="O145" s="179"/>
      <c r="P145" s="178" t="str">
        <f t="shared" si="59"/>
        <v/>
      </c>
      <c r="Q145" s="179"/>
      <c r="R145" s="178" t="str">
        <f t="shared" si="60"/>
        <v/>
      </c>
      <c r="S145" s="180" t="str">
        <f>IF(AND(M145="",O145="",Q145=""),"",100-M145-O145-Q145)</f>
        <v/>
      </c>
      <c r="T145" s="181" t="str">
        <f t="shared" si="62"/>
        <v/>
      </c>
    </row>
    <row r="146" spans="1:20" x14ac:dyDescent="0.25">
      <c r="A146" s="30" t="str">
        <f t="shared" si="69"/>
        <v/>
      </c>
      <c r="B146" s="148"/>
      <c r="C146" s="69"/>
      <c r="D146" s="34"/>
      <c r="E146" s="46"/>
      <c r="F146" s="23"/>
      <c r="G146" s="37"/>
      <c r="H146" s="36"/>
      <c r="I146" s="16" t="str">
        <f t="shared" ref="I146:I168" si="70">IF(OR(H146="",B146=""),"",(H146*0.01*F146)*G146*0.01)</f>
        <v/>
      </c>
      <c r="J146" s="426" t="str">
        <f t="shared" ref="J146:J168" si="71">IF(OR(I$2="",B146=""),"",IF(L146&gt;$I$2,0,IF((L146+D146)-$I$2&lt;=0,0,(PMT($I$8,D146,F146*G146*0.01,-I146,0))*(-1))))</f>
        <v/>
      </c>
      <c r="K146" s="832"/>
      <c r="L146" s="42" t="str">
        <f t="shared" ref="L146:L168" si="72">IF(C146="","",YEAR(C146))</f>
        <v/>
      </c>
      <c r="M146" s="115"/>
      <c r="N146" s="25" t="str">
        <f t="shared" si="63"/>
        <v/>
      </c>
      <c r="O146" s="17"/>
      <c r="P146" s="25" t="str">
        <f t="shared" si="59"/>
        <v/>
      </c>
      <c r="Q146" s="17"/>
      <c r="R146" s="25" t="str">
        <f t="shared" si="60"/>
        <v/>
      </c>
      <c r="S146" s="26" t="str">
        <f>IF(AND(M146="",O146="",Q146=""),"",100-M146-O146-Q146)</f>
        <v/>
      </c>
      <c r="T146" s="182" t="str">
        <f t="shared" si="62"/>
        <v/>
      </c>
    </row>
    <row r="147" spans="1:20" x14ac:dyDescent="0.25">
      <c r="A147" s="30" t="str">
        <f t="shared" si="69"/>
        <v/>
      </c>
      <c r="B147" s="148"/>
      <c r="C147" s="69"/>
      <c r="D147" s="34"/>
      <c r="E147" s="46"/>
      <c r="F147" s="23"/>
      <c r="G147" s="37"/>
      <c r="H147" s="36"/>
      <c r="I147" s="16" t="str">
        <f t="shared" si="70"/>
        <v/>
      </c>
      <c r="J147" s="426" t="str">
        <f t="shared" si="71"/>
        <v/>
      </c>
      <c r="K147" s="832"/>
      <c r="L147" s="42" t="str">
        <f t="shared" si="72"/>
        <v/>
      </c>
      <c r="M147" s="115"/>
      <c r="N147" s="25" t="str">
        <f t="shared" si="63"/>
        <v/>
      </c>
      <c r="O147" s="17"/>
      <c r="P147" s="25" t="str">
        <f t="shared" si="59"/>
        <v/>
      </c>
      <c r="Q147" s="17"/>
      <c r="R147" s="25" t="str">
        <f t="shared" si="60"/>
        <v/>
      </c>
      <c r="S147" s="26" t="str">
        <f t="shared" ref="S147:S168" si="73">IF(AND(M147="",O147="",Q147=""),"",100-M147-O147-Q147)</f>
        <v/>
      </c>
      <c r="T147" s="182" t="str">
        <f t="shared" si="62"/>
        <v/>
      </c>
    </row>
    <row r="148" spans="1:20" x14ac:dyDescent="0.25">
      <c r="A148" s="30" t="str">
        <f t="shared" si="69"/>
        <v/>
      </c>
      <c r="B148" s="148"/>
      <c r="C148" s="69"/>
      <c r="D148" s="34"/>
      <c r="E148" s="46"/>
      <c r="F148" s="23"/>
      <c r="G148" s="37"/>
      <c r="H148" s="36"/>
      <c r="I148" s="16" t="str">
        <f t="shared" si="70"/>
        <v/>
      </c>
      <c r="J148" s="426" t="str">
        <f t="shared" si="71"/>
        <v/>
      </c>
      <c r="K148" s="832"/>
      <c r="L148" s="42" t="str">
        <f t="shared" ref="L148:L167" si="74">IF(C148="","",YEAR(C148))</f>
        <v/>
      </c>
      <c r="M148" s="115"/>
      <c r="N148" s="25" t="str">
        <f t="shared" ref="N148:N167" si="75">IF(M148="","",$J148*M148/100)</f>
        <v/>
      </c>
      <c r="O148" s="17"/>
      <c r="P148" s="25" t="str">
        <f t="shared" ref="P148:P167" si="76">IF(O148="","",$J148*O148/100)</f>
        <v/>
      </c>
      <c r="Q148" s="17"/>
      <c r="R148" s="25" t="str">
        <f t="shared" ref="R148:R167" si="77">IF(Q148="","",$J148*Q148/100)</f>
        <v/>
      </c>
      <c r="S148" s="26" t="str">
        <f t="shared" si="73"/>
        <v/>
      </c>
      <c r="T148" s="182" t="str">
        <f t="shared" ref="T148:T167" si="78">IF(S148="","",$J148*S148/100)</f>
        <v/>
      </c>
    </row>
    <row r="149" spans="1:20" x14ac:dyDescent="0.25">
      <c r="A149" s="30"/>
      <c r="B149" s="148"/>
      <c r="C149" s="69"/>
      <c r="D149" s="34"/>
      <c r="E149" s="46"/>
      <c r="F149" s="23"/>
      <c r="G149" s="37"/>
      <c r="H149" s="36"/>
      <c r="I149" s="16" t="str">
        <f t="shared" si="70"/>
        <v/>
      </c>
      <c r="J149" s="426" t="str">
        <f t="shared" si="71"/>
        <v/>
      </c>
      <c r="K149" s="832"/>
      <c r="L149" s="42" t="str">
        <f t="shared" si="74"/>
        <v/>
      </c>
      <c r="M149" s="115"/>
      <c r="N149" s="25" t="str">
        <f t="shared" si="75"/>
        <v/>
      </c>
      <c r="O149" s="17"/>
      <c r="P149" s="25" t="str">
        <f t="shared" si="76"/>
        <v/>
      </c>
      <c r="Q149" s="17"/>
      <c r="R149" s="25" t="str">
        <f t="shared" si="77"/>
        <v/>
      </c>
      <c r="S149" s="26" t="str">
        <f t="shared" si="73"/>
        <v/>
      </c>
      <c r="T149" s="182" t="str">
        <f t="shared" si="78"/>
        <v/>
      </c>
    </row>
    <row r="150" spans="1:20" x14ac:dyDescent="0.25">
      <c r="A150" s="30"/>
      <c r="B150" s="148"/>
      <c r="C150" s="69"/>
      <c r="D150" s="34"/>
      <c r="E150" s="46"/>
      <c r="F150" s="23"/>
      <c r="G150" s="37"/>
      <c r="H150" s="36"/>
      <c r="I150" s="16" t="str">
        <f t="shared" si="70"/>
        <v/>
      </c>
      <c r="J150" s="426" t="str">
        <f t="shared" si="71"/>
        <v/>
      </c>
      <c r="K150" s="832"/>
      <c r="L150" s="42" t="str">
        <f t="shared" si="74"/>
        <v/>
      </c>
      <c r="M150" s="115"/>
      <c r="N150" s="25" t="str">
        <f t="shared" si="75"/>
        <v/>
      </c>
      <c r="O150" s="17"/>
      <c r="P150" s="25" t="str">
        <f t="shared" si="76"/>
        <v/>
      </c>
      <c r="Q150" s="17"/>
      <c r="R150" s="25" t="str">
        <f t="shared" si="77"/>
        <v/>
      </c>
      <c r="S150" s="26" t="str">
        <f t="shared" si="73"/>
        <v/>
      </c>
      <c r="T150" s="182" t="str">
        <f t="shared" si="78"/>
        <v/>
      </c>
    </row>
    <row r="151" spans="1:20" x14ac:dyDescent="0.25">
      <c r="A151" s="30"/>
      <c r="B151" s="148"/>
      <c r="C151" s="69"/>
      <c r="D151" s="34"/>
      <c r="E151" s="46"/>
      <c r="F151" s="23"/>
      <c r="G151" s="37"/>
      <c r="H151" s="36"/>
      <c r="I151" s="16" t="str">
        <f t="shared" si="70"/>
        <v/>
      </c>
      <c r="J151" s="426" t="str">
        <f t="shared" si="71"/>
        <v/>
      </c>
      <c r="K151" s="832"/>
      <c r="L151" s="42" t="str">
        <f t="shared" si="74"/>
        <v/>
      </c>
      <c r="M151" s="115"/>
      <c r="N151" s="25" t="str">
        <f t="shared" si="75"/>
        <v/>
      </c>
      <c r="O151" s="17"/>
      <c r="P151" s="25" t="str">
        <f t="shared" si="76"/>
        <v/>
      </c>
      <c r="Q151" s="17"/>
      <c r="R151" s="25" t="str">
        <f t="shared" si="77"/>
        <v/>
      </c>
      <c r="S151" s="26" t="str">
        <f t="shared" si="73"/>
        <v/>
      </c>
      <c r="T151" s="182" t="str">
        <f t="shared" si="78"/>
        <v/>
      </c>
    </row>
    <row r="152" spans="1:20" x14ac:dyDescent="0.25">
      <c r="A152" s="30"/>
      <c r="B152" s="148"/>
      <c r="C152" s="69"/>
      <c r="D152" s="34"/>
      <c r="E152" s="46"/>
      <c r="F152" s="23"/>
      <c r="G152" s="37"/>
      <c r="H152" s="36"/>
      <c r="I152" s="16" t="str">
        <f t="shared" si="70"/>
        <v/>
      </c>
      <c r="J152" s="426" t="str">
        <f t="shared" si="71"/>
        <v/>
      </c>
      <c r="K152" s="832"/>
      <c r="L152" s="42" t="str">
        <f t="shared" si="74"/>
        <v/>
      </c>
      <c r="M152" s="115"/>
      <c r="N152" s="25" t="str">
        <f t="shared" si="75"/>
        <v/>
      </c>
      <c r="O152" s="17"/>
      <c r="P152" s="25" t="str">
        <f t="shared" si="76"/>
        <v/>
      </c>
      <c r="Q152" s="17"/>
      <c r="R152" s="25" t="str">
        <f t="shared" si="77"/>
        <v/>
      </c>
      <c r="S152" s="26" t="str">
        <f t="shared" si="73"/>
        <v/>
      </c>
      <c r="T152" s="182" t="str">
        <f t="shared" si="78"/>
        <v/>
      </c>
    </row>
    <row r="153" spans="1:20" x14ac:dyDescent="0.25">
      <c r="A153" s="30"/>
      <c r="B153" s="148"/>
      <c r="C153" s="69"/>
      <c r="D153" s="34"/>
      <c r="E153" s="46"/>
      <c r="F153" s="23"/>
      <c r="G153" s="37"/>
      <c r="H153" s="36"/>
      <c r="I153" s="16" t="str">
        <f t="shared" si="70"/>
        <v/>
      </c>
      <c r="J153" s="426" t="str">
        <f t="shared" si="71"/>
        <v/>
      </c>
      <c r="K153" s="832"/>
      <c r="L153" s="42" t="str">
        <f t="shared" si="74"/>
        <v/>
      </c>
      <c r="M153" s="115"/>
      <c r="N153" s="25" t="str">
        <f t="shared" si="75"/>
        <v/>
      </c>
      <c r="O153" s="17"/>
      <c r="P153" s="25" t="str">
        <f t="shared" si="76"/>
        <v/>
      </c>
      <c r="Q153" s="17"/>
      <c r="R153" s="25" t="str">
        <f t="shared" si="77"/>
        <v/>
      </c>
      <c r="S153" s="26" t="str">
        <f t="shared" si="73"/>
        <v/>
      </c>
      <c r="T153" s="182" t="str">
        <f t="shared" si="78"/>
        <v/>
      </c>
    </row>
    <row r="154" spans="1:20" x14ac:dyDescent="0.25">
      <c r="A154" s="30"/>
      <c r="B154" s="148"/>
      <c r="C154" s="69"/>
      <c r="D154" s="34"/>
      <c r="E154" s="46"/>
      <c r="F154" s="23"/>
      <c r="G154" s="37"/>
      <c r="H154" s="36"/>
      <c r="I154" s="16" t="str">
        <f t="shared" si="70"/>
        <v/>
      </c>
      <c r="J154" s="426" t="str">
        <f t="shared" si="71"/>
        <v/>
      </c>
      <c r="K154" s="832"/>
      <c r="L154" s="42" t="str">
        <f t="shared" si="74"/>
        <v/>
      </c>
      <c r="M154" s="115"/>
      <c r="N154" s="25" t="str">
        <f t="shared" si="75"/>
        <v/>
      </c>
      <c r="O154" s="17"/>
      <c r="P154" s="25" t="str">
        <f t="shared" si="76"/>
        <v/>
      </c>
      <c r="Q154" s="17"/>
      <c r="R154" s="25" t="str">
        <f t="shared" si="77"/>
        <v/>
      </c>
      <c r="S154" s="26" t="str">
        <f t="shared" si="73"/>
        <v/>
      </c>
      <c r="T154" s="182" t="str">
        <f t="shared" si="78"/>
        <v/>
      </c>
    </row>
    <row r="155" spans="1:20" x14ac:dyDescent="0.25">
      <c r="A155" s="30"/>
      <c r="B155" s="148"/>
      <c r="C155" s="69"/>
      <c r="D155" s="34"/>
      <c r="E155" s="46"/>
      <c r="F155" s="23"/>
      <c r="G155" s="37"/>
      <c r="H155" s="36"/>
      <c r="I155" s="16" t="str">
        <f t="shared" si="70"/>
        <v/>
      </c>
      <c r="J155" s="426" t="str">
        <f t="shared" si="71"/>
        <v/>
      </c>
      <c r="K155" s="832"/>
      <c r="L155" s="42" t="str">
        <f t="shared" si="74"/>
        <v/>
      </c>
      <c r="M155" s="115"/>
      <c r="N155" s="25" t="str">
        <f t="shared" si="75"/>
        <v/>
      </c>
      <c r="O155" s="17"/>
      <c r="P155" s="25" t="str">
        <f t="shared" si="76"/>
        <v/>
      </c>
      <c r="Q155" s="17"/>
      <c r="R155" s="25" t="str">
        <f t="shared" si="77"/>
        <v/>
      </c>
      <c r="S155" s="26" t="str">
        <f t="shared" si="73"/>
        <v/>
      </c>
      <c r="T155" s="182" t="str">
        <f t="shared" si="78"/>
        <v/>
      </c>
    </row>
    <row r="156" spans="1:20" x14ac:dyDescent="0.25">
      <c r="A156" s="30"/>
      <c r="B156" s="148"/>
      <c r="C156" s="69"/>
      <c r="D156" s="34"/>
      <c r="E156" s="46"/>
      <c r="F156" s="23"/>
      <c r="G156" s="37"/>
      <c r="H156" s="36"/>
      <c r="I156" s="16" t="str">
        <f t="shared" si="70"/>
        <v/>
      </c>
      <c r="J156" s="426" t="str">
        <f t="shared" si="71"/>
        <v/>
      </c>
      <c r="K156" s="832"/>
      <c r="L156" s="42" t="str">
        <f t="shared" si="74"/>
        <v/>
      </c>
      <c r="M156" s="115"/>
      <c r="N156" s="25" t="str">
        <f t="shared" si="75"/>
        <v/>
      </c>
      <c r="O156" s="17"/>
      <c r="P156" s="25" t="str">
        <f t="shared" si="76"/>
        <v/>
      </c>
      <c r="Q156" s="17"/>
      <c r="R156" s="25" t="str">
        <f t="shared" si="77"/>
        <v/>
      </c>
      <c r="S156" s="26" t="str">
        <f t="shared" si="73"/>
        <v/>
      </c>
      <c r="T156" s="182" t="str">
        <f t="shared" si="78"/>
        <v/>
      </c>
    </row>
    <row r="157" spans="1:20" x14ac:dyDescent="0.25">
      <c r="A157" s="30"/>
      <c r="B157" s="148"/>
      <c r="C157" s="69"/>
      <c r="D157" s="34"/>
      <c r="E157" s="46"/>
      <c r="F157" s="23"/>
      <c r="G157" s="37"/>
      <c r="H157" s="36"/>
      <c r="I157" s="16" t="str">
        <f t="shared" si="70"/>
        <v/>
      </c>
      <c r="J157" s="426" t="str">
        <f t="shared" si="71"/>
        <v/>
      </c>
      <c r="K157" s="832"/>
      <c r="L157" s="42" t="str">
        <f t="shared" si="74"/>
        <v/>
      </c>
      <c r="M157" s="115"/>
      <c r="N157" s="25" t="str">
        <f t="shared" si="75"/>
        <v/>
      </c>
      <c r="O157" s="17"/>
      <c r="P157" s="25" t="str">
        <f t="shared" si="76"/>
        <v/>
      </c>
      <c r="Q157" s="17"/>
      <c r="R157" s="25" t="str">
        <f t="shared" si="77"/>
        <v/>
      </c>
      <c r="S157" s="26" t="str">
        <f t="shared" si="73"/>
        <v/>
      </c>
      <c r="T157" s="182" t="str">
        <f t="shared" si="78"/>
        <v/>
      </c>
    </row>
    <row r="158" spans="1:20" x14ac:dyDescent="0.25">
      <c r="A158" s="30" t="str">
        <f t="shared" si="69"/>
        <v/>
      </c>
      <c r="B158" s="148"/>
      <c r="C158" s="69"/>
      <c r="D158" s="34"/>
      <c r="E158" s="46"/>
      <c r="F158" s="23"/>
      <c r="G158" s="37"/>
      <c r="H158" s="36"/>
      <c r="I158" s="16" t="str">
        <f t="shared" si="70"/>
        <v/>
      </c>
      <c r="J158" s="426" t="str">
        <f t="shared" si="71"/>
        <v/>
      </c>
      <c r="K158" s="832"/>
      <c r="L158" s="42" t="str">
        <f t="shared" si="74"/>
        <v/>
      </c>
      <c r="M158" s="115"/>
      <c r="N158" s="25" t="str">
        <f t="shared" si="75"/>
        <v/>
      </c>
      <c r="O158" s="17"/>
      <c r="P158" s="25" t="str">
        <f t="shared" si="76"/>
        <v/>
      </c>
      <c r="Q158" s="17"/>
      <c r="R158" s="25" t="str">
        <f t="shared" si="77"/>
        <v/>
      </c>
      <c r="S158" s="26" t="str">
        <f t="shared" si="73"/>
        <v/>
      </c>
      <c r="T158" s="182" t="str">
        <f t="shared" si="78"/>
        <v/>
      </c>
    </row>
    <row r="159" spans="1:20" x14ac:dyDescent="0.25">
      <c r="A159" s="30" t="str">
        <f t="shared" si="69"/>
        <v/>
      </c>
      <c r="B159" s="148"/>
      <c r="C159" s="69"/>
      <c r="D159" s="34"/>
      <c r="E159" s="46"/>
      <c r="F159" s="23"/>
      <c r="G159" s="37"/>
      <c r="H159" s="36"/>
      <c r="I159" s="16" t="str">
        <f t="shared" si="70"/>
        <v/>
      </c>
      <c r="J159" s="426" t="str">
        <f t="shared" si="71"/>
        <v/>
      </c>
      <c r="K159" s="832"/>
      <c r="L159" s="42" t="str">
        <f t="shared" si="74"/>
        <v/>
      </c>
      <c r="M159" s="115"/>
      <c r="N159" s="25" t="str">
        <f t="shared" si="75"/>
        <v/>
      </c>
      <c r="O159" s="17"/>
      <c r="P159" s="25" t="str">
        <f t="shared" si="76"/>
        <v/>
      </c>
      <c r="Q159" s="17"/>
      <c r="R159" s="25" t="str">
        <f t="shared" si="77"/>
        <v/>
      </c>
      <c r="S159" s="26" t="str">
        <f t="shared" si="73"/>
        <v/>
      </c>
      <c r="T159" s="182" t="str">
        <f t="shared" si="78"/>
        <v/>
      </c>
    </row>
    <row r="160" spans="1:20" x14ac:dyDescent="0.25">
      <c r="A160" s="30" t="str">
        <f t="shared" si="69"/>
        <v/>
      </c>
      <c r="B160" s="148"/>
      <c r="C160" s="69"/>
      <c r="D160" s="34"/>
      <c r="E160" s="46"/>
      <c r="F160" s="23"/>
      <c r="G160" s="37"/>
      <c r="H160" s="36"/>
      <c r="I160" s="16" t="str">
        <f t="shared" si="70"/>
        <v/>
      </c>
      <c r="J160" s="426" t="str">
        <f t="shared" si="71"/>
        <v/>
      </c>
      <c r="K160" s="832"/>
      <c r="L160" s="42" t="str">
        <f t="shared" si="74"/>
        <v/>
      </c>
      <c r="M160" s="115"/>
      <c r="N160" s="25" t="str">
        <f t="shared" si="75"/>
        <v/>
      </c>
      <c r="O160" s="17"/>
      <c r="P160" s="25" t="str">
        <f t="shared" si="76"/>
        <v/>
      </c>
      <c r="Q160" s="17"/>
      <c r="R160" s="25" t="str">
        <f t="shared" si="77"/>
        <v/>
      </c>
      <c r="S160" s="26" t="str">
        <f t="shared" si="73"/>
        <v/>
      </c>
      <c r="T160" s="182" t="str">
        <f t="shared" si="78"/>
        <v/>
      </c>
    </row>
    <row r="161" spans="1:20" x14ac:dyDescent="0.25">
      <c r="A161" s="30" t="str">
        <f t="shared" si="69"/>
        <v/>
      </c>
      <c r="B161" s="148"/>
      <c r="C161" s="69"/>
      <c r="D161" s="34"/>
      <c r="E161" s="46"/>
      <c r="F161" s="23"/>
      <c r="G161" s="37"/>
      <c r="H161" s="36"/>
      <c r="I161" s="16" t="str">
        <f t="shared" si="70"/>
        <v/>
      </c>
      <c r="J161" s="426" t="str">
        <f t="shared" si="71"/>
        <v/>
      </c>
      <c r="K161" s="832"/>
      <c r="L161" s="42" t="str">
        <f t="shared" si="74"/>
        <v/>
      </c>
      <c r="M161" s="115"/>
      <c r="N161" s="25" t="str">
        <f t="shared" si="75"/>
        <v/>
      </c>
      <c r="O161" s="17"/>
      <c r="P161" s="25" t="str">
        <f t="shared" si="76"/>
        <v/>
      </c>
      <c r="Q161" s="17"/>
      <c r="R161" s="25" t="str">
        <f t="shared" si="77"/>
        <v/>
      </c>
      <c r="S161" s="26" t="str">
        <f t="shared" si="73"/>
        <v/>
      </c>
      <c r="T161" s="182" t="str">
        <f t="shared" si="78"/>
        <v/>
      </c>
    </row>
    <row r="162" spans="1:20" x14ac:dyDescent="0.25">
      <c r="A162" s="30" t="str">
        <f t="shared" si="69"/>
        <v/>
      </c>
      <c r="B162" s="148"/>
      <c r="C162" s="69"/>
      <c r="D162" s="34"/>
      <c r="E162" s="46"/>
      <c r="F162" s="23"/>
      <c r="G162" s="37"/>
      <c r="H162" s="36"/>
      <c r="I162" s="16" t="str">
        <f t="shared" si="70"/>
        <v/>
      </c>
      <c r="J162" s="426" t="str">
        <f t="shared" si="71"/>
        <v/>
      </c>
      <c r="K162" s="832"/>
      <c r="L162" s="42" t="str">
        <f t="shared" si="74"/>
        <v/>
      </c>
      <c r="M162" s="115"/>
      <c r="N162" s="25" t="str">
        <f t="shared" si="75"/>
        <v/>
      </c>
      <c r="O162" s="17"/>
      <c r="P162" s="25" t="str">
        <f t="shared" si="76"/>
        <v/>
      </c>
      <c r="Q162" s="17"/>
      <c r="R162" s="25" t="str">
        <f t="shared" si="77"/>
        <v/>
      </c>
      <c r="S162" s="26" t="str">
        <f t="shared" si="73"/>
        <v/>
      </c>
      <c r="T162" s="182" t="str">
        <f t="shared" si="78"/>
        <v/>
      </c>
    </row>
    <row r="163" spans="1:20" x14ac:dyDescent="0.25">
      <c r="A163" s="30" t="str">
        <f t="shared" si="69"/>
        <v/>
      </c>
      <c r="B163" s="148"/>
      <c r="C163" s="69"/>
      <c r="D163" s="34"/>
      <c r="E163" s="46"/>
      <c r="F163" s="23"/>
      <c r="G163" s="37"/>
      <c r="H163" s="36"/>
      <c r="I163" s="16" t="str">
        <f t="shared" si="70"/>
        <v/>
      </c>
      <c r="J163" s="426" t="str">
        <f t="shared" si="71"/>
        <v/>
      </c>
      <c r="K163" s="832"/>
      <c r="L163" s="42" t="str">
        <f t="shared" si="74"/>
        <v/>
      </c>
      <c r="M163" s="115"/>
      <c r="N163" s="25" t="str">
        <f t="shared" si="75"/>
        <v/>
      </c>
      <c r="O163" s="17"/>
      <c r="P163" s="25" t="str">
        <f t="shared" si="76"/>
        <v/>
      </c>
      <c r="Q163" s="17"/>
      <c r="R163" s="25" t="str">
        <f t="shared" si="77"/>
        <v/>
      </c>
      <c r="S163" s="26" t="str">
        <f t="shared" si="73"/>
        <v/>
      </c>
      <c r="T163" s="182" t="str">
        <f t="shared" si="78"/>
        <v/>
      </c>
    </row>
    <row r="164" spans="1:20" x14ac:dyDescent="0.25">
      <c r="A164" s="30" t="str">
        <f t="shared" si="69"/>
        <v/>
      </c>
      <c r="B164" s="148"/>
      <c r="C164" s="69"/>
      <c r="D164" s="34"/>
      <c r="E164" s="46"/>
      <c r="F164" s="23"/>
      <c r="G164" s="37"/>
      <c r="H164" s="36"/>
      <c r="I164" s="16" t="str">
        <f t="shared" si="70"/>
        <v/>
      </c>
      <c r="J164" s="426" t="str">
        <f t="shared" si="71"/>
        <v/>
      </c>
      <c r="K164" s="832"/>
      <c r="L164" s="42" t="str">
        <f t="shared" si="74"/>
        <v/>
      </c>
      <c r="M164" s="115"/>
      <c r="N164" s="25" t="str">
        <f t="shared" si="75"/>
        <v/>
      </c>
      <c r="O164" s="17"/>
      <c r="P164" s="25" t="str">
        <f t="shared" si="76"/>
        <v/>
      </c>
      <c r="Q164" s="17"/>
      <c r="R164" s="25" t="str">
        <f t="shared" si="77"/>
        <v/>
      </c>
      <c r="S164" s="26" t="str">
        <f t="shared" si="73"/>
        <v/>
      </c>
      <c r="T164" s="182" t="str">
        <f t="shared" si="78"/>
        <v/>
      </c>
    </row>
    <row r="165" spans="1:20" x14ac:dyDescent="0.25">
      <c r="A165" s="30" t="str">
        <f t="shared" si="69"/>
        <v/>
      </c>
      <c r="B165" s="148"/>
      <c r="C165" s="69"/>
      <c r="D165" s="34"/>
      <c r="E165" s="46"/>
      <c r="F165" s="23"/>
      <c r="G165" s="37"/>
      <c r="H165" s="36"/>
      <c r="I165" s="16" t="str">
        <f t="shared" si="70"/>
        <v/>
      </c>
      <c r="J165" s="426" t="str">
        <f t="shared" si="71"/>
        <v/>
      </c>
      <c r="K165" s="832"/>
      <c r="L165" s="42" t="str">
        <f t="shared" si="74"/>
        <v/>
      </c>
      <c r="M165" s="115"/>
      <c r="N165" s="25" t="str">
        <f t="shared" si="75"/>
        <v/>
      </c>
      <c r="O165" s="17"/>
      <c r="P165" s="25" t="str">
        <f t="shared" si="76"/>
        <v/>
      </c>
      <c r="Q165" s="17"/>
      <c r="R165" s="25" t="str">
        <f t="shared" si="77"/>
        <v/>
      </c>
      <c r="S165" s="26" t="str">
        <f t="shared" si="73"/>
        <v/>
      </c>
      <c r="T165" s="182" t="str">
        <f t="shared" si="78"/>
        <v/>
      </c>
    </row>
    <row r="166" spans="1:20" x14ac:dyDescent="0.25">
      <c r="A166" s="30" t="str">
        <f t="shared" si="69"/>
        <v/>
      </c>
      <c r="B166" s="148"/>
      <c r="C166" s="69"/>
      <c r="D166" s="34"/>
      <c r="E166" s="46"/>
      <c r="F166" s="23"/>
      <c r="G166" s="37"/>
      <c r="H166" s="36"/>
      <c r="I166" s="16" t="str">
        <f t="shared" si="70"/>
        <v/>
      </c>
      <c r="J166" s="426" t="str">
        <f t="shared" si="71"/>
        <v/>
      </c>
      <c r="K166" s="832"/>
      <c r="L166" s="42" t="str">
        <f t="shared" si="74"/>
        <v/>
      </c>
      <c r="M166" s="115"/>
      <c r="N166" s="25" t="str">
        <f t="shared" si="75"/>
        <v/>
      </c>
      <c r="O166" s="17"/>
      <c r="P166" s="25" t="str">
        <f t="shared" si="76"/>
        <v/>
      </c>
      <c r="Q166" s="17"/>
      <c r="R166" s="25" t="str">
        <f t="shared" si="77"/>
        <v/>
      </c>
      <c r="S166" s="26" t="str">
        <f t="shared" si="73"/>
        <v/>
      </c>
      <c r="T166" s="182" t="str">
        <f t="shared" si="78"/>
        <v/>
      </c>
    </row>
    <row r="167" spans="1:20" x14ac:dyDescent="0.25">
      <c r="A167" s="30" t="str">
        <f t="shared" si="69"/>
        <v/>
      </c>
      <c r="B167" s="148"/>
      <c r="C167" s="69"/>
      <c r="D167" s="34"/>
      <c r="E167" s="46"/>
      <c r="F167" s="23"/>
      <c r="G167" s="37"/>
      <c r="H167" s="36"/>
      <c r="I167" s="16" t="str">
        <f t="shared" si="70"/>
        <v/>
      </c>
      <c r="J167" s="426" t="str">
        <f t="shared" si="71"/>
        <v/>
      </c>
      <c r="K167" s="832"/>
      <c r="L167" s="42" t="str">
        <f t="shared" si="74"/>
        <v/>
      </c>
      <c r="M167" s="115"/>
      <c r="N167" s="25" t="str">
        <f t="shared" si="75"/>
        <v/>
      </c>
      <c r="O167" s="17"/>
      <c r="P167" s="25" t="str">
        <f t="shared" si="76"/>
        <v/>
      </c>
      <c r="Q167" s="17"/>
      <c r="R167" s="25" t="str">
        <f t="shared" si="77"/>
        <v/>
      </c>
      <c r="S167" s="26" t="str">
        <f t="shared" si="73"/>
        <v/>
      </c>
      <c r="T167" s="182" t="str">
        <f t="shared" si="78"/>
        <v/>
      </c>
    </row>
    <row r="168" spans="1:20" ht="15.75" thickBot="1" x14ac:dyDescent="0.3">
      <c r="A168" s="30" t="str">
        <f t="shared" si="69"/>
        <v/>
      </c>
      <c r="B168" s="167"/>
      <c r="C168" s="219"/>
      <c r="D168" s="220"/>
      <c r="E168" s="221"/>
      <c r="F168" s="171"/>
      <c r="G168" s="222"/>
      <c r="H168" s="222"/>
      <c r="I168" s="16" t="str">
        <f t="shared" si="70"/>
        <v/>
      </c>
      <c r="J168" s="426" t="str">
        <f t="shared" si="71"/>
        <v/>
      </c>
      <c r="K168" s="835"/>
      <c r="L168" s="42" t="str">
        <f t="shared" si="72"/>
        <v/>
      </c>
      <c r="M168" s="207"/>
      <c r="N168" s="208" t="str">
        <f>IF(M168="","",$J168*M168/100)</f>
        <v/>
      </c>
      <c r="O168" s="209"/>
      <c r="P168" s="208" t="str">
        <f>IF(O168="","",$J168*O168/100)</f>
        <v/>
      </c>
      <c r="Q168" s="209"/>
      <c r="R168" s="208" t="str">
        <f>IF(Q168="","",$J168*Q168/100)</f>
        <v/>
      </c>
      <c r="S168" s="26" t="str">
        <f t="shared" si="73"/>
        <v/>
      </c>
      <c r="T168" s="211" t="str">
        <f>IF(S168="","",$J168*S168/100)</f>
        <v/>
      </c>
    </row>
    <row r="169" spans="1:20" ht="16.5" thickTop="1" thickBot="1" x14ac:dyDescent="0.3">
      <c r="A169" s="30"/>
      <c r="B169" s="153" t="s">
        <v>88</v>
      </c>
      <c r="C169" s="154"/>
      <c r="D169" s="154" t="s">
        <v>107</v>
      </c>
      <c r="E169" s="155"/>
      <c r="F169" s="157">
        <f>SUM(F145:F168)</f>
        <v>0</v>
      </c>
      <c r="G169" s="157" t="s">
        <v>107</v>
      </c>
      <c r="H169" s="158" t="s">
        <v>107</v>
      </c>
      <c r="I169" s="157">
        <f>SUM(I145:I168)</f>
        <v>0</v>
      </c>
      <c r="J169" s="158">
        <f>SUM(J145:J168)</f>
        <v>0</v>
      </c>
      <c r="K169" s="176">
        <f>SUM(K145:K168)</f>
        <v>0</v>
      </c>
      <c r="L169" s="42" t="s">
        <v>107</v>
      </c>
      <c r="M169" s="203">
        <f>IF($J169=0,0,(N169/$J169)*100)</f>
        <v>0</v>
      </c>
      <c r="N169" s="204">
        <f>IF($R$24&lt;&gt;"",SUM(N145:N168),0)</f>
        <v>0</v>
      </c>
      <c r="O169" s="205">
        <f>IF($J169=0,0,(P169/$J169)*100)</f>
        <v>0</v>
      </c>
      <c r="P169" s="204">
        <f>IF($R$24&lt;&gt;"",SUM(P145:P168),0)</f>
        <v>0</v>
      </c>
      <c r="Q169" s="205">
        <f>IF($J169=0,0,(R169/$J169)*100)</f>
        <v>0</v>
      </c>
      <c r="R169" s="204">
        <f>IF($R$24&lt;&gt;"",SUM(R145:R168),0)</f>
        <v>0</v>
      </c>
      <c r="S169" s="205">
        <f>IF($J169=0,0,(T169/$J169)*100)</f>
        <v>0</v>
      </c>
      <c r="T169" s="206">
        <f>IF($R$24&lt;&gt;"",SUM(T145:T168),0)</f>
        <v>0</v>
      </c>
    </row>
    <row r="170" spans="1:20" ht="15.75" thickTop="1" x14ac:dyDescent="0.25"/>
    <row r="171" spans="1:20" hidden="1" x14ac:dyDescent="0.25"/>
    <row r="172" spans="1:20" ht="15" hidden="1" customHeight="1" x14ac:dyDescent="0.25"/>
    <row r="173" spans="1:20" ht="15" hidden="1" customHeight="1" x14ac:dyDescent="0.25"/>
    <row r="174" spans="1:20" ht="15" hidden="1" customHeight="1" x14ac:dyDescent="0.25"/>
    <row r="175" spans="1:20" ht="15" hidden="1" customHeight="1" x14ac:dyDescent="0.25"/>
    <row r="176" spans="1:20"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sheetData>
  <sheetProtection password="E066" sheet="1" objects="1" scenarios="1" selectLockedCells="1"/>
  <mergeCells count="33">
    <mergeCell ref="B10:J10"/>
    <mergeCell ref="M10:P10"/>
    <mergeCell ref="G8:H8"/>
    <mergeCell ref="B8:D8"/>
    <mergeCell ref="M53:T53"/>
    <mergeCell ref="M25:N25"/>
    <mergeCell ref="O25:P25"/>
    <mergeCell ref="Q25:R25"/>
    <mergeCell ref="S25:T25"/>
    <mergeCell ref="M24:P24"/>
    <mergeCell ref="S54:T54"/>
    <mergeCell ref="B85:J85"/>
    <mergeCell ref="M85:N85"/>
    <mergeCell ref="O85:P85"/>
    <mergeCell ref="Q85:R85"/>
    <mergeCell ref="S85:T85"/>
    <mergeCell ref="M84:T84"/>
    <mergeCell ref="B54:J54"/>
    <mergeCell ref="M54:N54"/>
    <mergeCell ref="O54:P54"/>
    <mergeCell ref="Q54:R54"/>
    <mergeCell ref="M142:T142"/>
    <mergeCell ref="B143:J143"/>
    <mergeCell ref="M143:N143"/>
    <mergeCell ref="O143:P143"/>
    <mergeCell ref="Q143:R143"/>
    <mergeCell ref="S143:T143"/>
    <mergeCell ref="Q114:R114"/>
    <mergeCell ref="S114:T114"/>
    <mergeCell ref="M113:T113"/>
    <mergeCell ref="B114:J114"/>
    <mergeCell ref="M114:N114"/>
    <mergeCell ref="O114:P114"/>
  </mergeCells>
  <conditionalFormatting sqref="R24 T24">
    <cfRule type="expression" dxfId="5" priority="1">
      <formula>AND($R$24="",$T$24="")</formula>
    </cfRule>
  </conditionalFormatting>
  <dataValidations count="2">
    <dataValidation type="custom" allowBlank="1" showInputMessage="1" showErrorMessage="1" error="Verifique a opção de rateio por categoria" sqref="T24">
      <formula1>IF(R24="","x")</formula1>
    </dataValidation>
    <dataValidation type="custom" allowBlank="1" showInputMessage="1" showErrorMessage="1" error="Verifique a opção de rateio por categoria" sqref="R24">
      <formula1>IF(T24="","X")</formula1>
    </dataValidation>
  </dataValidations>
  <pageMargins left="0.25" right="0.25" top="0.75" bottom="0.75" header="0.3" footer="0.3"/>
  <pageSetup paperSize="9" orientation="landscape" r:id="rId1"/>
  <ignoredErrors>
    <ignoredError sqref="L56 E111 E144 L27:L35 L36:L52 E82 L57 L111 L145:L146 L116 L87:L88 L168:L169 L58:L86 L89:L110 L117:L144 L147:L167 L112:L115" unlockedFormula="1"/>
    <ignoredError sqref="P21 S27:S51 S56:S82 S145:S167 S116:S140 S87:S111 S52 Q52 O52 N52 P52 R52 T52 Q83 S83 O83 N83 P83 T83 R83 Q112 S112 O112 N112 P112 T112 R112 Q141 S141 O141 N141 P141 T141 R141 S169 Q169 S168 O169 N168:R168 N169 P169 T168 R169 T169" formula="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100"/>
  <sheetViews>
    <sheetView showGridLines="0" tabSelected="1" topLeftCell="C25" zoomScale="70" zoomScaleNormal="70" workbookViewId="0">
      <selection activeCell="N61" sqref="N61"/>
    </sheetView>
  </sheetViews>
  <sheetFormatPr defaultColWidth="0" defaultRowHeight="15" zeroHeight="1" x14ac:dyDescent="0.25"/>
  <cols>
    <col min="1" max="1" width="2.375" style="50" customWidth="1"/>
    <col min="2" max="2" width="39" style="50" customWidth="1"/>
    <col min="3" max="3" width="34.875" style="50" customWidth="1"/>
    <col min="4" max="4" width="18.75" style="227" customWidth="1"/>
    <col min="5" max="6" width="14.375" style="227" bestFit="1" customWidth="1"/>
    <col min="7" max="7" width="14" style="227" bestFit="1" customWidth="1"/>
    <col min="8" max="9" width="14.375" style="227" bestFit="1" customWidth="1"/>
    <col min="10" max="10" width="15.875" style="227" bestFit="1" customWidth="1"/>
    <col min="11" max="11" width="15.375" style="227" bestFit="1" customWidth="1"/>
    <col min="12" max="14" width="14.375" style="227" bestFit="1" customWidth="1"/>
    <col min="15" max="15" width="15.875" style="227" bestFit="1" customWidth="1"/>
    <col min="16" max="16" width="15.625" style="227" customWidth="1"/>
    <col min="17" max="17" width="14.375" style="326" bestFit="1" customWidth="1"/>
    <col min="18" max="18" width="15.875" style="326" bestFit="1" customWidth="1"/>
    <col min="19" max="19" width="10.875" style="326" bestFit="1" customWidth="1"/>
    <col min="20" max="20" width="19.75" style="326" customWidth="1"/>
    <col min="21" max="21" width="9.875" style="326" bestFit="1" customWidth="1"/>
    <col min="22" max="22" width="17.25" style="326" customWidth="1"/>
    <col min="23" max="23" width="9.875" style="326" bestFit="1" customWidth="1"/>
    <col min="24" max="24" width="17.625" style="326" customWidth="1"/>
    <col min="25" max="25" width="9.375" style="326" bestFit="1" customWidth="1"/>
    <col min="26" max="26" width="17.75" style="326" customWidth="1"/>
    <col min="27" max="27" width="4" style="50" customWidth="1"/>
    <col min="28" max="28" width="11.25" style="50" hidden="1" customWidth="1"/>
    <col min="29" max="29" width="9.125" style="50" hidden="1" customWidth="1"/>
    <col min="30" max="30" width="9.75" style="50" hidden="1" customWidth="1"/>
    <col min="31" max="16384" width="9.125" style="50" hidden="1"/>
  </cols>
  <sheetData>
    <row r="1" spans="2:31" ht="15.75" thickBot="1" x14ac:dyDescent="0.3"/>
    <row r="2" spans="2:31" ht="15.75" thickTop="1" x14ac:dyDescent="0.25">
      <c r="B2" s="768" t="str">
        <f>REBANHO!B2</f>
        <v>Fazenda</v>
      </c>
      <c r="C2" s="770" t="str">
        <f>IF(REBANHO!C2="","",REBANHO!C2)</f>
        <v>Bonanza</v>
      </c>
      <c r="D2" s="766"/>
      <c r="E2" s="766"/>
      <c r="F2" s="467" t="s">
        <v>120</v>
      </c>
      <c r="H2" s="438"/>
    </row>
    <row r="3" spans="2:31" ht="16.5" thickBot="1" x14ac:dyDescent="0.3">
      <c r="B3" s="769" t="str">
        <f>REBANHO!B6</f>
        <v>Sistema de produção</v>
      </c>
      <c r="C3" s="771" t="str">
        <f>IF(REBANHO!C6="","",REBANHO!C6)</f>
        <v>Rotacionado - Adubado</v>
      </c>
      <c r="D3" s="767"/>
      <c r="E3" s="765"/>
      <c r="F3" s="773">
        <f>IF(REBANHO!I2="","",REBANHO!I2)</f>
        <v>2016</v>
      </c>
      <c r="H3" s="438"/>
    </row>
    <row r="4" spans="2:31" ht="16.5" thickTop="1" thickBot="1" x14ac:dyDescent="0.3">
      <c r="C4" s="223"/>
    </row>
    <row r="5" spans="2:31" ht="47.25" customHeight="1" thickTop="1" x14ac:dyDescent="0.25">
      <c r="B5" s="934" t="s">
        <v>228</v>
      </c>
      <c r="C5" s="327" t="s">
        <v>467</v>
      </c>
      <c r="D5" s="1211" t="s">
        <v>369</v>
      </c>
      <c r="E5" s="1212"/>
      <c r="F5" s="1212"/>
      <c r="G5" s="1212"/>
      <c r="H5" s="1212"/>
      <c r="I5" s="1212"/>
      <c r="J5" s="1212"/>
      <c r="K5" s="1212"/>
      <c r="L5" s="1212"/>
      <c r="M5" s="1212"/>
      <c r="N5" s="1212"/>
      <c r="O5" s="1212"/>
      <c r="P5" s="1212"/>
      <c r="Q5" s="1213"/>
      <c r="R5" s="50"/>
      <c r="S5" s="50"/>
      <c r="T5" s="50"/>
      <c r="U5" s="50"/>
      <c r="V5" s="50"/>
      <c r="W5" s="50"/>
      <c r="X5" s="50"/>
      <c r="Y5" s="50"/>
      <c r="Z5" s="50"/>
    </row>
    <row r="6" spans="2:31" ht="15.75" thickBot="1" x14ac:dyDescent="0.3">
      <c r="B6" s="239" t="s">
        <v>108</v>
      </c>
      <c r="C6" s="328">
        <f>IF(OR(F3=0,F3=""),"",F3-1)</f>
        <v>2015</v>
      </c>
      <c r="D6" s="238"/>
      <c r="E6" s="238" t="s">
        <v>0</v>
      </c>
      <c r="F6" s="238" t="s">
        <v>1</v>
      </c>
      <c r="G6" s="238" t="s">
        <v>2</v>
      </c>
      <c r="H6" s="238" t="s">
        <v>3</v>
      </c>
      <c r="I6" s="238" t="s">
        <v>4</v>
      </c>
      <c r="J6" s="238" t="s">
        <v>5</v>
      </c>
      <c r="K6" s="238" t="s">
        <v>6</v>
      </c>
      <c r="L6" s="238" t="s">
        <v>7</v>
      </c>
      <c r="M6" s="238" t="s">
        <v>8</v>
      </c>
      <c r="N6" s="238" t="s">
        <v>9</v>
      </c>
      <c r="O6" s="238" t="s">
        <v>10</v>
      </c>
      <c r="P6" s="238" t="s">
        <v>11</v>
      </c>
      <c r="Q6" s="241" t="s">
        <v>17</v>
      </c>
      <c r="S6" s="50"/>
      <c r="T6" s="50"/>
      <c r="U6" s="50"/>
      <c r="V6" s="50"/>
      <c r="W6" s="50"/>
      <c r="X6" s="50"/>
      <c r="Y6" s="50"/>
      <c r="Z6" s="50"/>
    </row>
    <row r="7" spans="2:31" ht="15.75" thickTop="1" x14ac:dyDescent="0.25">
      <c r="B7" s="1207" t="s">
        <v>225</v>
      </c>
      <c r="C7" s="413"/>
      <c r="D7" s="329" t="s">
        <v>15</v>
      </c>
      <c r="E7" s="315"/>
      <c r="F7" s="315"/>
      <c r="G7" s="315"/>
      <c r="H7" s="315"/>
      <c r="I7" s="315"/>
      <c r="J7" s="315"/>
      <c r="K7" s="315"/>
      <c r="L7" s="315"/>
      <c r="M7" s="315"/>
      <c r="N7" s="315"/>
      <c r="O7" s="315"/>
      <c r="P7" s="315"/>
      <c r="Q7" s="330">
        <f>SUM(C7:P7)</f>
        <v>0</v>
      </c>
      <c r="R7" s="50"/>
      <c r="S7" s="50"/>
      <c r="T7" s="50"/>
      <c r="U7" s="50"/>
      <c r="V7" s="50"/>
      <c r="W7" s="50"/>
      <c r="X7" s="50"/>
      <c r="Y7" s="50"/>
      <c r="Z7" s="50"/>
    </row>
    <row r="8" spans="2:31" x14ac:dyDescent="0.25">
      <c r="B8" s="1208"/>
      <c r="C8" s="314"/>
      <c r="D8" s="838" t="s">
        <v>466</v>
      </c>
      <c r="E8" s="313"/>
      <c r="F8" s="313"/>
      <c r="G8" s="313"/>
      <c r="H8" s="313"/>
      <c r="I8" s="313"/>
      <c r="J8" s="313"/>
      <c r="K8" s="313"/>
      <c r="L8" s="313"/>
      <c r="M8" s="313"/>
      <c r="N8" s="313"/>
      <c r="O8" s="313"/>
      <c r="P8" s="313"/>
      <c r="Q8" s="332">
        <f>SUM(C8:P8)</f>
        <v>0</v>
      </c>
      <c r="R8" s="50"/>
      <c r="S8" s="50"/>
      <c r="T8" s="50"/>
      <c r="U8" s="50"/>
      <c r="V8" s="50"/>
      <c r="W8" s="50"/>
      <c r="X8" s="50"/>
      <c r="Y8" s="50"/>
      <c r="Z8" s="50"/>
    </row>
    <row r="9" spans="2:31" x14ac:dyDescent="0.25">
      <c r="B9" s="1209"/>
      <c r="C9" s="314"/>
      <c r="D9" s="331" t="s">
        <v>113</v>
      </c>
      <c r="E9" s="314"/>
      <c r="F9" s="314"/>
      <c r="G9" s="314"/>
      <c r="H9" s="314"/>
      <c r="I9" s="314"/>
      <c r="J9" s="314"/>
      <c r="K9" s="314"/>
      <c r="L9" s="314"/>
      <c r="M9" s="314"/>
      <c r="N9" s="314"/>
      <c r="O9" s="314"/>
      <c r="P9" s="314"/>
      <c r="Q9" s="332">
        <f>IF(Q7=0,0,Q10/Q7)</f>
        <v>0</v>
      </c>
      <c r="R9" s="50"/>
      <c r="S9" s="50"/>
      <c r="T9" s="50"/>
      <c r="U9" s="50"/>
      <c r="V9" s="50"/>
      <c r="W9" s="50"/>
      <c r="X9" s="50"/>
      <c r="Y9" s="228"/>
      <c r="Z9" s="228"/>
      <c r="AA9" s="228"/>
      <c r="AB9" s="224"/>
      <c r="AC9" s="228"/>
      <c r="AD9" s="224"/>
      <c r="AE9" s="224"/>
    </row>
    <row r="10" spans="2:31" ht="15.75" thickBot="1" x14ac:dyDescent="0.3">
      <c r="B10" s="1210"/>
      <c r="C10" s="334">
        <f>C7*C9</f>
        <v>0</v>
      </c>
      <c r="D10" s="333" t="s">
        <v>16</v>
      </c>
      <c r="E10" s="255">
        <f t="shared" ref="E10:P10" si="0">E7*E9</f>
        <v>0</v>
      </c>
      <c r="F10" s="255">
        <f t="shared" si="0"/>
        <v>0</v>
      </c>
      <c r="G10" s="255">
        <f t="shared" si="0"/>
        <v>0</v>
      </c>
      <c r="H10" s="255">
        <f t="shared" si="0"/>
        <v>0</v>
      </c>
      <c r="I10" s="255">
        <f t="shared" si="0"/>
        <v>0</v>
      </c>
      <c r="J10" s="255">
        <f t="shared" si="0"/>
        <v>0</v>
      </c>
      <c r="K10" s="255">
        <f t="shared" si="0"/>
        <v>0</v>
      </c>
      <c r="L10" s="255">
        <f t="shared" si="0"/>
        <v>0</v>
      </c>
      <c r="M10" s="255">
        <f t="shared" si="0"/>
        <v>0</v>
      </c>
      <c r="N10" s="255">
        <f t="shared" si="0"/>
        <v>0</v>
      </c>
      <c r="O10" s="255">
        <f t="shared" si="0"/>
        <v>0</v>
      </c>
      <c r="P10" s="255">
        <f t="shared" si="0"/>
        <v>0</v>
      </c>
      <c r="Q10" s="335">
        <f>SUM(C10:P10)</f>
        <v>0</v>
      </c>
      <c r="R10" s="50"/>
      <c r="S10" s="50"/>
      <c r="T10" s="50"/>
      <c r="U10" s="50"/>
      <c r="V10" s="50"/>
      <c r="W10" s="50"/>
      <c r="X10" s="50"/>
      <c r="Y10" s="228"/>
      <c r="Z10" s="228"/>
      <c r="AA10" s="228"/>
      <c r="AB10" s="224"/>
      <c r="AC10" s="228"/>
      <c r="AD10" s="224"/>
      <c r="AE10" s="224"/>
    </row>
    <row r="11" spans="2:31" ht="15.75" thickTop="1" x14ac:dyDescent="0.25">
      <c r="B11" s="1166" t="s">
        <v>13</v>
      </c>
      <c r="C11" s="313">
        <v>137</v>
      </c>
      <c r="D11" s="336" t="s">
        <v>15</v>
      </c>
      <c r="E11" s="313"/>
      <c r="F11" s="313"/>
      <c r="G11" s="313">
        <v>100</v>
      </c>
      <c r="H11" s="313"/>
      <c r="I11" s="313"/>
      <c r="J11" s="313"/>
      <c r="K11" s="313">
        <f>25+48</f>
        <v>73</v>
      </c>
      <c r="L11" s="313">
        <v>31</v>
      </c>
      <c r="M11" s="313"/>
      <c r="N11" s="313"/>
      <c r="O11" s="313"/>
      <c r="P11" s="313"/>
      <c r="Q11" s="251">
        <f>SUM(C11:P11)</f>
        <v>341</v>
      </c>
      <c r="R11" s="50"/>
      <c r="S11" s="50"/>
      <c r="T11" s="50"/>
      <c r="U11" s="50"/>
      <c r="V11" s="50"/>
      <c r="W11" s="50"/>
      <c r="X11" s="50"/>
      <c r="Y11" s="228"/>
      <c r="Z11" s="228"/>
      <c r="AA11" s="228"/>
      <c r="AB11" s="224"/>
      <c r="AC11" s="228"/>
      <c r="AD11" s="224"/>
      <c r="AE11" s="224"/>
    </row>
    <row r="12" spans="2:31" x14ac:dyDescent="0.25">
      <c r="B12" s="1166"/>
      <c r="C12" s="314">
        <v>323</v>
      </c>
      <c r="D12" s="838" t="s">
        <v>466</v>
      </c>
      <c r="E12" s="313"/>
      <c r="F12" s="313"/>
      <c r="G12" s="313">
        <v>216</v>
      </c>
      <c r="H12" s="313"/>
      <c r="I12" s="313"/>
      <c r="J12" s="313"/>
      <c r="K12" s="313">
        <f>(212+255)/2</f>
        <v>233.5</v>
      </c>
      <c r="L12" s="313">
        <v>228</v>
      </c>
      <c r="M12" s="313"/>
      <c r="N12" s="313"/>
      <c r="O12" s="313"/>
      <c r="P12" s="313"/>
      <c r="Q12" s="332">
        <f>SUM(C12:P12)</f>
        <v>1000.5</v>
      </c>
      <c r="R12" s="50"/>
      <c r="S12" s="50"/>
      <c r="T12" s="50"/>
      <c r="U12" s="50"/>
      <c r="V12" s="50"/>
      <c r="W12" s="50"/>
      <c r="X12" s="50"/>
      <c r="Y12" s="228"/>
      <c r="Z12" s="228"/>
      <c r="AA12" s="228"/>
      <c r="AB12" s="224"/>
      <c r="AC12" s="228"/>
      <c r="AD12" s="224"/>
      <c r="AE12" s="224"/>
    </row>
    <row r="13" spans="2:31" x14ac:dyDescent="0.25">
      <c r="B13" s="1167"/>
      <c r="C13" s="314">
        <v>2000</v>
      </c>
      <c r="D13" s="331" t="s">
        <v>113</v>
      </c>
      <c r="E13" s="314"/>
      <c r="F13" s="314"/>
      <c r="G13" s="314">
        <v>1800</v>
      </c>
      <c r="H13" s="314"/>
      <c r="I13" s="314"/>
      <c r="J13" s="314"/>
      <c r="K13" s="314">
        <f>(1540+1550)/2</f>
        <v>1545</v>
      </c>
      <c r="L13" s="314">
        <v>1350</v>
      </c>
      <c r="M13" s="314"/>
      <c r="N13" s="314"/>
      <c r="O13" s="314"/>
      <c r="P13" s="314"/>
      <c r="Q13" s="253">
        <f>IF(Q11=0,0,Q14/Q11)</f>
        <v>1784.8533724340175</v>
      </c>
      <c r="R13" s="50"/>
      <c r="S13" s="50"/>
      <c r="T13" s="50"/>
      <c r="U13" s="50"/>
      <c r="V13" s="50"/>
      <c r="W13" s="50"/>
      <c r="X13" s="50"/>
      <c r="Y13" s="228"/>
      <c r="Z13" s="228"/>
      <c r="AA13" s="300"/>
      <c r="AB13" s="224"/>
      <c r="AC13" s="300"/>
      <c r="AD13" s="224"/>
      <c r="AE13" s="224"/>
    </row>
    <row r="14" spans="2:31" ht="15.75" thickBot="1" x14ac:dyDescent="0.3">
      <c r="B14" s="1168"/>
      <c r="C14" s="338">
        <f>C11*C13</f>
        <v>274000</v>
      </c>
      <c r="D14" s="337" t="s">
        <v>16</v>
      </c>
      <c r="E14" s="258">
        <f t="shared" ref="E14:P14" si="1">E11*E13</f>
        <v>0</v>
      </c>
      <c r="F14" s="258">
        <f t="shared" si="1"/>
        <v>0</v>
      </c>
      <c r="G14" s="258">
        <f t="shared" si="1"/>
        <v>180000</v>
      </c>
      <c r="H14" s="258">
        <f t="shared" si="1"/>
        <v>0</v>
      </c>
      <c r="I14" s="258">
        <f t="shared" si="1"/>
        <v>0</v>
      </c>
      <c r="J14" s="258">
        <f t="shared" si="1"/>
        <v>0</v>
      </c>
      <c r="K14" s="258">
        <f t="shared" si="1"/>
        <v>112785</v>
      </c>
      <c r="L14" s="258">
        <f t="shared" si="1"/>
        <v>41850</v>
      </c>
      <c r="M14" s="258">
        <f t="shared" si="1"/>
        <v>0</v>
      </c>
      <c r="N14" s="258">
        <f t="shared" si="1"/>
        <v>0</v>
      </c>
      <c r="O14" s="258">
        <f t="shared" si="1"/>
        <v>0</v>
      </c>
      <c r="P14" s="258">
        <f t="shared" si="1"/>
        <v>0</v>
      </c>
      <c r="Q14" s="259">
        <f>SUM(C14:P14)</f>
        <v>608635</v>
      </c>
      <c r="R14" s="50"/>
      <c r="S14" s="50"/>
      <c r="T14" s="50"/>
      <c r="U14" s="50"/>
      <c r="V14" s="50"/>
      <c r="W14" s="50"/>
      <c r="X14" s="50"/>
      <c r="Y14" s="228"/>
      <c r="Z14" s="228"/>
      <c r="AA14" s="228"/>
      <c r="AB14" s="228"/>
      <c r="AC14" s="228"/>
      <c r="AD14" s="224"/>
      <c r="AE14" s="224"/>
    </row>
    <row r="15" spans="2:31" ht="15.75" thickTop="1" x14ac:dyDescent="0.25">
      <c r="B15" s="1207" t="s">
        <v>14</v>
      </c>
      <c r="C15" s="315"/>
      <c r="D15" s="339" t="s">
        <v>15</v>
      </c>
      <c r="E15" s="315"/>
      <c r="F15" s="315"/>
      <c r="G15" s="315"/>
      <c r="H15" s="315"/>
      <c r="I15" s="315"/>
      <c r="J15" s="315"/>
      <c r="K15" s="315"/>
      <c r="L15" s="315"/>
      <c r="M15" s="315"/>
      <c r="N15" s="315"/>
      <c r="O15" s="315"/>
      <c r="P15" s="315"/>
      <c r="Q15" s="330">
        <f>SUM(C15:P15)</f>
        <v>0</v>
      </c>
      <c r="R15" s="50"/>
      <c r="S15" s="50"/>
      <c r="T15" s="50"/>
      <c r="U15" s="50"/>
      <c r="V15" s="228"/>
      <c r="W15" s="50"/>
      <c r="X15" s="50"/>
      <c r="Y15" s="228"/>
      <c r="Z15" s="228"/>
      <c r="AA15" s="228"/>
      <c r="AB15" s="228"/>
      <c r="AC15" s="228"/>
      <c r="AD15" s="224"/>
      <c r="AE15" s="224"/>
    </row>
    <row r="16" spans="2:31" x14ac:dyDescent="0.25">
      <c r="B16" s="1208"/>
      <c r="C16" s="314"/>
      <c r="D16" s="838" t="s">
        <v>466</v>
      </c>
      <c r="E16" s="313"/>
      <c r="F16" s="313"/>
      <c r="G16" s="313"/>
      <c r="H16" s="313"/>
      <c r="I16" s="313"/>
      <c r="J16" s="313"/>
      <c r="K16" s="313"/>
      <c r="L16" s="313"/>
      <c r="M16" s="313"/>
      <c r="N16" s="313"/>
      <c r="O16" s="313"/>
      <c r="P16" s="313"/>
      <c r="Q16" s="332">
        <f>SUM(C16:P16)</f>
        <v>0</v>
      </c>
      <c r="R16" s="50"/>
      <c r="S16" s="50"/>
      <c r="T16" s="50"/>
      <c r="U16" s="50"/>
      <c r="V16" s="228"/>
      <c r="W16" s="50"/>
      <c r="X16" s="50"/>
      <c r="Y16" s="228"/>
      <c r="Z16" s="228"/>
      <c r="AA16" s="228"/>
      <c r="AB16" s="228"/>
      <c r="AC16" s="228"/>
      <c r="AD16" s="224"/>
      <c r="AE16" s="224"/>
    </row>
    <row r="17" spans="2:30" x14ac:dyDescent="0.25">
      <c r="B17" s="1209"/>
      <c r="C17" s="314"/>
      <c r="D17" s="331" t="s">
        <v>113</v>
      </c>
      <c r="E17" s="314"/>
      <c r="F17" s="314"/>
      <c r="G17" s="314"/>
      <c r="H17" s="314"/>
      <c r="I17" s="314"/>
      <c r="J17" s="314"/>
      <c r="K17" s="314"/>
      <c r="L17" s="314"/>
      <c r="M17" s="314"/>
      <c r="N17" s="314"/>
      <c r="O17" s="314"/>
      <c r="P17" s="314"/>
      <c r="Q17" s="332">
        <f>IF(Q15=0,0,Q18/Q15)</f>
        <v>0</v>
      </c>
      <c r="R17" s="50"/>
      <c r="S17" s="50"/>
      <c r="T17" s="50"/>
      <c r="U17" s="50"/>
      <c r="V17" s="50"/>
      <c r="W17" s="50"/>
      <c r="X17" s="50"/>
      <c r="Y17" s="50"/>
      <c r="Z17" s="50"/>
    </row>
    <row r="18" spans="2:30" ht="15.75" thickBot="1" x14ac:dyDescent="0.3">
      <c r="B18" s="1210"/>
      <c r="C18" s="334">
        <f>C15*C17</f>
        <v>0</v>
      </c>
      <c r="D18" s="333" t="s">
        <v>16</v>
      </c>
      <c r="E18" s="255">
        <f t="shared" ref="E18:P18" si="2">E15*E17</f>
        <v>0</v>
      </c>
      <c r="F18" s="255">
        <f t="shared" si="2"/>
        <v>0</v>
      </c>
      <c r="G18" s="255">
        <f t="shared" si="2"/>
        <v>0</v>
      </c>
      <c r="H18" s="255">
        <f t="shared" si="2"/>
        <v>0</v>
      </c>
      <c r="I18" s="255">
        <f t="shared" si="2"/>
        <v>0</v>
      </c>
      <c r="J18" s="255">
        <f t="shared" si="2"/>
        <v>0</v>
      </c>
      <c r="K18" s="255">
        <f t="shared" si="2"/>
        <v>0</v>
      </c>
      <c r="L18" s="255">
        <f t="shared" si="2"/>
        <v>0</v>
      </c>
      <c r="M18" s="255">
        <f t="shared" si="2"/>
        <v>0</v>
      </c>
      <c r="N18" s="255">
        <f t="shared" si="2"/>
        <v>0</v>
      </c>
      <c r="O18" s="255">
        <f t="shared" si="2"/>
        <v>0</v>
      </c>
      <c r="P18" s="255">
        <f t="shared" si="2"/>
        <v>0</v>
      </c>
      <c r="Q18" s="335">
        <f>SUM(C18:P18)</f>
        <v>0</v>
      </c>
      <c r="R18" s="50"/>
      <c r="S18" s="50"/>
      <c r="T18" s="50"/>
      <c r="U18" s="50"/>
      <c r="V18" s="50"/>
      <c r="W18" s="50"/>
      <c r="X18" s="50"/>
      <c r="Y18" s="50"/>
      <c r="Z18" s="50"/>
    </row>
    <row r="19" spans="2:30" ht="15.75" thickTop="1" x14ac:dyDescent="0.25">
      <c r="B19" s="1166" t="s">
        <v>105</v>
      </c>
      <c r="C19" s="313"/>
      <c r="D19" s="336" t="s">
        <v>15</v>
      </c>
      <c r="E19" s="313"/>
      <c r="F19" s="313"/>
      <c r="G19" s="313"/>
      <c r="H19" s="313"/>
      <c r="I19" s="313"/>
      <c r="J19" s="313"/>
      <c r="K19" s="313"/>
      <c r="L19" s="313"/>
      <c r="M19" s="313"/>
      <c r="N19" s="313"/>
      <c r="O19" s="313"/>
      <c r="P19" s="313"/>
      <c r="Q19" s="251">
        <f>SUM(C19:P19)</f>
        <v>0</v>
      </c>
      <c r="R19" s="50"/>
      <c r="S19" s="50"/>
      <c r="T19" s="50"/>
      <c r="U19" s="50"/>
      <c r="V19" s="50"/>
      <c r="W19" s="50"/>
      <c r="X19" s="50"/>
      <c r="Y19" s="50"/>
      <c r="Z19" s="50"/>
    </row>
    <row r="20" spans="2:30" x14ac:dyDescent="0.25">
      <c r="B20" s="1166"/>
      <c r="C20" s="314"/>
      <c r="D20" s="838" t="s">
        <v>466</v>
      </c>
      <c r="E20" s="313"/>
      <c r="F20" s="313"/>
      <c r="G20" s="313"/>
      <c r="H20" s="313"/>
      <c r="I20" s="313"/>
      <c r="J20" s="313"/>
      <c r="K20" s="313"/>
      <c r="L20" s="313"/>
      <c r="M20" s="313"/>
      <c r="N20" s="313"/>
      <c r="O20" s="313"/>
      <c r="P20" s="313"/>
      <c r="Q20" s="332">
        <f>SUM(C20:P20)</f>
        <v>0</v>
      </c>
      <c r="R20" s="50"/>
      <c r="S20" s="50"/>
      <c r="T20" s="50"/>
      <c r="U20" s="50"/>
      <c r="V20" s="50"/>
      <c r="W20" s="50"/>
      <c r="X20" s="50"/>
      <c r="Y20" s="50"/>
      <c r="Z20" s="50"/>
    </row>
    <row r="21" spans="2:30" x14ac:dyDescent="0.25">
      <c r="B21" s="1167"/>
      <c r="C21" s="314"/>
      <c r="D21" s="331" t="s">
        <v>113</v>
      </c>
      <c r="E21" s="314"/>
      <c r="F21" s="314"/>
      <c r="G21" s="314"/>
      <c r="H21" s="314"/>
      <c r="I21" s="314"/>
      <c r="J21" s="314"/>
      <c r="K21" s="314"/>
      <c r="L21" s="314"/>
      <c r="M21" s="314"/>
      <c r="N21" s="314"/>
      <c r="O21" s="314"/>
      <c r="P21" s="314"/>
      <c r="Q21" s="253">
        <f>IF(Q19=0,0,Q22/Q19)</f>
        <v>0</v>
      </c>
      <c r="R21" s="50"/>
      <c r="S21" s="50"/>
      <c r="T21" s="50"/>
      <c r="U21" s="50"/>
      <c r="V21" s="50"/>
      <c r="W21" s="50"/>
      <c r="X21" s="50"/>
      <c r="Y21" s="50"/>
      <c r="Z21" s="50"/>
    </row>
    <row r="22" spans="2:30" ht="15.75" thickBot="1" x14ac:dyDescent="0.3">
      <c r="B22" s="1168"/>
      <c r="C22" s="338">
        <f>C19*C21</f>
        <v>0</v>
      </c>
      <c r="D22" s="337" t="s">
        <v>16</v>
      </c>
      <c r="E22" s="258">
        <f t="shared" ref="E22:P22" si="3">E19*E21</f>
        <v>0</v>
      </c>
      <c r="F22" s="258">
        <f t="shared" si="3"/>
        <v>0</v>
      </c>
      <c r="G22" s="258">
        <f t="shared" si="3"/>
        <v>0</v>
      </c>
      <c r="H22" s="258">
        <f t="shared" si="3"/>
        <v>0</v>
      </c>
      <c r="I22" s="258">
        <f t="shared" si="3"/>
        <v>0</v>
      </c>
      <c r="J22" s="258">
        <f t="shared" si="3"/>
        <v>0</v>
      </c>
      <c r="K22" s="258">
        <f t="shared" si="3"/>
        <v>0</v>
      </c>
      <c r="L22" s="258">
        <f t="shared" si="3"/>
        <v>0</v>
      </c>
      <c r="M22" s="258">
        <f t="shared" si="3"/>
        <v>0</v>
      </c>
      <c r="N22" s="258">
        <f t="shared" si="3"/>
        <v>0</v>
      </c>
      <c r="O22" s="258">
        <f t="shared" si="3"/>
        <v>0</v>
      </c>
      <c r="P22" s="258">
        <f t="shared" si="3"/>
        <v>0</v>
      </c>
      <c r="Q22" s="259">
        <f>SUM(C22:P22)</f>
        <v>0</v>
      </c>
      <c r="R22" s="50"/>
      <c r="S22" s="50"/>
      <c r="T22" s="50"/>
      <c r="U22" s="50"/>
      <c r="V22" s="50"/>
      <c r="W22" s="50"/>
      <c r="X22" s="50"/>
      <c r="Y22" s="50"/>
      <c r="Z22" s="50"/>
    </row>
    <row r="23" spans="2:30" ht="15.75" thickTop="1" x14ac:dyDescent="0.25">
      <c r="B23" s="1207" t="s">
        <v>106</v>
      </c>
      <c r="C23" s="315">
        <v>1</v>
      </c>
      <c r="D23" s="339" t="s">
        <v>15</v>
      </c>
      <c r="E23" s="315"/>
      <c r="F23" s="315"/>
      <c r="G23" s="315"/>
      <c r="H23" s="315"/>
      <c r="I23" s="315"/>
      <c r="J23" s="315"/>
      <c r="K23" s="315"/>
      <c r="L23" s="315"/>
      <c r="M23" s="315"/>
      <c r="N23" s="315"/>
      <c r="O23" s="315"/>
      <c r="P23" s="315"/>
      <c r="Q23" s="330">
        <f>SUM(C23:P23)</f>
        <v>1</v>
      </c>
      <c r="R23" s="50"/>
      <c r="S23" s="50"/>
      <c r="T23" s="50"/>
      <c r="U23" s="50"/>
      <c r="V23" s="50"/>
      <c r="W23" s="50"/>
      <c r="X23" s="50"/>
      <c r="Y23" s="50"/>
      <c r="Z23" s="50"/>
    </row>
    <row r="24" spans="2:30" x14ac:dyDescent="0.25">
      <c r="B24" s="1208"/>
      <c r="C24" s="314">
        <v>600</v>
      </c>
      <c r="D24" s="838" t="s">
        <v>466</v>
      </c>
      <c r="E24" s="313"/>
      <c r="F24" s="313"/>
      <c r="G24" s="313"/>
      <c r="H24" s="313"/>
      <c r="I24" s="313"/>
      <c r="J24" s="313"/>
      <c r="K24" s="313"/>
      <c r="L24" s="313"/>
      <c r="M24" s="313"/>
      <c r="N24" s="313"/>
      <c r="O24" s="313"/>
      <c r="P24" s="313"/>
      <c r="Q24" s="332">
        <f>SUM(C24:P24)</f>
        <v>600</v>
      </c>
      <c r="R24" s="50"/>
      <c r="S24" s="50"/>
      <c r="T24" s="50"/>
      <c r="U24" s="50"/>
      <c r="V24" s="50"/>
      <c r="W24" s="50"/>
      <c r="X24" s="50"/>
      <c r="Y24" s="50"/>
      <c r="Z24" s="50"/>
    </row>
    <row r="25" spans="2:30" x14ac:dyDescent="0.25">
      <c r="B25" s="1209"/>
      <c r="C25" s="314">
        <v>4500</v>
      </c>
      <c r="D25" s="331" t="s">
        <v>113</v>
      </c>
      <c r="E25" s="314"/>
      <c r="F25" s="314"/>
      <c r="G25" s="314"/>
      <c r="H25" s="314"/>
      <c r="I25" s="314"/>
      <c r="J25" s="314"/>
      <c r="K25" s="314"/>
      <c r="L25" s="314"/>
      <c r="M25" s="314"/>
      <c r="N25" s="314"/>
      <c r="O25" s="314"/>
      <c r="P25" s="314"/>
      <c r="Q25" s="332">
        <f>IF(Q23=0,0,Q26/Q23)</f>
        <v>4500</v>
      </c>
      <c r="R25" s="50"/>
      <c r="S25" s="50"/>
      <c r="T25" s="50"/>
      <c r="U25" s="50"/>
      <c r="V25" s="50"/>
      <c r="W25" s="50"/>
      <c r="X25" s="50"/>
      <c r="Y25" s="50"/>
      <c r="Z25" s="50"/>
    </row>
    <row r="26" spans="2:30" ht="15.75" thickBot="1" x14ac:dyDescent="0.3">
      <c r="B26" s="1210"/>
      <c r="C26" s="334">
        <f>C23*C25</f>
        <v>4500</v>
      </c>
      <c r="D26" s="333" t="s">
        <v>16</v>
      </c>
      <c r="E26" s="255">
        <f t="shared" ref="E26:P26" si="4">E23*E25</f>
        <v>0</v>
      </c>
      <c r="F26" s="255">
        <f t="shared" si="4"/>
        <v>0</v>
      </c>
      <c r="G26" s="255">
        <f t="shared" si="4"/>
        <v>0</v>
      </c>
      <c r="H26" s="255">
        <f t="shared" si="4"/>
        <v>0</v>
      </c>
      <c r="I26" s="255">
        <f t="shared" si="4"/>
        <v>0</v>
      </c>
      <c r="J26" s="255">
        <f t="shared" si="4"/>
        <v>0</v>
      </c>
      <c r="K26" s="255">
        <f t="shared" si="4"/>
        <v>0</v>
      </c>
      <c r="L26" s="255">
        <f t="shared" si="4"/>
        <v>0</v>
      </c>
      <c r="M26" s="255">
        <f t="shared" si="4"/>
        <v>0</v>
      </c>
      <c r="N26" s="255">
        <f t="shared" si="4"/>
        <v>0</v>
      </c>
      <c r="O26" s="255">
        <f t="shared" si="4"/>
        <v>0</v>
      </c>
      <c r="P26" s="255">
        <f t="shared" si="4"/>
        <v>0</v>
      </c>
      <c r="Q26" s="335">
        <f>SUM(C26:P26)</f>
        <v>4500</v>
      </c>
      <c r="R26" s="50"/>
      <c r="S26" s="340"/>
      <c r="T26" s="340"/>
      <c r="U26" s="50"/>
      <c r="V26" s="50"/>
      <c r="W26" s="50"/>
      <c r="X26" s="50"/>
      <c r="Y26" s="50"/>
      <c r="Z26" s="224"/>
      <c r="AA26" s="224"/>
      <c r="AB26" s="224"/>
      <c r="AC26" s="224"/>
      <c r="AD26" s="224"/>
    </row>
    <row r="27" spans="2:30" s="266" customFormat="1" ht="16.5" thickTop="1" thickBot="1" x14ac:dyDescent="0.3">
      <c r="B27" s="341" t="s">
        <v>17</v>
      </c>
      <c r="C27" s="343">
        <f>SUM(C10,C14,C18,C22,C26)</f>
        <v>278500</v>
      </c>
      <c r="D27" s="342" t="s">
        <v>47</v>
      </c>
      <c r="E27" s="343">
        <f t="shared" ref="E27:Q27" si="5">SUM(E10,E14,E18,E22,E26)</f>
        <v>0</v>
      </c>
      <c r="F27" s="343">
        <f t="shared" si="5"/>
        <v>0</v>
      </c>
      <c r="G27" s="343">
        <f t="shared" si="5"/>
        <v>180000</v>
      </c>
      <c r="H27" s="343">
        <f t="shared" si="5"/>
        <v>0</v>
      </c>
      <c r="I27" s="343">
        <f t="shared" si="5"/>
        <v>0</v>
      </c>
      <c r="J27" s="343">
        <f t="shared" si="5"/>
        <v>0</v>
      </c>
      <c r="K27" s="343">
        <f t="shared" si="5"/>
        <v>112785</v>
      </c>
      <c r="L27" s="343">
        <f t="shared" si="5"/>
        <v>41850</v>
      </c>
      <c r="M27" s="343">
        <f t="shared" si="5"/>
        <v>0</v>
      </c>
      <c r="N27" s="343">
        <f t="shared" si="5"/>
        <v>0</v>
      </c>
      <c r="O27" s="343">
        <f t="shared" si="5"/>
        <v>0</v>
      </c>
      <c r="P27" s="343">
        <f t="shared" si="5"/>
        <v>0</v>
      </c>
      <c r="Q27" s="344">
        <f t="shared" si="5"/>
        <v>613135</v>
      </c>
      <c r="S27" s="345"/>
      <c r="T27" s="345"/>
      <c r="Z27" s="271"/>
      <c r="AA27" s="271"/>
      <c r="AB27" s="271"/>
      <c r="AC27" s="271"/>
      <c r="AD27" s="271"/>
    </row>
    <row r="28" spans="2:30" ht="9" customHeight="1" thickTop="1" thickBot="1" x14ac:dyDescent="0.3"/>
    <row r="29" spans="2:30" ht="17.25" customHeight="1" thickTop="1" x14ac:dyDescent="0.25">
      <c r="B29" s="346" t="s">
        <v>124</v>
      </c>
      <c r="C29" s="347"/>
      <c r="D29" s="348"/>
      <c r="E29" s="348"/>
      <c r="F29" s="348"/>
      <c r="G29" s="348"/>
      <c r="H29" s="348"/>
      <c r="I29" s="348"/>
      <c r="J29" s="348"/>
      <c r="K29" s="348"/>
      <c r="L29" s="348"/>
      <c r="M29" s="348"/>
      <c r="N29" s="348"/>
      <c r="O29" s="348"/>
      <c r="P29" s="348"/>
      <c r="Q29" s="349"/>
      <c r="R29" s="350"/>
      <c r="S29" s="1218" t="s">
        <v>42</v>
      </c>
      <c r="T29" s="1219"/>
      <c r="U29" s="1219"/>
      <c r="V29" s="1219"/>
      <c r="W29" s="839" t="s">
        <v>447</v>
      </c>
      <c r="X29" s="839" t="str">
        <f>IF(INVESTIMENTOS!R24="","",INVESTIMENTOS!R24)</f>
        <v/>
      </c>
      <c r="Y29" s="839" t="s">
        <v>448</v>
      </c>
      <c r="Z29" s="818" t="str">
        <f>IF(INVESTIMENTOS!T24="","",INVESTIMENTOS!T24)</f>
        <v>x</v>
      </c>
    </row>
    <row r="30" spans="2:30" ht="15.75" thickBot="1" x14ac:dyDescent="0.3">
      <c r="B30" s="351" t="s">
        <v>101</v>
      </c>
      <c r="C30" s="352" t="s">
        <v>43</v>
      </c>
      <c r="D30" s="353" t="s">
        <v>44</v>
      </c>
      <c r="E30" s="354" t="s">
        <v>28</v>
      </c>
      <c r="F30" s="354" t="s">
        <v>29</v>
      </c>
      <c r="G30" s="354" t="s">
        <v>30</v>
      </c>
      <c r="H30" s="354" t="s">
        <v>31</v>
      </c>
      <c r="I30" s="354" t="s">
        <v>32</v>
      </c>
      <c r="J30" s="354" t="s">
        <v>33</v>
      </c>
      <c r="K30" s="354" t="s">
        <v>34</v>
      </c>
      <c r="L30" s="354" t="s">
        <v>35</v>
      </c>
      <c r="M30" s="354" t="s">
        <v>36</v>
      </c>
      <c r="N30" s="354" t="s">
        <v>37</v>
      </c>
      <c r="O30" s="354" t="s">
        <v>38</v>
      </c>
      <c r="P30" s="354" t="s">
        <v>39</v>
      </c>
      <c r="Q30" s="355" t="s">
        <v>40</v>
      </c>
      <c r="R30" s="355" t="s">
        <v>41</v>
      </c>
      <c r="S30" s="1216" t="s">
        <v>123</v>
      </c>
      <c r="T30" s="1216"/>
      <c r="U30" s="1216" t="s">
        <v>104</v>
      </c>
      <c r="V30" s="1216"/>
      <c r="W30" s="1216" t="s">
        <v>103</v>
      </c>
      <c r="X30" s="1216"/>
      <c r="Y30" s="1216" t="s">
        <v>102</v>
      </c>
      <c r="Z30" s="1217"/>
    </row>
    <row r="31" spans="2:30" ht="15.75" thickTop="1" x14ac:dyDescent="0.25">
      <c r="B31" s="356" t="s">
        <v>45</v>
      </c>
      <c r="C31" s="357" t="s">
        <v>46</v>
      </c>
      <c r="D31" s="358" t="s">
        <v>47</v>
      </c>
      <c r="E31" s="1081">
        <f>1500+1215</f>
        <v>2715</v>
      </c>
      <c r="F31" s="1081">
        <v>2715</v>
      </c>
      <c r="G31" s="1081">
        <v>2715</v>
      </c>
      <c r="H31" s="414">
        <v>1500</v>
      </c>
      <c r="I31" s="414">
        <v>1500</v>
      </c>
      <c r="J31" s="414">
        <v>1500</v>
      </c>
      <c r="K31" s="414">
        <v>1500</v>
      </c>
      <c r="L31" s="414">
        <v>1500</v>
      </c>
      <c r="M31" s="414">
        <v>1500</v>
      </c>
      <c r="N31" s="414"/>
      <c r="O31" s="414"/>
      <c r="P31" s="414"/>
      <c r="Q31" s="359">
        <f t="shared" ref="Q31:Q65" si="6">IF(OR(R31=0,R31=""),0,(R31/$R$70)*100)</f>
        <v>3.1755979533331384</v>
      </c>
      <c r="R31" s="359">
        <f t="shared" ref="R31:R69" si="7">SUM(E31:P31)</f>
        <v>17145</v>
      </c>
      <c r="S31" s="360">
        <f t="shared" ref="S31:S69" si="8">IF($R31=0,0,(T31/$R31)*100)</f>
        <v>0</v>
      </c>
      <c r="T31" s="414"/>
      <c r="U31" s="360">
        <f t="shared" ref="U31:U69" si="9">IF($R31=0,0,(V31/$R31)*100)</f>
        <v>0</v>
      </c>
      <c r="V31" s="414"/>
      <c r="W31" s="360">
        <f t="shared" ref="W31:W69" si="10">IF($R31=0,0,(X31/$R31)*100)</f>
        <v>0</v>
      </c>
      <c r="X31" s="1081"/>
      <c r="Y31" s="360">
        <f t="shared" ref="Y31:Y69" si="11">IF($R31=0,0,(Z31/$R31)*100)</f>
        <v>0</v>
      </c>
      <c r="Z31" s="416"/>
      <c r="AA31" s="340"/>
      <c r="AB31" s="340"/>
      <c r="AD31" s="340"/>
    </row>
    <row r="32" spans="2:30" x14ac:dyDescent="0.25">
      <c r="B32" s="361" t="s">
        <v>48</v>
      </c>
      <c r="C32" s="362" t="s">
        <v>46</v>
      </c>
      <c r="D32" s="363" t="s">
        <v>47</v>
      </c>
      <c r="E32" s="415">
        <v>500</v>
      </c>
      <c r="F32" s="415"/>
      <c r="G32" s="415">
        <f>1200</f>
        <v>1200</v>
      </c>
      <c r="H32" s="415">
        <v>1320</v>
      </c>
      <c r="I32" s="415">
        <v>840</v>
      </c>
      <c r="J32" s="415">
        <v>480</v>
      </c>
      <c r="K32" s="415">
        <v>500</v>
      </c>
      <c r="L32" s="415"/>
      <c r="M32" s="415"/>
      <c r="N32" s="415">
        <v>480</v>
      </c>
      <c r="O32" s="415"/>
      <c r="P32" s="415"/>
      <c r="Q32" s="359">
        <f t="shared" si="6"/>
        <v>0.98537072684352844</v>
      </c>
      <c r="R32" s="364">
        <f t="shared" si="7"/>
        <v>5320</v>
      </c>
      <c r="S32" s="365">
        <f t="shared" si="8"/>
        <v>0</v>
      </c>
      <c r="T32" s="414"/>
      <c r="U32" s="365">
        <f t="shared" si="9"/>
        <v>0</v>
      </c>
      <c r="V32" s="414"/>
      <c r="W32" s="365">
        <f t="shared" si="10"/>
        <v>0</v>
      </c>
      <c r="X32" s="1081"/>
      <c r="Y32" s="365">
        <f t="shared" si="11"/>
        <v>0</v>
      </c>
      <c r="Z32" s="416"/>
      <c r="AA32" s="340"/>
      <c r="AB32" s="340"/>
    </row>
    <row r="33" spans="2:28" x14ac:dyDescent="0.25">
      <c r="B33" s="361" t="s">
        <v>49</v>
      </c>
      <c r="C33" s="362" t="s">
        <v>46</v>
      </c>
      <c r="D33" s="363" t="s">
        <v>47</v>
      </c>
      <c r="E33" s="415">
        <v>240</v>
      </c>
      <c r="F33" s="415">
        <v>240</v>
      </c>
      <c r="G33" s="415">
        <v>240</v>
      </c>
      <c r="H33" s="415">
        <v>240</v>
      </c>
      <c r="I33" s="415">
        <v>240</v>
      </c>
      <c r="J33" s="415">
        <v>240</v>
      </c>
      <c r="K33" s="415">
        <v>240</v>
      </c>
      <c r="L33" s="415">
        <v>240</v>
      </c>
      <c r="M33" s="415">
        <v>240</v>
      </c>
      <c r="N33" s="415"/>
      <c r="O33" s="415"/>
      <c r="P33" s="415"/>
      <c r="Q33" s="359">
        <f t="shared" si="6"/>
        <v>0.40007533270338747</v>
      </c>
      <c r="R33" s="364">
        <f t="shared" si="7"/>
        <v>2160</v>
      </c>
      <c r="S33" s="365">
        <f t="shared" si="8"/>
        <v>0</v>
      </c>
      <c r="T33" s="414"/>
      <c r="U33" s="365">
        <f t="shared" si="9"/>
        <v>0</v>
      </c>
      <c r="V33" s="414"/>
      <c r="W33" s="365">
        <f t="shared" si="10"/>
        <v>0</v>
      </c>
      <c r="X33" s="1081"/>
      <c r="Y33" s="365">
        <f t="shared" si="11"/>
        <v>0</v>
      </c>
      <c r="Z33" s="416"/>
      <c r="AA33" s="340"/>
      <c r="AB33" s="340"/>
    </row>
    <row r="34" spans="2:28" x14ac:dyDescent="0.25">
      <c r="B34" s="361" t="s">
        <v>50</v>
      </c>
      <c r="C34" s="362" t="s">
        <v>51</v>
      </c>
      <c r="D34" s="363" t="s">
        <v>47</v>
      </c>
      <c r="E34" s="415"/>
      <c r="F34" s="415"/>
      <c r="G34" s="415">
        <f>600+100</f>
        <v>700</v>
      </c>
      <c r="H34" s="415">
        <v>750</v>
      </c>
      <c r="I34" s="415"/>
      <c r="J34" s="415">
        <v>880</v>
      </c>
      <c r="K34" s="415"/>
      <c r="L34" s="415"/>
      <c r="M34" s="415"/>
      <c r="N34" s="415"/>
      <c r="O34" s="415"/>
      <c r="P34" s="415"/>
      <c r="Q34" s="359">
        <f t="shared" si="6"/>
        <v>0.4315627431476356</v>
      </c>
      <c r="R34" s="364">
        <f t="shared" si="7"/>
        <v>2330</v>
      </c>
      <c r="S34" s="365">
        <f t="shared" si="8"/>
        <v>0</v>
      </c>
      <c r="T34" s="414"/>
      <c r="U34" s="365">
        <f t="shared" si="9"/>
        <v>0</v>
      </c>
      <c r="V34" s="414"/>
      <c r="W34" s="365">
        <f t="shared" si="10"/>
        <v>0</v>
      </c>
      <c r="X34" s="1081"/>
      <c r="Y34" s="365">
        <f t="shared" si="11"/>
        <v>0</v>
      </c>
      <c r="Z34" s="416"/>
      <c r="AA34" s="340"/>
      <c r="AB34" s="340"/>
    </row>
    <row r="35" spans="2:28" x14ac:dyDescent="0.25">
      <c r="B35" s="361" t="s">
        <v>52</v>
      </c>
      <c r="C35" s="362" t="s">
        <v>53</v>
      </c>
      <c r="D35" s="363" t="s">
        <v>47</v>
      </c>
      <c r="E35" s="415"/>
      <c r="F35" s="415"/>
      <c r="G35" s="415">
        <v>310</v>
      </c>
      <c r="H35" s="415"/>
      <c r="I35" s="415"/>
      <c r="J35" s="415"/>
      <c r="K35" s="415"/>
      <c r="L35" s="415"/>
      <c r="M35" s="415"/>
      <c r="N35" s="415"/>
      <c r="O35" s="415"/>
      <c r="P35" s="415"/>
      <c r="Q35" s="359">
        <f t="shared" si="6"/>
        <v>5.741821904539357E-2</v>
      </c>
      <c r="R35" s="364">
        <f t="shared" si="7"/>
        <v>310</v>
      </c>
      <c r="S35" s="365">
        <f t="shared" si="8"/>
        <v>0</v>
      </c>
      <c r="T35" s="414"/>
      <c r="U35" s="365">
        <f t="shared" si="9"/>
        <v>0</v>
      </c>
      <c r="V35" s="414"/>
      <c r="W35" s="365">
        <f t="shared" si="10"/>
        <v>0</v>
      </c>
      <c r="X35" s="1081"/>
      <c r="Y35" s="365">
        <f t="shared" si="11"/>
        <v>0</v>
      </c>
      <c r="Z35" s="416"/>
      <c r="AA35" s="340"/>
      <c r="AB35" s="340"/>
    </row>
    <row r="36" spans="2:28" x14ac:dyDescent="0.25">
      <c r="B36" s="361" t="s">
        <v>54</v>
      </c>
      <c r="C36" s="362" t="s">
        <v>53</v>
      </c>
      <c r="D36" s="363" t="s">
        <v>47</v>
      </c>
      <c r="E36" s="415"/>
      <c r="F36" s="415"/>
      <c r="G36" s="415"/>
      <c r="H36" s="415"/>
      <c r="I36" s="415"/>
      <c r="J36" s="415"/>
      <c r="K36" s="415"/>
      <c r="L36" s="415"/>
      <c r="M36" s="415"/>
      <c r="N36" s="415"/>
      <c r="O36" s="415"/>
      <c r="P36" s="415"/>
      <c r="Q36" s="359">
        <f t="shared" si="6"/>
        <v>0</v>
      </c>
      <c r="R36" s="364">
        <f t="shared" si="7"/>
        <v>0</v>
      </c>
      <c r="S36" s="365">
        <f t="shared" si="8"/>
        <v>0</v>
      </c>
      <c r="T36" s="414"/>
      <c r="U36" s="365">
        <f t="shared" si="9"/>
        <v>0</v>
      </c>
      <c r="V36" s="414"/>
      <c r="W36" s="365">
        <f t="shared" si="10"/>
        <v>0</v>
      </c>
      <c r="X36" s="1081"/>
      <c r="Y36" s="365">
        <f t="shared" si="11"/>
        <v>0</v>
      </c>
      <c r="Z36" s="416"/>
      <c r="AA36" s="340"/>
      <c r="AB36" s="340"/>
    </row>
    <row r="37" spans="2:28" x14ac:dyDescent="0.25">
      <c r="B37" s="361" t="s">
        <v>55</v>
      </c>
      <c r="C37" s="362" t="s">
        <v>53</v>
      </c>
      <c r="D37" s="363" t="s">
        <v>47</v>
      </c>
      <c r="E37" s="415"/>
      <c r="F37" s="415"/>
      <c r="G37" s="415"/>
      <c r="H37" s="415"/>
      <c r="I37" s="415"/>
      <c r="J37" s="415"/>
      <c r="K37" s="415"/>
      <c r="L37" s="415"/>
      <c r="M37" s="415"/>
      <c r="N37" s="415"/>
      <c r="O37" s="415"/>
      <c r="P37" s="415"/>
      <c r="Q37" s="359">
        <f t="shared" si="6"/>
        <v>0</v>
      </c>
      <c r="R37" s="364">
        <f t="shared" si="7"/>
        <v>0</v>
      </c>
      <c r="S37" s="365">
        <f t="shared" si="8"/>
        <v>0</v>
      </c>
      <c r="T37" s="414"/>
      <c r="U37" s="365">
        <f t="shared" si="9"/>
        <v>0</v>
      </c>
      <c r="V37" s="414"/>
      <c r="W37" s="365">
        <f t="shared" si="10"/>
        <v>0</v>
      </c>
      <c r="X37" s="1081"/>
      <c r="Y37" s="365">
        <f t="shared" si="11"/>
        <v>0</v>
      </c>
      <c r="Z37" s="416"/>
      <c r="AA37" s="340"/>
      <c r="AB37" s="340"/>
    </row>
    <row r="38" spans="2:28" x14ac:dyDescent="0.25">
      <c r="B38" s="361" t="s">
        <v>56</v>
      </c>
      <c r="C38" s="362" t="s">
        <v>53</v>
      </c>
      <c r="D38" s="363" t="s">
        <v>47</v>
      </c>
      <c r="E38" s="415"/>
      <c r="F38" s="415"/>
      <c r="G38" s="415"/>
      <c r="H38" s="415"/>
      <c r="I38" s="415"/>
      <c r="J38" s="415"/>
      <c r="K38" s="415"/>
      <c r="L38" s="415"/>
      <c r="M38" s="415"/>
      <c r="N38" s="415"/>
      <c r="O38" s="415"/>
      <c r="P38" s="415"/>
      <c r="Q38" s="359">
        <f t="shared" si="6"/>
        <v>0</v>
      </c>
      <c r="R38" s="364">
        <f t="shared" si="7"/>
        <v>0</v>
      </c>
      <c r="S38" s="365">
        <f t="shared" si="8"/>
        <v>0</v>
      </c>
      <c r="T38" s="414"/>
      <c r="U38" s="365">
        <f t="shared" si="9"/>
        <v>0</v>
      </c>
      <c r="V38" s="414"/>
      <c r="W38" s="365">
        <f t="shared" si="10"/>
        <v>0</v>
      </c>
      <c r="X38" s="1081"/>
      <c r="Y38" s="365">
        <f t="shared" si="11"/>
        <v>0</v>
      </c>
      <c r="Z38" s="416"/>
      <c r="AA38" s="340"/>
      <c r="AB38" s="340"/>
    </row>
    <row r="39" spans="2:28" x14ac:dyDescent="0.25">
      <c r="B39" s="361" t="s">
        <v>57</v>
      </c>
      <c r="C39" s="362" t="s">
        <v>53</v>
      </c>
      <c r="D39" s="363" t="s">
        <v>47</v>
      </c>
      <c r="E39" s="415"/>
      <c r="F39" s="415"/>
      <c r="G39" s="415"/>
      <c r="H39" s="415"/>
      <c r="I39" s="415"/>
      <c r="J39" s="415"/>
      <c r="K39" s="415"/>
      <c r="L39" s="415"/>
      <c r="M39" s="415"/>
      <c r="N39" s="415"/>
      <c r="O39" s="415"/>
      <c r="P39" s="415"/>
      <c r="Q39" s="359">
        <f t="shared" si="6"/>
        <v>0</v>
      </c>
      <c r="R39" s="364">
        <f t="shared" si="7"/>
        <v>0</v>
      </c>
      <c r="S39" s="365">
        <f t="shared" si="8"/>
        <v>0</v>
      </c>
      <c r="T39" s="414"/>
      <c r="U39" s="365">
        <f t="shared" si="9"/>
        <v>0</v>
      </c>
      <c r="V39" s="414"/>
      <c r="W39" s="365">
        <f t="shared" si="10"/>
        <v>0</v>
      </c>
      <c r="X39" s="1081"/>
      <c r="Y39" s="365">
        <f t="shared" si="11"/>
        <v>0</v>
      </c>
      <c r="Z39" s="416"/>
      <c r="AA39" s="340"/>
      <c r="AB39" s="340"/>
    </row>
    <row r="40" spans="2:28" x14ac:dyDescent="0.25">
      <c r="B40" s="361" t="s">
        <v>58</v>
      </c>
      <c r="C40" s="362" t="s">
        <v>53</v>
      </c>
      <c r="D40" s="363" t="s">
        <v>47</v>
      </c>
      <c r="E40" s="415"/>
      <c r="F40" s="415"/>
      <c r="G40" s="415"/>
      <c r="H40" s="415"/>
      <c r="I40" s="415"/>
      <c r="J40" s="415"/>
      <c r="K40" s="415"/>
      <c r="L40" s="415"/>
      <c r="M40" s="415"/>
      <c r="N40" s="415"/>
      <c r="O40" s="415"/>
      <c r="P40" s="415"/>
      <c r="Q40" s="359">
        <f t="shared" si="6"/>
        <v>0</v>
      </c>
      <c r="R40" s="364">
        <f t="shared" si="7"/>
        <v>0</v>
      </c>
      <c r="S40" s="365">
        <f t="shared" si="8"/>
        <v>0</v>
      </c>
      <c r="T40" s="414"/>
      <c r="U40" s="365">
        <f t="shared" si="9"/>
        <v>0</v>
      </c>
      <c r="V40" s="414"/>
      <c r="W40" s="365">
        <f t="shared" si="10"/>
        <v>0</v>
      </c>
      <c r="X40" s="1081"/>
      <c r="Y40" s="365">
        <f t="shared" si="11"/>
        <v>0</v>
      </c>
      <c r="Z40" s="416"/>
      <c r="AA40" s="340"/>
      <c r="AB40" s="340"/>
    </row>
    <row r="41" spans="2:28" x14ac:dyDescent="0.25">
      <c r="B41" s="361" t="s">
        <v>59</v>
      </c>
      <c r="C41" s="362" t="s">
        <v>53</v>
      </c>
      <c r="D41" s="363" t="s">
        <v>47</v>
      </c>
      <c r="E41" s="415"/>
      <c r="F41" s="415"/>
      <c r="G41" s="415"/>
      <c r="H41" s="415"/>
      <c r="I41" s="415"/>
      <c r="J41" s="415"/>
      <c r="K41" s="415"/>
      <c r="L41" s="415"/>
      <c r="M41" s="415"/>
      <c r="N41" s="415"/>
      <c r="O41" s="415"/>
      <c r="P41" s="415"/>
      <c r="Q41" s="359">
        <f t="shared" si="6"/>
        <v>0</v>
      </c>
      <c r="R41" s="364">
        <f t="shared" si="7"/>
        <v>0</v>
      </c>
      <c r="S41" s="365">
        <f t="shared" si="8"/>
        <v>0</v>
      </c>
      <c r="T41" s="414"/>
      <c r="U41" s="365">
        <f t="shared" si="9"/>
        <v>0</v>
      </c>
      <c r="V41" s="414"/>
      <c r="W41" s="365">
        <f t="shared" si="10"/>
        <v>0</v>
      </c>
      <c r="X41" s="1081"/>
      <c r="Y41" s="365">
        <f t="shared" si="11"/>
        <v>0</v>
      </c>
      <c r="Z41" s="416"/>
      <c r="AA41" s="340"/>
      <c r="AB41" s="340"/>
    </row>
    <row r="42" spans="2:28" x14ac:dyDescent="0.25">
      <c r="B42" s="361" t="s">
        <v>60</v>
      </c>
      <c r="C42" s="362" t="s">
        <v>53</v>
      </c>
      <c r="D42" s="363" t="s">
        <v>47</v>
      </c>
      <c r="E42" s="415"/>
      <c r="F42" s="415"/>
      <c r="G42" s="415"/>
      <c r="H42" s="415"/>
      <c r="I42" s="415"/>
      <c r="J42" s="415"/>
      <c r="K42" s="415"/>
      <c r="L42" s="415"/>
      <c r="M42" s="415"/>
      <c r="N42" s="415"/>
      <c r="O42" s="415"/>
      <c r="P42" s="415"/>
      <c r="Q42" s="359">
        <f t="shared" si="6"/>
        <v>0</v>
      </c>
      <c r="R42" s="364">
        <f t="shared" si="7"/>
        <v>0</v>
      </c>
      <c r="S42" s="365">
        <f t="shared" si="8"/>
        <v>0</v>
      </c>
      <c r="T42" s="414"/>
      <c r="U42" s="365">
        <f t="shared" si="9"/>
        <v>0</v>
      </c>
      <c r="V42" s="414"/>
      <c r="W42" s="365">
        <f t="shared" si="10"/>
        <v>0</v>
      </c>
      <c r="X42" s="1081"/>
      <c r="Y42" s="365">
        <f t="shared" si="11"/>
        <v>0</v>
      </c>
      <c r="Z42" s="416"/>
      <c r="AA42" s="340"/>
      <c r="AB42" s="340"/>
    </row>
    <row r="43" spans="2:28" x14ac:dyDescent="0.25">
      <c r="B43" s="361" t="s">
        <v>61</v>
      </c>
      <c r="C43" s="362" t="s">
        <v>53</v>
      </c>
      <c r="D43" s="363" t="s">
        <v>47</v>
      </c>
      <c r="E43" s="415"/>
      <c r="F43" s="415"/>
      <c r="G43" s="415"/>
      <c r="H43" s="415"/>
      <c r="I43" s="415"/>
      <c r="J43" s="415"/>
      <c r="K43" s="415"/>
      <c r="L43" s="415"/>
      <c r="M43" s="415"/>
      <c r="N43" s="415"/>
      <c r="O43" s="415"/>
      <c r="P43" s="415"/>
      <c r="Q43" s="359">
        <f t="shared" si="6"/>
        <v>0</v>
      </c>
      <c r="R43" s="364">
        <f t="shared" si="7"/>
        <v>0</v>
      </c>
      <c r="S43" s="365">
        <f t="shared" si="8"/>
        <v>0</v>
      </c>
      <c r="T43" s="414"/>
      <c r="U43" s="365">
        <f t="shared" si="9"/>
        <v>0</v>
      </c>
      <c r="V43" s="414"/>
      <c r="W43" s="365">
        <f t="shared" si="10"/>
        <v>0</v>
      </c>
      <c r="X43" s="1081"/>
      <c r="Y43" s="365">
        <f t="shared" si="11"/>
        <v>0</v>
      </c>
      <c r="Z43" s="416"/>
      <c r="AA43" s="340"/>
      <c r="AB43" s="340"/>
    </row>
    <row r="44" spans="2:28" x14ac:dyDescent="0.25">
      <c r="B44" s="361" t="s">
        <v>62</v>
      </c>
      <c r="C44" s="362" t="s">
        <v>53</v>
      </c>
      <c r="D44" s="363" t="s">
        <v>47</v>
      </c>
      <c r="E44" s="415"/>
      <c r="F44" s="415"/>
      <c r="G44" s="415"/>
      <c r="H44" s="415"/>
      <c r="I44" s="415"/>
      <c r="J44" s="415"/>
      <c r="K44" s="415"/>
      <c r="L44" s="415"/>
      <c r="M44" s="415"/>
      <c r="N44" s="415"/>
      <c r="O44" s="415"/>
      <c r="P44" s="415"/>
      <c r="Q44" s="359">
        <f t="shared" si="6"/>
        <v>0</v>
      </c>
      <c r="R44" s="364">
        <f t="shared" si="7"/>
        <v>0</v>
      </c>
      <c r="S44" s="365">
        <f t="shared" si="8"/>
        <v>0</v>
      </c>
      <c r="T44" s="414"/>
      <c r="U44" s="365">
        <f t="shared" si="9"/>
        <v>0</v>
      </c>
      <c r="V44" s="414"/>
      <c r="W44" s="365">
        <f t="shared" si="10"/>
        <v>0</v>
      </c>
      <c r="X44" s="1081"/>
      <c r="Y44" s="365">
        <f t="shared" si="11"/>
        <v>0</v>
      </c>
      <c r="Z44" s="416"/>
      <c r="AA44" s="340"/>
      <c r="AB44" s="340"/>
    </row>
    <row r="45" spans="2:28" x14ac:dyDescent="0.25">
      <c r="B45" s="361" t="s">
        <v>63</v>
      </c>
      <c r="C45" s="362" t="s">
        <v>53</v>
      </c>
      <c r="D45" s="363" t="s">
        <v>47</v>
      </c>
      <c r="E45" s="415"/>
      <c r="F45" s="415"/>
      <c r="G45" s="415">
        <v>1159.8800000000001</v>
      </c>
      <c r="H45" s="415">
        <v>1159.8800000000001</v>
      </c>
      <c r="I45" s="415">
        <v>1159.8800000000001</v>
      </c>
      <c r="J45" s="415">
        <v>1175</v>
      </c>
      <c r="K45" s="415">
        <v>1175</v>
      </c>
      <c r="L45" s="415">
        <v>1175</v>
      </c>
      <c r="M45" s="415"/>
      <c r="N45" s="415">
        <v>940</v>
      </c>
      <c r="O45" s="415"/>
      <c r="P45" s="415"/>
      <c r="Q45" s="359">
        <f t="shared" si="6"/>
        <v>1.4715067088928893</v>
      </c>
      <c r="R45" s="364">
        <f t="shared" si="7"/>
        <v>7944.64</v>
      </c>
      <c r="S45" s="365">
        <f t="shared" si="8"/>
        <v>0</v>
      </c>
      <c r="T45" s="414"/>
      <c r="U45" s="365">
        <f t="shared" si="9"/>
        <v>0</v>
      </c>
      <c r="V45" s="414"/>
      <c r="W45" s="365">
        <f t="shared" si="10"/>
        <v>0</v>
      </c>
      <c r="X45" s="1081"/>
      <c r="Y45" s="365">
        <f t="shared" si="11"/>
        <v>0</v>
      </c>
      <c r="Z45" s="416"/>
      <c r="AA45" s="340"/>
      <c r="AB45" s="340"/>
    </row>
    <row r="46" spans="2:28" x14ac:dyDescent="0.25">
      <c r="B46" s="361" t="s">
        <v>64</v>
      </c>
      <c r="C46" s="362" t="s">
        <v>65</v>
      </c>
      <c r="D46" s="363" t="s">
        <v>47</v>
      </c>
      <c r="E46" s="415"/>
      <c r="F46" s="415"/>
      <c r="G46" s="415"/>
      <c r="H46" s="415"/>
      <c r="I46" s="415"/>
      <c r="J46" s="415"/>
      <c r="K46" s="415"/>
      <c r="L46" s="415"/>
      <c r="M46" s="415"/>
      <c r="N46" s="415"/>
      <c r="O46" s="415"/>
      <c r="P46" s="415"/>
      <c r="Q46" s="359">
        <f t="shared" si="6"/>
        <v>0</v>
      </c>
      <c r="R46" s="364">
        <f t="shared" si="7"/>
        <v>0</v>
      </c>
      <c r="S46" s="365">
        <f t="shared" si="8"/>
        <v>0</v>
      </c>
      <c r="T46" s="414"/>
      <c r="U46" s="365">
        <f t="shared" si="9"/>
        <v>0</v>
      </c>
      <c r="V46" s="414"/>
      <c r="W46" s="365">
        <f t="shared" si="10"/>
        <v>0</v>
      </c>
      <c r="X46" s="1081"/>
      <c r="Y46" s="365">
        <f t="shared" si="11"/>
        <v>0</v>
      </c>
      <c r="Z46" s="416"/>
      <c r="AA46" s="340"/>
      <c r="AB46" s="340"/>
    </row>
    <row r="47" spans="2:28" x14ac:dyDescent="0.25">
      <c r="B47" s="361" t="s">
        <v>66</v>
      </c>
      <c r="C47" s="362" t="s">
        <v>65</v>
      </c>
      <c r="D47" s="363" t="s">
        <v>47</v>
      </c>
      <c r="E47" s="415"/>
      <c r="F47" s="415"/>
      <c r="G47" s="415"/>
      <c r="H47" s="415"/>
      <c r="I47" s="415"/>
      <c r="J47" s="415"/>
      <c r="K47" s="415"/>
      <c r="L47" s="415"/>
      <c r="M47" s="415"/>
      <c r="N47" s="415"/>
      <c r="O47" s="415"/>
      <c r="P47" s="415"/>
      <c r="Q47" s="359">
        <f t="shared" si="6"/>
        <v>0</v>
      </c>
      <c r="R47" s="364">
        <f t="shared" si="7"/>
        <v>0</v>
      </c>
      <c r="S47" s="365">
        <f t="shared" si="8"/>
        <v>0</v>
      </c>
      <c r="T47" s="414"/>
      <c r="U47" s="365">
        <f t="shared" si="9"/>
        <v>0</v>
      </c>
      <c r="V47" s="414"/>
      <c r="W47" s="365">
        <f t="shared" si="10"/>
        <v>0</v>
      </c>
      <c r="X47" s="1081"/>
      <c r="Y47" s="365">
        <f t="shared" si="11"/>
        <v>0</v>
      </c>
      <c r="Z47" s="416"/>
      <c r="AA47" s="340"/>
      <c r="AB47" s="340"/>
    </row>
    <row r="48" spans="2:28" x14ac:dyDescent="0.25">
      <c r="B48" s="361" t="s">
        <v>67</v>
      </c>
      <c r="C48" s="362" t="s">
        <v>65</v>
      </c>
      <c r="D48" s="363" t="s">
        <v>47</v>
      </c>
      <c r="E48" s="415">
        <f>1066.63+258.98+620+300</f>
        <v>2245.61</v>
      </c>
      <c r="F48" s="415"/>
      <c r="G48" s="415">
        <v>310</v>
      </c>
      <c r="H48" s="415"/>
      <c r="I48" s="415"/>
      <c r="J48" s="415"/>
      <c r="K48" s="415"/>
      <c r="L48" s="415"/>
      <c r="M48" s="415"/>
      <c r="N48" s="415"/>
      <c r="O48" s="415"/>
      <c r="P48" s="415"/>
      <c r="Q48" s="359">
        <f t="shared" si="6"/>
        <v>0.47335024120838154</v>
      </c>
      <c r="R48" s="364">
        <f t="shared" si="7"/>
        <v>2555.61</v>
      </c>
      <c r="S48" s="365">
        <f t="shared" si="8"/>
        <v>0</v>
      </c>
      <c r="T48" s="414"/>
      <c r="U48" s="365">
        <f t="shared" si="9"/>
        <v>0</v>
      </c>
      <c r="V48" s="414"/>
      <c r="W48" s="365">
        <f t="shared" si="10"/>
        <v>0</v>
      </c>
      <c r="X48" s="1081"/>
      <c r="Y48" s="365">
        <f t="shared" si="11"/>
        <v>0</v>
      </c>
      <c r="Z48" s="416"/>
      <c r="AA48" s="340"/>
      <c r="AB48" s="340"/>
    </row>
    <row r="49" spans="2:28" x14ac:dyDescent="0.25">
      <c r="B49" s="361" t="s">
        <v>68</v>
      </c>
      <c r="C49" s="362" t="s">
        <v>65</v>
      </c>
      <c r="D49" s="363" t="s">
        <v>47</v>
      </c>
      <c r="E49" s="415"/>
      <c r="F49" s="415"/>
      <c r="G49" s="415"/>
      <c r="H49" s="415"/>
      <c r="I49" s="415"/>
      <c r="J49" s="415"/>
      <c r="K49" s="415"/>
      <c r="L49" s="415"/>
      <c r="M49" s="415"/>
      <c r="N49" s="415"/>
      <c r="O49" s="415"/>
      <c r="P49" s="415"/>
      <c r="Q49" s="359">
        <f t="shared" si="6"/>
        <v>0</v>
      </c>
      <c r="R49" s="364">
        <f t="shared" si="7"/>
        <v>0</v>
      </c>
      <c r="S49" s="365">
        <f t="shared" si="8"/>
        <v>0</v>
      </c>
      <c r="T49" s="414"/>
      <c r="U49" s="365">
        <f t="shared" si="9"/>
        <v>0</v>
      </c>
      <c r="V49" s="414"/>
      <c r="W49" s="365">
        <f t="shared" si="10"/>
        <v>0</v>
      </c>
      <c r="X49" s="1081"/>
      <c r="Y49" s="365">
        <f t="shared" si="11"/>
        <v>0</v>
      </c>
      <c r="Z49" s="416"/>
      <c r="AA49" s="340"/>
      <c r="AB49" s="340"/>
    </row>
    <row r="50" spans="2:28" x14ac:dyDescent="0.25">
      <c r="B50" s="361" t="s">
        <v>69</v>
      </c>
      <c r="C50" s="362" t="s">
        <v>70</v>
      </c>
      <c r="D50" s="363" t="s">
        <v>47</v>
      </c>
      <c r="E50" s="415"/>
      <c r="F50" s="415"/>
      <c r="G50" s="415"/>
      <c r="H50" s="415"/>
      <c r="I50" s="415"/>
      <c r="J50" s="415"/>
      <c r="K50" s="415"/>
      <c r="L50" s="415"/>
      <c r="M50" s="415"/>
      <c r="N50" s="415"/>
      <c r="O50" s="415"/>
      <c r="P50" s="415"/>
      <c r="Q50" s="359">
        <f t="shared" si="6"/>
        <v>0</v>
      </c>
      <c r="R50" s="364">
        <f t="shared" si="7"/>
        <v>0</v>
      </c>
      <c r="S50" s="365">
        <f t="shared" si="8"/>
        <v>0</v>
      </c>
      <c r="T50" s="414"/>
      <c r="U50" s="365">
        <f t="shared" si="9"/>
        <v>0</v>
      </c>
      <c r="V50" s="414"/>
      <c r="W50" s="365">
        <f t="shared" si="10"/>
        <v>0</v>
      </c>
      <c r="X50" s="1081"/>
      <c r="Y50" s="365">
        <f t="shared" si="11"/>
        <v>0</v>
      </c>
      <c r="Z50" s="416"/>
      <c r="AA50" s="340"/>
      <c r="AB50" s="340"/>
    </row>
    <row r="51" spans="2:28" x14ac:dyDescent="0.25">
      <c r="B51" s="361" t="s">
        <v>71</v>
      </c>
      <c r="C51" s="362" t="s">
        <v>70</v>
      </c>
      <c r="D51" s="363" t="s">
        <v>47</v>
      </c>
      <c r="E51" s="415"/>
      <c r="F51" s="415"/>
      <c r="G51" s="415"/>
      <c r="H51" s="415"/>
      <c r="I51" s="415"/>
      <c r="J51" s="415"/>
      <c r="K51" s="415"/>
      <c r="L51" s="415"/>
      <c r="M51" s="415"/>
      <c r="N51" s="415"/>
      <c r="O51" s="415"/>
      <c r="P51" s="415"/>
      <c r="Q51" s="359">
        <f t="shared" si="6"/>
        <v>0</v>
      </c>
      <c r="R51" s="364">
        <f t="shared" si="7"/>
        <v>0</v>
      </c>
      <c r="S51" s="365">
        <f t="shared" si="8"/>
        <v>0</v>
      </c>
      <c r="T51" s="414"/>
      <c r="U51" s="365">
        <f t="shared" si="9"/>
        <v>0</v>
      </c>
      <c r="V51" s="414"/>
      <c r="W51" s="365">
        <f t="shared" si="10"/>
        <v>0</v>
      </c>
      <c r="X51" s="1081"/>
      <c r="Y51" s="365">
        <f t="shared" si="11"/>
        <v>0</v>
      </c>
      <c r="Z51" s="416"/>
      <c r="AA51" s="340"/>
      <c r="AB51" s="340"/>
    </row>
    <row r="52" spans="2:28" x14ac:dyDescent="0.25">
      <c r="B52" s="361" t="s">
        <v>72</v>
      </c>
      <c r="C52" s="362" t="s">
        <v>73</v>
      </c>
      <c r="D52" s="363" t="s">
        <v>47</v>
      </c>
      <c r="E52" s="415">
        <v>443</v>
      </c>
      <c r="F52" s="415">
        <v>1001.1</v>
      </c>
      <c r="G52" s="415">
        <v>333.2</v>
      </c>
      <c r="H52" s="415">
        <v>1898</v>
      </c>
      <c r="I52" s="415">
        <v>498.8</v>
      </c>
      <c r="J52" s="415">
        <v>1378.9</v>
      </c>
      <c r="K52" s="415">
        <v>167.8</v>
      </c>
      <c r="L52" s="415">
        <v>379</v>
      </c>
      <c r="M52" s="415"/>
      <c r="N52" s="415">
        <v>816</v>
      </c>
      <c r="O52" s="415"/>
      <c r="P52" s="415"/>
      <c r="Q52" s="359">
        <f t="shared" si="6"/>
        <v>1.2809449008842999</v>
      </c>
      <c r="R52" s="364">
        <f t="shared" si="7"/>
        <v>6915.8</v>
      </c>
      <c r="S52" s="365">
        <f t="shared" si="8"/>
        <v>0</v>
      </c>
      <c r="T52" s="414"/>
      <c r="U52" s="365">
        <f t="shared" si="9"/>
        <v>0</v>
      </c>
      <c r="V52" s="414"/>
      <c r="W52" s="365">
        <f t="shared" si="10"/>
        <v>0</v>
      </c>
      <c r="X52" s="1081"/>
      <c r="Y52" s="365">
        <f t="shared" si="11"/>
        <v>0</v>
      </c>
      <c r="Z52" s="416"/>
      <c r="AA52" s="340"/>
      <c r="AB52" s="340"/>
    </row>
    <row r="53" spans="2:28" x14ac:dyDescent="0.25">
      <c r="B53" s="361" t="s">
        <v>74</v>
      </c>
      <c r="C53" s="362" t="s">
        <v>73</v>
      </c>
      <c r="D53" s="363" t="s">
        <v>47</v>
      </c>
      <c r="E53" s="415"/>
      <c r="F53" s="415"/>
      <c r="G53" s="415"/>
      <c r="H53" s="415"/>
      <c r="I53" s="415"/>
      <c r="J53" s="415"/>
      <c r="K53" s="415"/>
      <c r="L53" s="415"/>
      <c r="M53" s="415"/>
      <c r="N53" s="415"/>
      <c r="O53" s="415"/>
      <c r="P53" s="415"/>
      <c r="Q53" s="359">
        <f t="shared" si="6"/>
        <v>0</v>
      </c>
      <c r="R53" s="364">
        <f t="shared" si="7"/>
        <v>0</v>
      </c>
      <c r="S53" s="365">
        <f t="shared" si="8"/>
        <v>0</v>
      </c>
      <c r="T53" s="414"/>
      <c r="U53" s="365">
        <f t="shared" si="9"/>
        <v>0</v>
      </c>
      <c r="V53" s="414"/>
      <c r="W53" s="365">
        <f t="shared" si="10"/>
        <v>0</v>
      </c>
      <c r="X53" s="1081"/>
      <c r="Y53" s="365">
        <f t="shared" si="11"/>
        <v>0</v>
      </c>
      <c r="Z53" s="416"/>
      <c r="AA53" s="340"/>
      <c r="AB53" s="340"/>
    </row>
    <row r="54" spans="2:28" x14ac:dyDescent="0.25">
      <c r="B54" s="361" t="s">
        <v>75</v>
      </c>
      <c r="C54" s="362" t="s">
        <v>73</v>
      </c>
      <c r="D54" s="363" t="s">
        <v>47</v>
      </c>
      <c r="E54" s="415"/>
      <c r="F54" s="415"/>
      <c r="G54" s="415"/>
      <c r="H54" s="415"/>
      <c r="I54" s="415"/>
      <c r="J54" s="415"/>
      <c r="K54" s="415"/>
      <c r="L54" s="415"/>
      <c r="M54" s="415"/>
      <c r="N54" s="415"/>
      <c r="O54" s="415"/>
      <c r="P54" s="415"/>
      <c r="Q54" s="359">
        <f t="shared" si="6"/>
        <v>0</v>
      </c>
      <c r="R54" s="364">
        <f t="shared" si="7"/>
        <v>0</v>
      </c>
      <c r="S54" s="365">
        <f t="shared" si="8"/>
        <v>0</v>
      </c>
      <c r="T54" s="414"/>
      <c r="U54" s="365">
        <f t="shared" si="9"/>
        <v>0</v>
      </c>
      <c r="V54" s="414"/>
      <c r="W54" s="365">
        <f t="shared" si="10"/>
        <v>0</v>
      </c>
      <c r="X54" s="1081"/>
      <c r="Y54" s="365">
        <f t="shared" si="11"/>
        <v>0</v>
      </c>
      <c r="Z54" s="416"/>
      <c r="AA54" s="340"/>
      <c r="AB54" s="340"/>
    </row>
    <row r="55" spans="2:28" x14ac:dyDescent="0.25">
      <c r="B55" s="361" t="s">
        <v>76</v>
      </c>
      <c r="C55" s="362" t="s">
        <v>77</v>
      </c>
      <c r="D55" s="363" t="s">
        <v>47</v>
      </c>
      <c r="E55" s="415">
        <f>321.5+31.1</f>
        <v>352.6</v>
      </c>
      <c r="F55" s="415"/>
      <c r="G55" s="415"/>
      <c r="H55" s="415">
        <f>1050+650</f>
        <v>1700</v>
      </c>
      <c r="I55" s="415"/>
      <c r="J55" s="415"/>
      <c r="K55" s="415"/>
      <c r="L55" s="415"/>
      <c r="M55" s="415">
        <f>749.48+410</f>
        <v>1159.48</v>
      </c>
      <c r="N55" s="415"/>
      <c r="O55" s="415"/>
      <c r="P55" s="415"/>
      <c r="Q55" s="359">
        <f t="shared" si="6"/>
        <v>0.59494165493976703</v>
      </c>
      <c r="R55" s="364">
        <f t="shared" si="7"/>
        <v>3212.08</v>
      </c>
      <c r="S55" s="365">
        <f t="shared" si="8"/>
        <v>0</v>
      </c>
      <c r="T55" s="414"/>
      <c r="U55" s="365">
        <f t="shared" si="9"/>
        <v>0</v>
      </c>
      <c r="V55" s="414"/>
      <c r="W55" s="365">
        <f t="shared" si="10"/>
        <v>0</v>
      </c>
      <c r="X55" s="1081"/>
      <c r="Y55" s="365">
        <f t="shared" si="11"/>
        <v>0</v>
      </c>
      <c r="Z55" s="416"/>
      <c r="AA55" s="340"/>
      <c r="AB55" s="340"/>
    </row>
    <row r="56" spans="2:28" x14ac:dyDescent="0.25">
      <c r="B56" s="361" t="s">
        <v>78</v>
      </c>
      <c r="C56" s="362" t="s">
        <v>79</v>
      </c>
      <c r="D56" s="363" t="s">
        <v>47</v>
      </c>
      <c r="E56" s="415">
        <v>1092.25</v>
      </c>
      <c r="F56" s="415">
        <f>997+166</f>
        <v>1163</v>
      </c>
      <c r="G56" s="415">
        <f>1026</f>
        <v>1026</v>
      </c>
      <c r="H56" s="415">
        <v>1870.5</v>
      </c>
      <c r="I56" s="415">
        <v>710</v>
      </c>
      <c r="J56" s="415">
        <v>1086.33</v>
      </c>
      <c r="K56" s="415">
        <v>201.23</v>
      </c>
      <c r="L56" s="415"/>
      <c r="M56" s="415"/>
      <c r="N56" s="415"/>
      <c r="O56" s="415"/>
      <c r="P56" s="415"/>
      <c r="Q56" s="359">
        <f t="shared" si="6"/>
        <v>1.3241956374303958</v>
      </c>
      <c r="R56" s="364">
        <f t="shared" si="7"/>
        <v>7149.3099999999995</v>
      </c>
      <c r="S56" s="365">
        <f t="shared" si="8"/>
        <v>0</v>
      </c>
      <c r="T56" s="414"/>
      <c r="U56" s="365">
        <f t="shared" si="9"/>
        <v>0</v>
      </c>
      <c r="V56" s="414"/>
      <c r="W56" s="365">
        <f t="shared" si="10"/>
        <v>0</v>
      </c>
      <c r="X56" s="1081"/>
      <c r="Y56" s="365">
        <f t="shared" si="11"/>
        <v>0</v>
      </c>
      <c r="Z56" s="416"/>
      <c r="AA56" s="340"/>
      <c r="AB56" s="340"/>
    </row>
    <row r="57" spans="2:28" x14ac:dyDescent="0.25">
      <c r="B57" s="361" t="s">
        <v>80</v>
      </c>
      <c r="C57" s="362" t="s">
        <v>51</v>
      </c>
      <c r="D57" s="363" t="s">
        <v>47</v>
      </c>
      <c r="E57" s="415"/>
      <c r="F57" s="415"/>
      <c r="G57" s="415"/>
      <c r="H57" s="415"/>
      <c r="I57" s="415"/>
      <c r="J57" s="415"/>
      <c r="K57" s="415"/>
      <c r="L57" s="415"/>
      <c r="M57" s="415"/>
      <c r="N57" s="415"/>
      <c r="O57" s="415"/>
      <c r="P57" s="415"/>
      <c r="Q57" s="359">
        <f t="shared" si="6"/>
        <v>0</v>
      </c>
      <c r="R57" s="364">
        <f t="shared" si="7"/>
        <v>0</v>
      </c>
      <c r="S57" s="365">
        <f t="shared" si="8"/>
        <v>0</v>
      </c>
      <c r="T57" s="414"/>
      <c r="U57" s="365">
        <f t="shared" si="9"/>
        <v>0</v>
      </c>
      <c r="V57" s="414"/>
      <c r="W57" s="365">
        <f t="shared" si="10"/>
        <v>0</v>
      </c>
      <c r="X57" s="1081"/>
      <c r="Y57" s="365">
        <f t="shared" si="11"/>
        <v>0</v>
      </c>
      <c r="Z57" s="416"/>
      <c r="AA57" s="340"/>
      <c r="AB57" s="340"/>
    </row>
    <row r="58" spans="2:28" x14ac:dyDescent="0.25">
      <c r="B58" s="361" t="s">
        <v>81</v>
      </c>
      <c r="C58" s="362" t="s">
        <v>77</v>
      </c>
      <c r="D58" s="363" t="s">
        <v>47</v>
      </c>
      <c r="E58" s="415">
        <v>280</v>
      </c>
      <c r="F58" s="415">
        <v>75</v>
      </c>
      <c r="G58" s="415">
        <f>220+242.2</f>
        <v>462.2</v>
      </c>
      <c r="H58" s="415">
        <f>200+48</f>
        <v>248</v>
      </c>
      <c r="I58" s="415">
        <v>150</v>
      </c>
      <c r="J58" s="415">
        <v>514.65</v>
      </c>
      <c r="K58" s="415">
        <v>220</v>
      </c>
      <c r="L58" s="415">
        <v>379</v>
      </c>
      <c r="M58" s="415"/>
      <c r="N58" s="415">
        <v>54</v>
      </c>
      <c r="O58" s="415"/>
      <c r="P58" s="415"/>
      <c r="Q58" s="359">
        <f t="shared" si="6"/>
        <v>0.44135162339456796</v>
      </c>
      <c r="R58" s="364">
        <f t="shared" si="7"/>
        <v>2382.85</v>
      </c>
      <c r="S58" s="365">
        <f t="shared" si="8"/>
        <v>0</v>
      </c>
      <c r="T58" s="414"/>
      <c r="U58" s="365">
        <f t="shared" si="9"/>
        <v>0</v>
      </c>
      <c r="V58" s="414"/>
      <c r="W58" s="365">
        <f t="shared" si="10"/>
        <v>0</v>
      </c>
      <c r="X58" s="1081"/>
      <c r="Y58" s="365">
        <f t="shared" si="11"/>
        <v>0</v>
      </c>
      <c r="Z58" s="416"/>
      <c r="AA58" s="340"/>
      <c r="AB58" s="340"/>
    </row>
    <row r="59" spans="2:28" x14ac:dyDescent="0.25">
      <c r="B59" s="361" t="s">
        <v>82</v>
      </c>
      <c r="C59" s="362" t="s">
        <v>77</v>
      </c>
      <c r="D59" s="363" t="s">
        <v>47</v>
      </c>
      <c r="E59" s="415"/>
      <c r="F59" s="415"/>
      <c r="G59" s="415">
        <v>583.9</v>
      </c>
      <c r="H59" s="415">
        <v>723.3</v>
      </c>
      <c r="I59" s="415">
        <f>308.18+195.77</f>
        <v>503.95000000000005</v>
      </c>
      <c r="J59" s="415">
        <v>396.2</v>
      </c>
      <c r="K59" s="415">
        <f>320.75+381.39</f>
        <v>702.14</v>
      </c>
      <c r="L59" s="415"/>
      <c r="M59" s="415"/>
      <c r="N59" s="415">
        <f>3600+600</f>
        <v>4200</v>
      </c>
      <c r="O59" s="415"/>
      <c r="P59" s="415"/>
      <c r="Q59" s="359">
        <f t="shared" si="6"/>
        <v>1.3168201745839845</v>
      </c>
      <c r="R59" s="364">
        <f t="shared" si="7"/>
        <v>7109.49</v>
      </c>
      <c r="S59" s="365">
        <f t="shared" si="8"/>
        <v>0</v>
      </c>
      <c r="T59" s="414"/>
      <c r="U59" s="365">
        <f t="shared" si="9"/>
        <v>0</v>
      </c>
      <c r="V59" s="414"/>
      <c r="W59" s="365">
        <f t="shared" si="10"/>
        <v>0</v>
      </c>
      <c r="X59" s="1081"/>
      <c r="Y59" s="365">
        <f t="shared" si="11"/>
        <v>0</v>
      </c>
      <c r="Z59" s="416"/>
      <c r="AA59" s="340"/>
      <c r="AB59" s="340"/>
    </row>
    <row r="60" spans="2:28" x14ac:dyDescent="0.25">
      <c r="B60" s="361" t="s">
        <v>83</v>
      </c>
      <c r="C60" s="362" t="s">
        <v>79</v>
      </c>
      <c r="D60" s="363" t="s">
        <v>47</v>
      </c>
      <c r="E60" s="415">
        <v>54.01</v>
      </c>
      <c r="F60" s="415">
        <v>37.04</v>
      </c>
      <c r="G60" s="415">
        <v>34.42</v>
      </c>
      <c r="H60" s="415">
        <v>34.86</v>
      </c>
      <c r="I60" s="415">
        <v>33.590000000000003</v>
      </c>
      <c r="J60" s="415">
        <v>39.24</v>
      </c>
      <c r="K60" s="415">
        <v>35.08</v>
      </c>
      <c r="L60" s="415">
        <v>41.71</v>
      </c>
      <c r="M60" s="415">
        <v>32.630000000000003</v>
      </c>
      <c r="N60" s="415">
        <f>40.25+269</f>
        <v>309.25</v>
      </c>
      <c r="O60" s="415"/>
      <c r="P60" s="415"/>
      <c r="Q60" s="359">
        <f t="shared" si="6"/>
        <v>0.12073199264631901</v>
      </c>
      <c r="R60" s="364">
        <f t="shared" si="7"/>
        <v>651.82999999999993</v>
      </c>
      <c r="S60" s="365">
        <f t="shared" si="8"/>
        <v>0</v>
      </c>
      <c r="T60" s="414"/>
      <c r="U60" s="365">
        <f t="shared" si="9"/>
        <v>0</v>
      </c>
      <c r="V60" s="414"/>
      <c r="W60" s="365">
        <f t="shared" si="10"/>
        <v>0</v>
      </c>
      <c r="X60" s="1081"/>
      <c r="Y60" s="365">
        <f t="shared" si="11"/>
        <v>0</v>
      </c>
      <c r="Z60" s="416"/>
      <c r="AA60" s="340"/>
      <c r="AB60" s="340"/>
    </row>
    <row r="61" spans="2:28" x14ac:dyDescent="0.25">
      <c r="B61" s="361" t="s">
        <v>84</v>
      </c>
      <c r="C61" s="362" t="s">
        <v>85</v>
      </c>
      <c r="D61" s="363" t="s">
        <v>47</v>
      </c>
      <c r="E61" s="415"/>
      <c r="F61" s="415"/>
      <c r="G61" s="415"/>
      <c r="H61" s="415"/>
      <c r="I61" s="415"/>
      <c r="J61" s="415"/>
      <c r="K61" s="415"/>
      <c r="L61" s="415"/>
      <c r="M61" s="415"/>
      <c r="N61" s="415"/>
      <c r="O61" s="415"/>
      <c r="P61" s="415"/>
      <c r="Q61" s="359">
        <f t="shared" si="6"/>
        <v>0</v>
      </c>
      <c r="R61" s="364">
        <f t="shared" si="7"/>
        <v>0</v>
      </c>
      <c r="S61" s="365">
        <f t="shared" si="8"/>
        <v>0</v>
      </c>
      <c r="T61" s="414"/>
      <c r="U61" s="365">
        <f t="shared" si="9"/>
        <v>0</v>
      </c>
      <c r="V61" s="414"/>
      <c r="W61" s="365">
        <f t="shared" si="10"/>
        <v>0</v>
      </c>
      <c r="X61" s="1081"/>
      <c r="Y61" s="365">
        <f t="shared" si="11"/>
        <v>0</v>
      </c>
      <c r="Z61" s="416"/>
      <c r="AA61" s="340"/>
      <c r="AB61" s="340"/>
    </row>
    <row r="62" spans="2:28" x14ac:dyDescent="0.25">
      <c r="B62" s="361" t="s">
        <v>86</v>
      </c>
      <c r="C62" s="362" t="s">
        <v>85</v>
      </c>
      <c r="D62" s="363" t="s">
        <v>47</v>
      </c>
      <c r="E62" s="415"/>
      <c r="F62" s="415"/>
      <c r="G62" s="837"/>
      <c r="H62" s="415">
        <v>56.52</v>
      </c>
      <c r="I62" s="415">
        <v>14.13</v>
      </c>
      <c r="J62" s="415"/>
      <c r="K62" s="415">
        <v>313.68</v>
      </c>
      <c r="L62" s="415"/>
      <c r="M62" s="415">
        <v>65</v>
      </c>
      <c r="N62" s="415"/>
      <c r="O62" s="415"/>
      <c r="P62" s="415"/>
      <c r="Q62" s="359">
        <f t="shared" si="6"/>
        <v>8.3224930205376441E-2</v>
      </c>
      <c r="R62" s="364">
        <f t="shared" si="7"/>
        <v>449.33000000000004</v>
      </c>
      <c r="S62" s="365">
        <f t="shared" si="8"/>
        <v>0</v>
      </c>
      <c r="T62" s="414"/>
      <c r="U62" s="365">
        <f t="shared" si="9"/>
        <v>0</v>
      </c>
      <c r="V62" s="414"/>
      <c r="W62" s="365">
        <f t="shared" si="10"/>
        <v>0</v>
      </c>
      <c r="X62" s="1081"/>
      <c r="Y62" s="365">
        <f t="shared" si="11"/>
        <v>0</v>
      </c>
      <c r="Z62" s="416"/>
      <c r="AA62" s="340"/>
      <c r="AB62" s="340"/>
    </row>
    <row r="63" spans="2:28" x14ac:dyDescent="0.25">
      <c r="B63" s="361" t="s">
        <v>87</v>
      </c>
      <c r="C63" s="362" t="s">
        <v>85</v>
      </c>
      <c r="D63" s="363" t="s">
        <v>47</v>
      </c>
      <c r="E63" s="415"/>
      <c r="F63" s="415"/>
      <c r="G63" s="415"/>
      <c r="H63" s="415"/>
      <c r="I63" s="415"/>
      <c r="J63" s="415"/>
      <c r="K63" s="415"/>
      <c r="L63" s="415"/>
      <c r="M63" s="415"/>
      <c r="N63" s="415"/>
      <c r="O63" s="415"/>
      <c r="P63" s="415"/>
      <c r="Q63" s="359">
        <f t="shared" si="6"/>
        <v>0</v>
      </c>
      <c r="R63" s="364">
        <f t="shared" si="7"/>
        <v>0</v>
      </c>
      <c r="S63" s="365">
        <f t="shared" si="8"/>
        <v>0</v>
      </c>
      <c r="T63" s="414"/>
      <c r="U63" s="365">
        <f t="shared" si="9"/>
        <v>0</v>
      </c>
      <c r="V63" s="414"/>
      <c r="W63" s="365">
        <f t="shared" si="10"/>
        <v>0</v>
      </c>
      <c r="X63" s="1081"/>
      <c r="Y63" s="365">
        <f t="shared" si="11"/>
        <v>0</v>
      </c>
      <c r="Z63" s="416"/>
      <c r="AA63" s="340"/>
      <c r="AB63" s="340"/>
    </row>
    <row r="64" spans="2:28" x14ac:dyDescent="0.25">
      <c r="B64" s="361" t="s">
        <v>371</v>
      </c>
      <c r="C64" s="362" t="s">
        <v>85</v>
      </c>
      <c r="D64" s="363" t="s">
        <v>47</v>
      </c>
      <c r="E64" s="415"/>
      <c r="F64" s="415"/>
      <c r="G64" s="415"/>
      <c r="H64" s="415"/>
      <c r="I64" s="415"/>
      <c r="J64" s="415"/>
      <c r="K64" s="415"/>
      <c r="L64" s="415"/>
      <c r="M64" s="415"/>
      <c r="N64" s="415"/>
      <c r="O64" s="415"/>
      <c r="P64" s="415"/>
      <c r="Q64" s="359">
        <f t="shared" si="6"/>
        <v>0</v>
      </c>
      <c r="R64" s="364">
        <f t="shared" si="7"/>
        <v>0</v>
      </c>
      <c r="S64" s="365">
        <f t="shared" si="8"/>
        <v>0</v>
      </c>
      <c r="T64" s="414"/>
      <c r="U64" s="365">
        <f t="shared" si="9"/>
        <v>0</v>
      </c>
      <c r="V64" s="414"/>
      <c r="W64" s="365">
        <f t="shared" si="10"/>
        <v>0</v>
      </c>
      <c r="X64" s="1081"/>
      <c r="Y64" s="365">
        <f t="shared" si="11"/>
        <v>0</v>
      </c>
      <c r="Z64" s="416"/>
      <c r="AA64" s="340"/>
      <c r="AB64" s="340"/>
    </row>
    <row r="65" spans="2:28" x14ac:dyDescent="0.25">
      <c r="B65" s="454" t="s">
        <v>88</v>
      </c>
      <c r="C65" s="455" t="s">
        <v>88</v>
      </c>
      <c r="D65" s="363" t="s">
        <v>47</v>
      </c>
      <c r="E65" s="415">
        <v>150</v>
      </c>
      <c r="F65" s="415"/>
      <c r="G65" s="415"/>
      <c r="H65" s="415"/>
      <c r="I65" s="415"/>
      <c r="J65" s="415"/>
      <c r="K65" s="415"/>
      <c r="L65" s="415"/>
      <c r="M65" s="415"/>
      <c r="N65" s="415"/>
      <c r="O65" s="415"/>
      <c r="P65" s="415"/>
      <c r="Q65" s="359">
        <f t="shared" si="6"/>
        <v>2.7783009215513021E-2</v>
      </c>
      <c r="R65" s="364">
        <f t="shared" si="7"/>
        <v>150</v>
      </c>
      <c r="S65" s="365">
        <f t="shared" si="8"/>
        <v>0</v>
      </c>
      <c r="T65" s="414"/>
      <c r="U65" s="365">
        <f t="shared" si="9"/>
        <v>0</v>
      </c>
      <c r="V65" s="414"/>
      <c r="W65" s="365">
        <f t="shared" si="10"/>
        <v>0</v>
      </c>
      <c r="X65" s="1081"/>
      <c r="Y65" s="365">
        <f t="shared" si="11"/>
        <v>0</v>
      </c>
      <c r="Z65" s="416"/>
      <c r="AA65" s="340"/>
      <c r="AB65" s="340"/>
    </row>
    <row r="66" spans="2:28" x14ac:dyDescent="0.25">
      <c r="B66" s="417" t="s">
        <v>88</v>
      </c>
      <c r="C66" s="418" t="s">
        <v>538</v>
      </c>
      <c r="D66" s="363" t="s">
        <v>47</v>
      </c>
      <c r="E66" s="415"/>
      <c r="F66" s="415"/>
      <c r="G66" s="415"/>
      <c r="H66" s="415"/>
      <c r="I66" s="415"/>
      <c r="J66" s="415"/>
      <c r="K66" s="415">
        <v>115605.35</v>
      </c>
      <c r="L66" s="415"/>
      <c r="M66" s="415">
        <v>23872.03</v>
      </c>
      <c r="N66" s="415"/>
      <c r="O66" s="415"/>
      <c r="P66" s="415"/>
      <c r="Q66" s="359">
        <f t="shared" ref="Q66:Q67" si="12">IF(OR(R66=0,R66=""),0,(R66/$R$70)*100)</f>
        <v>25.83400889263741</v>
      </c>
      <c r="R66" s="364">
        <f t="shared" si="7"/>
        <v>139477.38</v>
      </c>
      <c r="S66" s="365">
        <f t="shared" si="8"/>
        <v>0</v>
      </c>
      <c r="T66" s="414"/>
      <c r="U66" s="365">
        <f t="shared" si="9"/>
        <v>0</v>
      </c>
      <c r="V66" s="414"/>
      <c r="W66" s="365">
        <f t="shared" si="10"/>
        <v>0</v>
      </c>
      <c r="X66" s="1081"/>
      <c r="Y66" s="365">
        <f t="shared" si="11"/>
        <v>0</v>
      </c>
      <c r="Z66" s="416"/>
      <c r="AA66" s="340"/>
      <c r="AB66" s="340"/>
    </row>
    <row r="67" spans="2:28" x14ac:dyDescent="0.25">
      <c r="B67" s="417" t="s">
        <v>460</v>
      </c>
      <c r="C67" s="418" t="s">
        <v>88</v>
      </c>
      <c r="D67" s="363" t="s">
        <v>47</v>
      </c>
      <c r="E67" s="415"/>
      <c r="F67" s="415"/>
      <c r="G67" s="415"/>
      <c r="H67" s="415"/>
      <c r="I67" s="415"/>
      <c r="J67" s="415"/>
      <c r="K67" s="415"/>
      <c r="L67" s="415"/>
      <c r="M67" s="415"/>
      <c r="N67" s="415"/>
      <c r="O67" s="415"/>
      <c r="P67" s="415"/>
      <c r="Q67" s="359">
        <f t="shared" si="12"/>
        <v>0</v>
      </c>
      <c r="R67" s="364">
        <f t="shared" si="7"/>
        <v>0</v>
      </c>
      <c r="S67" s="365">
        <f t="shared" si="8"/>
        <v>0</v>
      </c>
      <c r="T67" s="414"/>
      <c r="U67" s="365">
        <f t="shared" si="9"/>
        <v>0</v>
      </c>
      <c r="V67" s="414"/>
      <c r="W67" s="365">
        <f t="shared" si="10"/>
        <v>0</v>
      </c>
      <c r="X67" s="1081"/>
      <c r="Y67" s="365">
        <f t="shared" si="11"/>
        <v>0</v>
      </c>
      <c r="Z67" s="416"/>
      <c r="AA67" s="340"/>
      <c r="AB67" s="340"/>
    </row>
    <row r="68" spans="2:28" x14ac:dyDescent="0.25">
      <c r="B68" s="417" t="s">
        <v>461</v>
      </c>
      <c r="C68" s="418" t="s">
        <v>88</v>
      </c>
      <c r="D68" s="363" t="s">
        <v>47</v>
      </c>
      <c r="E68" s="415"/>
      <c r="F68" s="415"/>
      <c r="G68" s="415"/>
      <c r="H68" s="415"/>
      <c r="I68" s="415"/>
      <c r="J68" s="415"/>
      <c r="K68" s="415"/>
      <c r="L68" s="415"/>
      <c r="M68" s="415"/>
      <c r="N68" s="415"/>
      <c r="O68" s="415"/>
      <c r="P68" s="415"/>
      <c r="Q68" s="359">
        <f>IF(OR(R68=0,R68=""),0,(R68/$R$70)*100)</f>
        <v>0</v>
      </c>
      <c r="R68" s="364">
        <f t="shared" si="7"/>
        <v>0</v>
      </c>
      <c r="S68" s="365">
        <f t="shared" si="8"/>
        <v>0</v>
      </c>
      <c r="T68" s="414"/>
      <c r="U68" s="365">
        <f t="shared" si="9"/>
        <v>0</v>
      </c>
      <c r="V68" s="414"/>
      <c r="W68" s="365">
        <f t="shared" si="10"/>
        <v>0</v>
      </c>
      <c r="X68" s="1081"/>
      <c r="Y68" s="365">
        <f t="shared" si="11"/>
        <v>0</v>
      </c>
      <c r="Z68" s="416"/>
      <c r="AA68" s="340"/>
      <c r="AB68" s="340"/>
    </row>
    <row r="69" spans="2:28" ht="15.75" thickBot="1" x14ac:dyDescent="0.3">
      <c r="B69" s="366" t="s">
        <v>245</v>
      </c>
      <c r="C69" s="367" t="s">
        <v>246</v>
      </c>
      <c r="D69" s="368" t="s">
        <v>47</v>
      </c>
      <c r="E69" s="369">
        <f t="shared" ref="E69:P69" si="13">E27-E26</f>
        <v>0</v>
      </c>
      <c r="F69" s="369">
        <f t="shared" si="13"/>
        <v>0</v>
      </c>
      <c r="G69" s="369">
        <f t="shared" si="13"/>
        <v>180000</v>
      </c>
      <c r="H69" s="369">
        <f t="shared" si="13"/>
        <v>0</v>
      </c>
      <c r="I69" s="369">
        <f t="shared" si="13"/>
        <v>0</v>
      </c>
      <c r="J69" s="369">
        <f t="shared" si="13"/>
        <v>0</v>
      </c>
      <c r="K69" s="369">
        <f t="shared" si="13"/>
        <v>112785</v>
      </c>
      <c r="L69" s="369">
        <f t="shared" si="13"/>
        <v>41850</v>
      </c>
      <c r="M69" s="369">
        <f t="shared" si="13"/>
        <v>0</v>
      </c>
      <c r="N69" s="369">
        <f t="shared" si="13"/>
        <v>0</v>
      </c>
      <c r="O69" s="369">
        <f t="shared" si="13"/>
        <v>0</v>
      </c>
      <c r="P69" s="369">
        <f t="shared" si="13"/>
        <v>0</v>
      </c>
      <c r="Q69" s="359">
        <f>IF(OR(R69=0,R69=""),0,(R69/$R$70)*100)</f>
        <v>61.981115258887996</v>
      </c>
      <c r="R69" s="364">
        <f t="shared" si="7"/>
        <v>334635</v>
      </c>
      <c r="S69" s="370">
        <f t="shared" si="8"/>
        <v>0</v>
      </c>
      <c r="T69" s="359">
        <f>SUM(E26:P26)+SUM(E22:P22)</f>
        <v>0</v>
      </c>
      <c r="U69" s="370">
        <f t="shared" si="9"/>
        <v>0</v>
      </c>
      <c r="V69" s="359">
        <f>SUM(E10:P10)</f>
        <v>0</v>
      </c>
      <c r="W69" s="370">
        <f t="shared" si="10"/>
        <v>100</v>
      </c>
      <c r="X69" s="359">
        <f>SUM(E14:P14)</f>
        <v>334635</v>
      </c>
      <c r="Y69" s="370">
        <f t="shared" si="11"/>
        <v>0</v>
      </c>
      <c r="Z69" s="1108">
        <f>SUM(E18:P18)</f>
        <v>0</v>
      </c>
      <c r="AA69" s="340"/>
      <c r="AB69" s="340"/>
    </row>
    <row r="70" spans="2:28" ht="16.5" thickTop="1" thickBot="1" x14ac:dyDescent="0.3">
      <c r="B70" s="372" t="s">
        <v>89</v>
      </c>
      <c r="C70" s="373"/>
      <c r="D70" s="374" t="s">
        <v>47</v>
      </c>
      <c r="E70" s="375">
        <f t="shared" ref="E70:P70" si="14">SUM(E31:E69)</f>
        <v>8072.4700000000012</v>
      </c>
      <c r="F70" s="375">
        <f t="shared" si="14"/>
        <v>5231.1400000000003</v>
      </c>
      <c r="G70" s="375">
        <f t="shared" si="14"/>
        <v>189074.6</v>
      </c>
      <c r="H70" s="375">
        <f t="shared" si="14"/>
        <v>11501.060000000001</v>
      </c>
      <c r="I70" s="375">
        <f t="shared" si="14"/>
        <v>5650.35</v>
      </c>
      <c r="J70" s="375">
        <f t="shared" si="14"/>
        <v>7690.3199999999988</v>
      </c>
      <c r="K70" s="375">
        <f t="shared" si="14"/>
        <v>233445.28</v>
      </c>
      <c r="L70" s="375">
        <f t="shared" si="14"/>
        <v>45564.71</v>
      </c>
      <c r="M70" s="375">
        <f t="shared" si="14"/>
        <v>26869.14</v>
      </c>
      <c r="N70" s="375">
        <f t="shared" si="14"/>
        <v>6799.25</v>
      </c>
      <c r="O70" s="375">
        <f t="shared" si="14"/>
        <v>0</v>
      </c>
      <c r="P70" s="375">
        <f t="shared" si="14"/>
        <v>0</v>
      </c>
      <c r="Q70" s="376" t="s">
        <v>107</v>
      </c>
      <c r="R70" s="377">
        <f>SUM(R31:R69)</f>
        <v>539898.32000000007</v>
      </c>
      <c r="S70" s="376">
        <f>IF($R70=0,0,(T70/$R70)*100)</f>
        <v>0</v>
      </c>
      <c r="T70" s="377">
        <f>IF($X$29&lt;&gt;"",SUM(T31:T69),0)</f>
        <v>0</v>
      </c>
      <c r="U70" s="376">
        <f>IF($R70=0,0,(V70/$R70)*100)</f>
        <v>0</v>
      </c>
      <c r="V70" s="377">
        <f>IF($X$29&lt;&gt;"",SUM(V31:V69),0)</f>
        <v>0</v>
      </c>
      <c r="W70" s="376">
        <f>IF($R70=0,0,(X70/$R70)*100)</f>
        <v>0</v>
      </c>
      <c r="X70" s="377">
        <f>IF($X$29&lt;&gt;"",SUM(X31:X69),0)</f>
        <v>0</v>
      </c>
      <c r="Y70" s="376">
        <f>IF($R70=0,0,(Z70/$R70)*100)</f>
        <v>0</v>
      </c>
      <c r="Z70" s="378">
        <f>IF($X$29&lt;&gt;"",SUM(Z31:Z69),0)</f>
        <v>0</v>
      </c>
      <c r="AA70" s="340"/>
      <c r="AB70" s="340"/>
    </row>
    <row r="71" spans="2:28" ht="16.5" thickTop="1" thickBot="1" x14ac:dyDescent="0.3">
      <c r="AA71" s="340"/>
      <c r="AB71" s="340"/>
    </row>
    <row r="72" spans="2:28" ht="16.5" thickTop="1" thickBot="1" x14ac:dyDescent="0.3">
      <c r="B72" s="379" t="s">
        <v>100</v>
      </c>
      <c r="C72" s="1214"/>
      <c r="D72" s="1214"/>
      <c r="E72" s="1214"/>
      <c r="F72" s="1214"/>
      <c r="G72" s="1214"/>
      <c r="H72" s="1214"/>
      <c r="I72" s="1214"/>
      <c r="J72" s="1214"/>
      <c r="K72" s="1214"/>
      <c r="L72" s="1214"/>
      <c r="M72" s="1214"/>
      <c r="N72" s="1214"/>
      <c r="O72" s="1214"/>
      <c r="P72" s="1214"/>
      <c r="Q72" s="1214"/>
      <c r="R72" s="1214"/>
      <c r="S72" s="1214"/>
      <c r="T72" s="1214"/>
      <c r="U72" s="1214"/>
      <c r="V72" s="1214"/>
      <c r="W72" s="1214"/>
      <c r="X72" s="1214"/>
      <c r="Y72" s="1214"/>
      <c r="Z72" s="1215"/>
      <c r="AA72" s="340"/>
      <c r="AB72" s="340"/>
    </row>
    <row r="73" spans="2:28" ht="15.75" thickTop="1" x14ac:dyDescent="0.25">
      <c r="B73" s="380" t="s">
        <v>90</v>
      </c>
      <c r="C73" s="381" t="s">
        <v>85</v>
      </c>
      <c r="D73" s="339" t="s">
        <v>47</v>
      </c>
      <c r="E73" s="421"/>
      <c r="F73" s="421"/>
      <c r="G73" s="421"/>
      <c r="H73" s="421"/>
      <c r="I73" s="421"/>
      <c r="J73" s="421"/>
      <c r="K73" s="421"/>
      <c r="L73" s="421"/>
      <c r="M73" s="421"/>
      <c r="N73" s="421"/>
      <c r="O73" s="421"/>
      <c r="P73" s="421"/>
      <c r="Q73" s="382">
        <f>IF(OR(R73=0,R73=""),0,(R73/$R$91)*100)</f>
        <v>0</v>
      </c>
      <c r="R73" s="382">
        <f t="shared" ref="R73:R89" si="15">SUM(E73:P73)</f>
        <v>0</v>
      </c>
      <c r="S73" s="383">
        <f t="shared" ref="S73:S90" si="16">IF($R73=0,0,(T73/$R73)*100)</f>
        <v>0</v>
      </c>
      <c r="T73" s="421"/>
      <c r="U73" s="383">
        <f t="shared" ref="U73:U90" si="17">IF($R73=0,0,(V73/$R73)*100)</f>
        <v>0</v>
      </c>
      <c r="V73" s="421"/>
      <c r="W73" s="383">
        <f t="shared" ref="W73:W90" si="18">IF($R73=0,0,(X73/$R73)*100)</f>
        <v>0</v>
      </c>
      <c r="X73" s="421"/>
      <c r="Y73" s="383">
        <f t="shared" ref="Y73:Y90" si="19">IF($R73=0,0,(Z73/$R73)*100)</f>
        <v>0</v>
      </c>
      <c r="Z73" s="423"/>
      <c r="AA73" s="340"/>
      <c r="AB73" s="340"/>
    </row>
    <row r="74" spans="2:28" x14ac:dyDescent="0.25">
      <c r="B74" s="384" t="s">
        <v>91</v>
      </c>
      <c r="C74" s="385" t="s">
        <v>85</v>
      </c>
      <c r="D74" s="331" t="s">
        <v>47</v>
      </c>
      <c r="E74" s="422">
        <v>131.56</v>
      </c>
      <c r="F74" s="422"/>
      <c r="G74" s="422"/>
      <c r="H74" s="422"/>
      <c r="I74" s="422"/>
      <c r="J74" s="422"/>
      <c r="K74" s="422"/>
      <c r="L74" s="422"/>
      <c r="M74" s="422"/>
      <c r="N74" s="422"/>
      <c r="O74" s="422"/>
      <c r="P74" s="422"/>
      <c r="Q74" s="386">
        <f t="shared" ref="Q74:Q90" si="20">IF(OR(R74=0,R74=""),0,(R74/$R$91)*100)</f>
        <v>0.32113276188820983</v>
      </c>
      <c r="R74" s="386">
        <f t="shared" si="15"/>
        <v>131.56</v>
      </c>
      <c r="S74" s="387">
        <f t="shared" si="16"/>
        <v>0</v>
      </c>
      <c r="T74" s="422"/>
      <c r="U74" s="387">
        <f t="shared" si="17"/>
        <v>0</v>
      </c>
      <c r="V74" s="422"/>
      <c r="W74" s="387">
        <f t="shared" si="18"/>
        <v>0</v>
      </c>
      <c r="X74" s="422"/>
      <c r="Y74" s="387">
        <f t="shared" si="19"/>
        <v>0</v>
      </c>
      <c r="Z74" s="424"/>
      <c r="AA74" s="340"/>
      <c r="AB74" s="340"/>
    </row>
    <row r="75" spans="2:28" x14ac:dyDescent="0.25">
      <c r="B75" s="384" t="s">
        <v>92</v>
      </c>
      <c r="C75" s="385" t="s">
        <v>85</v>
      </c>
      <c r="D75" s="331" t="s">
        <v>47</v>
      </c>
      <c r="E75" s="422"/>
      <c r="F75" s="422"/>
      <c r="G75" s="422"/>
      <c r="H75" s="422"/>
      <c r="I75" s="422"/>
      <c r="J75" s="422"/>
      <c r="K75" s="422"/>
      <c r="L75" s="422"/>
      <c r="M75" s="422"/>
      <c r="N75" s="422"/>
      <c r="O75" s="422"/>
      <c r="P75" s="422"/>
      <c r="Q75" s="386">
        <f t="shared" si="20"/>
        <v>0</v>
      </c>
      <c r="R75" s="386">
        <f t="shared" si="15"/>
        <v>0</v>
      </c>
      <c r="S75" s="387">
        <f t="shared" si="16"/>
        <v>0</v>
      </c>
      <c r="T75" s="422"/>
      <c r="U75" s="387">
        <f t="shared" si="17"/>
        <v>0</v>
      </c>
      <c r="V75" s="422"/>
      <c r="W75" s="387">
        <f t="shared" si="18"/>
        <v>0</v>
      </c>
      <c r="X75" s="422"/>
      <c r="Y75" s="387">
        <f t="shared" si="19"/>
        <v>0</v>
      </c>
      <c r="Z75" s="424"/>
      <c r="AA75" s="340"/>
      <c r="AB75" s="340"/>
    </row>
    <row r="76" spans="2:28" x14ac:dyDescent="0.25">
      <c r="B76" s="384" t="s">
        <v>93</v>
      </c>
      <c r="C76" s="385" t="s">
        <v>85</v>
      </c>
      <c r="D76" s="331" t="s">
        <v>47</v>
      </c>
      <c r="E76" s="422">
        <v>45</v>
      </c>
      <c r="F76" s="422">
        <v>45</v>
      </c>
      <c r="G76" s="422">
        <v>45</v>
      </c>
      <c r="H76" s="422">
        <v>45</v>
      </c>
      <c r="I76" s="422">
        <v>45</v>
      </c>
      <c r="J76" s="422">
        <v>45</v>
      </c>
      <c r="K76" s="422">
        <f>45/2</f>
        <v>22.5</v>
      </c>
      <c r="L76" s="422">
        <v>22.5</v>
      </c>
      <c r="M76" s="422">
        <v>22.5</v>
      </c>
      <c r="N76" s="422">
        <v>22.5</v>
      </c>
      <c r="O76" s="422"/>
      <c r="P76" s="422"/>
      <c r="Q76" s="386">
        <f t="shared" si="20"/>
        <v>0.87874577591787428</v>
      </c>
      <c r="R76" s="386">
        <f t="shared" si="15"/>
        <v>360</v>
      </c>
      <c r="S76" s="387">
        <f t="shared" si="16"/>
        <v>0</v>
      </c>
      <c r="T76" s="422"/>
      <c r="U76" s="387">
        <f t="shared" si="17"/>
        <v>0</v>
      </c>
      <c r="V76" s="422"/>
      <c r="W76" s="387">
        <f t="shared" si="18"/>
        <v>0</v>
      </c>
      <c r="X76" s="422"/>
      <c r="Y76" s="387">
        <f t="shared" si="19"/>
        <v>0</v>
      </c>
      <c r="Z76" s="424"/>
      <c r="AA76" s="340"/>
      <c r="AB76" s="340"/>
    </row>
    <row r="77" spans="2:28" x14ac:dyDescent="0.25">
      <c r="B77" s="384" t="s">
        <v>94</v>
      </c>
      <c r="C77" s="385" t="s">
        <v>85</v>
      </c>
      <c r="D77" s="331" t="s">
        <v>47</v>
      </c>
      <c r="E77" s="422"/>
      <c r="F77" s="422"/>
      <c r="G77" s="422"/>
      <c r="H77" s="422"/>
      <c r="I77" s="422"/>
      <c r="J77" s="422"/>
      <c r="K77" s="422"/>
      <c r="L77" s="422"/>
      <c r="M77" s="422"/>
      <c r="N77" s="422"/>
      <c r="O77" s="422"/>
      <c r="P77" s="422"/>
      <c r="Q77" s="386">
        <f t="shared" si="20"/>
        <v>0</v>
      </c>
      <c r="R77" s="386">
        <f t="shared" si="15"/>
        <v>0</v>
      </c>
      <c r="S77" s="387">
        <f t="shared" si="16"/>
        <v>0</v>
      </c>
      <c r="T77" s="422"/>
      <c r="U77" s="387">
        <f t="shared" si="17"/>
        <v>0</v>
      </c>
      <c r="V77" s="422"/>
      <c r="W77" s="387">
        <f t="shared" si="18"/>
        <v>0</v>
      </c>
      <c r="X77" s="422"/>
      <c r="Y77" s="387">
        <f t="shared" si="19"/>
        <v>0</v>
      </c>
      <c r="Z77" s="424"/>
      <c r="AA77" s="340"/>
      <c r="AB77" s="340"/>
    </row>
    <row r="78" spans="2:28" x14ac:dyDescent="0.25">
      <c r="B78" s="384" t="s">
        <v>95</v>
      </c>
      <c r="C78" s="385" t="s">
        <v>96</v>
      </c>
      <c r="D78" s="331" t="s">
        <v>47</v>
      </c>
      <c r="E78" s="422"/>
      <c r="F78" s="422"/>
      <c r="G78" s="422"/>
      <c r="H78" s="422"/>
      <c r="I78" s="422"/>
      <c r="J78" s="422"/>
      <c r="K78" s="422"/>
      <c r="L78" s="422"/>
      <c r="M78" s="422"/>
      <c r="N78" s="422"/>
      <c r="O78" s="422"/>
      <c r="P78" s="422"/>
      <c r="Q78" s="386">
        <f t="shared" si="20"/>
        <v>0</v>
      </c>
      <c r="R78" s="386">
        <f t="shared" si="15"/>
        <v>0</v>
      </c>
      <c r="S78" s="387">
        <f t="shared" si="16"/>
        <v>0</v>
      </c>
      <c r="T78" s="422"/>
      <c r="U78" s="387">
        <f t="shared" si="17"/>
        <v>0</v>
      </c>
      <c r="V78" s="422"/>
      <c r="W78" s="387">
        <f t="shared" si="18"/>
        <v>0</v>
      </c>
      <c r="X78" s="422"/>
      <c r="Y78" s="387">
        <f t="shared" si="19"/>
        <v>0</v>
      </c>
      <c r="Z78" s="424"/>
      <c r="AA78" s="340"/>
      <c r="AB78" s="340"/>
    </row>
    <row r="79" spans="2:28" x14ac:dyDescent="0.25">
      <c r="B79" s="384" t="s">
        <v>97</v>
      </c>
      <c r="C79" s="385" t="s">
        <v>96</v>
      </c>
      <c r="D79" s="331" t="s">
        <v>47</v>
      </c>
      <c r="E79" s="422"/>
      <c r="F79" s="422"/>
      <c r="G79" s="422"/>
      <c r="H79" s="422"/>
      <c r="I79" s="422"/>
      <c r="J79" s="422"/>
      <c r="K79" s="422"/>
      <c r="L79" s="422"/>
      <c r="M79" s="422"/>
      <c r="N79" s="422"/>
      <c r="O79" s="422"/>
      <c r="P79" s="422"/>
      <c r="Q79" s="386">
        <f t="shared" si="20"/>
        <v>0</v>
      </c>
      <c r="R79" s="386">
        <f t="shared" si="15"/>
        <v>0</v>
      </c>
      <c r="S79" s="387">
        <f t="shared" si="16"/>
        <v>0</v>
      </c>
      <c r="T79" s="422"/>
      <c r="U79" s="387">
        <f t="shared" si="17"/>
        <v>0</v>
      </c>
      <c r="V79" s="422"/>
      <c r="W79" s="387">
        <f t="shared" si="18"/>
        <v>0</v>
      </c>
      <c r="X79" s="422"/>
      <c r="Y79" s="387">
        <f t="shared" si="19"/>
        <v>0</v>
      </c>
      <c r="Z79" s="424"/>
      <c r="AA79" s="340"/>
      <c r="AB79" s="340"/>
    </row>
    <row r="80" spans="2:28" x14ac:dyDescent="0.25">
      <c r="B80" s="384" t="s">
        <v>98</v>
      </c>
      <c r="C80" s="385" t="s">
        <v>46</v>
      </c>
      <c r="D80" s="331" t="s">
        <v>47</v>
      </c>
      <c r="E80" s="422">
        <v>200</v>
      </c>
      <c r="F80" s="422">
        <v>200</v>
      </c>
      <c r="G80" s="422">
        <v>200</v>
      </c>
      <c r="H80" s="422">
        <v>200</v>
      </c>
      <c r="I80" s="422">
        <v>200</v>
      </c>
      <c r="J80" s="422">
        <v>200</v>
      </c>
      <c r="K80" s="422">
        <v>200</v>
      </c>
      <c r="L80" s="422">
        <v>200</v>
      </c>
      <c r="M80" s="422">
        <v>200</v>
      </c>
      <c r="N80" s="422"/>
      <c r="O80" s="422"/>
      <c r="P80" s="422"/>
      <c r="Q80" s="386">
        <f t="shared" si="20"/>
        <v>4.3937288795893714</v>
      </c>
      <c r="R80" s="386">
        <f t="shared" si="15"/>
        <v>1800</v>
      </c>
      <c r="S80" s="387">
        <f t="shared" si="16"/>
        <v>0</v>
      </c>
      <c r="T80" s="422"/>
      <c r="U80" s="387">
        <f t="shared" si="17"/>
        <v>0</v>
      </c>
      <c r="V80" s="422"/>
      <c r="W80" s="387">
        <f t="shared" si="18"/>
        <v>0</v>
      </c>
      <c r="X80" s="422"/>
      <c r="Y80" s="387">
        <f t="shared" si="19"/>
        <v>0</v>
      </c>
      <c r="Z80" s="424"/>
      <c r="AA80" s="340"/>
      <c r="AB80" s="340"/>
    </row>
    <row r="81" spans="2:28" x14ac:dyDescent="0.25">
      <c r="B81" s="384" t="s">
        <v>370</v>
      </c>
      <c r="C81" s="385" t="s">
        <v>46</v>
      </c>
      <c r="D81" s="331" t="s">
        <v>47</v>
      </c>
      <c r="E81" s="422"/>
      <c r="F81" s="422"/>
      <c r="G81" s="422"/>
      <c r="H81" s="422"/>
      <c r="I81" s="422"/>
      <c r="J81" s="422"/>
      <c r="K81" s="422"/>
      <c r="L81" s="422"/>
      <c r="M81" s="422"/>
      <c r="N81" s="422">
        <v>1500</v>
      </c>
      <c r="O81" s="422"/>
      <c r="P81" s="422"/>
      <c r="Q81" s="386">
        <f t="shared" si="20"/>
        <v>3.6614407329911427</v>
      </c>
      <c r="R81" s="386">
        <f t="shared" si="15"/>
        <v>1500</v>
      </c>
      <c r="S81" s="387">
        <f t="shared" si="16"/>
        <v>0</v>
      </c>
      <c r="T81" s="422"/>
      <c r="U81" s="387">
        <f t="shared" si="17"/>
        <v>0</v>
      </c>
      <c r="V81" s="422"/>
      <c r="W81" s="387">
        <f t="shared" si="18"/>
        <v>0</v>
      </c>
      <c r="X81" s="422"/>
      <c r="Y81" s="387">
        <f t="shared" si="19"/>
        <v>0</v>
      </c>
      <c r="Z81" s="424"/>
      <c r="AA81" s="340"/>
      <c r="AB81" s="340"/>
    </row>
    <row r="82" spans="2:28" x14ac:dyDescent="0.25">
      <c r="B82" s="419" t="s">
        <v>88</v>
      </c>
      <c r="C82" s="420" t="s">
        <v>528</v>
      </c>
      <c r="D82" s="331" t="s">
        <v>47</v>
      </c>
      <c r="E82" s="422">
        <v>974.66</v>
      </c>
      <c r="F82" s="422">
        <v>359.23</v>
      </c>
      <c r="G82" s="422">
        <v>1441.94</v>
      </c>
      <c r="H82" s="422">
        <v>785.3</v>
      </c>
      <c r="I82" s="422">
        <v>1064.45</v>
      </c>
      <c r="J82" s="422">
        <v>525.85</v>
      </c>
      <c r="K82" s="422">
        <v>421.17</v>
      </c>
      <c r="L82" s="422">
        <v>943.88</v>
      </c>
      <c r="M82" s="422">
        <v>609.05999999999995</v>
      </c>
      <c r="N82" s="422">
        <v>929.87</v>
      </c>
      <c r="O82" s="422"/>
      <c r="P82" s="422"/>
      <c r="Q82" s="386">
        <f t="shared" si="20"/>
        <v>19.66293752996279</v>
      </c>
      <c r="R82" s="386">
        <f t="shared" si="15"/>
        <v>8055.4100000000008</v>
      </c>
      <c r="S82" s="387">
        <f t="shared" si="16"/>
        <v>0</v>
      </c>
      <c r="T82" s="422"/>
      <c r="U82" s="387">
        <f t="shared" si="17"/>
        <v>0</v>
      </c>
      <c r="V82" s="422"/>
      <c r="W82" s="387">
        <f t="shared" si="18"/>
        <v>0</v>
      </c>
      <c r="X82" s="422"/>
      <c r="Y82" s="387">
        <f t="shared" si="19"/>
        <v>0</v>
      </c>
      <c r="Z82" s="424"/>
      <c r="AA82" s="340"/>
      <c r="AB82" s="340"/>
    </row>
    <row r="83" spans="2:28" x14ac:dyDescent="0.25">
      <c r="B83" s="419" t="s">
        <v>524</v>
      </c>
      <c r="C83" s="420" t="s">
        <v>525</v>
      </c>
      <c r="D83" s="331" t="s">
        <v>47</v>
      </c>
      <c r="E83" s="422">
        <v>2000</v>
      </c>
      <c r="F83" s="422">
        <v>2000</v>
      </c>
      <c r="G83" s="422">
        <v>2000</v>
      </c>
      <c r="H83" s="422">
        <v>2000</v>
      </c>
      <c r="I83" s="422">
        <v>2000</v>
      </c>
      <c r="J83" s="422">
        <v>2000</v>
      </c>
      <c r="K83" s="422">
        <v>2000</v>
      </c>
      <c r="L83" s="422">
        <v>2000</v>
      </c>
      <c r="M83" s="422">
        <v>2000</v>
      </c>
      <c r="N83" s="422">
        <v>2000</v>
      </c>
      <c r="O83" s="422"/>
      <c r="P83" s="422"/>
      <c r="Q83" s="386">
        <f t="shared" si="20"/>
        <v>48.819209773215242</v>
      </c>
      <c r="R83" s="386">
        <f t="shared" si="15"/>
        <v>20000</v>
      </c>
      <c r="S83" s="387">
        <f t="shared" si="16"/>
        <v>0</v>
      </c>
      <c r="T83" s="422"/>
      <c r="U83" s="387">
        <f t="shared" si="17"/>
        <v>0</v>
      </c>
      <c r="V83" s="422"/>
      <c r="W83" s="387">
        <f t="shared" si="18"/>
        <v>0</v>
      </c>
      <c r="X83" s="422"/>
      <c r="Y83" s="387">
        <f t="shared" si="19"/>
        <v>0</v>
      </c>
      <c r="Z83" s="424"/>
      <c r="AA83" s="340"/>
      <c r="AB83" s="340"/>
    </row>
    <row r="84" spans="2:28" x14ac:dyDescent="0.25">
      <c r="B84" s="419" t="s">
        <v>526</v>
      </c>
      <c r="C84" s="420" t="s">
        <v>527</v>
      </c>
      <c r="D84" s="331" t="s">
        <v>47</v>
      </c>
      <c r="E84" s="422">
        <v>600</v>
      </c>
      <c r="F84" s="422">
        <v>300</v>
      </c>
      <c r="G84" s="422">
        <v>800</v>
      </c>
      <c r="H84" s="422">
        <v>500</v>
      </c>
      <c r="I84" s="422">
        <v>600</v>
      </c>
      <c r="J84" s="422">
        <v>300</v>
      </c>
      <c r="K84" s="422">
        <v>350</v>
      </c>
      <c r="L84" s="422">
        <v>550</v>
      </c>
      <c r="M84" s="422">
        <v>350</v>
      </c>
      <c r="N84" s="422">
        <v>500</v>
      </c>
      <c r="O84" s="422"/>
      <c r="P84" s="422"/>
      <c r="Q84" s="386">
        <f t="shared" si="20"/>
        <v>11.838658370004696</v>
      </c>
      <c r="R84" s="386">
        <f t="shared" si="15"/>
        <v>4850</v>
      </c>
      <c r="S84" s="387">
        <f t="shared" si="16"/>
        <v>0</v>
      </c>
      <c r="T84" s="422"/>
      <c r="U84" s="387">
        <f t="shared" si="17"/>
        <v>0</v>
      </c>
      <c r="V84" s="422"/>
      <c r="W84" s="387">
        <f t="shared" si="18"/>
        <v>0</v>
      </c>
      <c r="X84" s="422"/>
      <c r="Y84" s="387">
        <f t="shared" si="19"/>
        <v>0</v>
      </c>
      <c r="Z84" s="424"/>
      <c r="AA84" s="340"/>
      <c r="AB84" s="340"/>
    </row>
    <row r="85" spans="2:28" x14ac:dyDescent="0.25">
      <c r="B85" s="419" t="s">
        <v>529</v>
      </c>
      <c r="C85" s="420" t="s">
        <v>530</v>
      </c>
      <c r="D85" s="331" t="s">
        <v>47</v>
      </c>
      <c r="E85" s="422"/>
      <c r="F85" s="422"/>
      <c r="G85" s="422"/>
      <c r="H85" s="422"/>
      <c r="I85" s="422"/>
      <c r="J85" s="422"/>
      <c r="K85" s="422">
        <v>440</v>
      </c>
      <c r="L85" s="422">
        <v>350</v>
      </c>
      <c r="M85" s="422"/>
      <c r="N85" s="422"/>
      <c r="O85" s="422"/>
      <c r="P85" s="422"/>
      <c r="Q85" s="386">
        <f t="shared" si="20"/>
        <v>1.9283587860420017</v>
      </c>
      <c r="R85" s="386">
        <f t="shared" si="15"/>
        <v>790</v>
      </c>
      <c r="S85" s="387">
        <f t="shared" si="16"/>
        <v>0</v>
      </c>
      <c r="T85" s="422"/>
      <c r="U85" s="387">
        <f t="shared" si="17"/>
        <v>0</v>
      </c>
      <c r="V85" s="422"/>
      <c r="W85" s="387">
        <f t="shared" si="18"/>
        <v>0</v>
      </c>
      <c r="X85" s="422"/>
      <c r="Y85" s="387">
        <f t="shared" si="19"/>
        <v>0</v>
      </c>
      <c r="Z85" s="424"/>
      <c r="AA85" s="340"/>
      <c r="AB85" s="340"/>
    </row>
    <row r="86" spans="2:28" x14ac:dyDescent="0.25">
      <c r="B86" s="419" t="s">
        <v>531</v>
      </c>
      <c r="C86" s="420" t="s">
        <v>532</v>
      </c>
      <c r="D86" s="331" t="s">
        <v>47</v>
      </c>
      <c r="E86" s="422"/>
      <c r="F86" s="422"/>
      <c r="G86" s="422"/>
      <c r="H86" s="422"/>
      <c r="I86" s="422"/>
      <c r="J86" s="422"/>
      <c r="K86" s="422"/>
      <c r="L86" s="422"/>
      <c r="M86" s="422"/>
      <c r="N86" s="422"/>
      <c r="O86" s="422"/>
      <c r="P86" s="422"/>
      <c r="Q86" s="386">
        <f t="shared" si="20"/>
        <v>0</v>
      </c>
      <c r="R86" s="386">
        <f t="shared" si="15"/>
        <v>0</v>
      </c>
      <c r="S86" s="387">
        <f t="shared" si="16"/>
        <v>0</v>
      </c>
      <c r="T86" s="422"/>
      <c r="U86" s="387">
        <f t="shared" si="17"/>
        <v>0</v>
      </c>
      <c r="V86" s="422"/>
      <c r="W86" s="387">
        <f t="shared" si="18"/>
        <v>0</v>
      </c>
      <c r="X86" s="422"/>
      <c r="Y86" s="387">
        <f t="shared" si="19"/>
        <v>0</v>
      </c>
      <c r="Z86" s="424"/>
      <c r="AA86" s="340"/>
      <c r="AB86" s="340"/>
    </row>
    <row r="87" spans="2:28" x14ac:dyDescent="0.25">
      <c r="B87" s="419" t="s">
        <v>533</v>
      </c>
      <c r="C87" s="420" t="s">
        <v>534</v>
      </c>
      <c r="D87" s="331" t="s">
        <v>47</v>
      </c>
      <c r="E87" s="422"/>
      <c r="F87" s="422"/>
      <c r="G87" s="422"/>
      <c r="H87" s="422"/>
      <c r="I87" s="422"/>
      <c r="J87" s="422">
        <v>116</v>
      </c>
      <c r="K87" s="422"/>
      <c r="L87" s="422"/>
      <c r="M87" s="422"/>
      <c r="N87" s="422"/>
      <c r="O87" s="422"/>
      <c r="P87" s="422"/>
      <c r="Q87" s="386">
        <f t="shared" si="20"/>
        <v>0.28315141668464838</v>
      </c>
      <c r="R87" s="386">
        <f t="shared" si="15"/>
        <v>116</v>
      </c>
      <c r="S87" s="387">
        <f t="shared" si="16"/>
        <v>0</v>
      </c>
      <c r="T87" s="422"/>
      <c r="U87" s="387">
        <f t="shared" si="17"/>
        <v>0</v>
      </c>
      <c r="V87" s="422"/>
      <c r="W87" s="387">
        <f t="shared" si="18"/>
        <v>0</v>
      </c>
      <c r="X87" s="422"/>
      <c r="Y87" s="387">
        <f t="shared" si="19"/>
        <v>0</v>
      </c>
      <c r="Z87" s="424"/>
      <c r="AA87" s="340"/>
      <c r="AB87" s="340"/>
    </row>
    <row r="88" spans="2:28" x14ac:dyDescent="0.25">
      <c r="B88" s="419" t="s">
        <v>88</v>
      </c>
      <c r="C88" s="420" t="s">
        <v>88</v>
      </c>
      <c r="D88" s="331" t="s">
        <v>47</v>
      </c>
      <c r="E88" s="422">
        <v>210.51</v>
      </c>
      <c r="F88" s="422"/>
      <c r="G88" s="422">
        <v>530</v>
      </c>
      <c r="H88" s="422"/>
      <c r="I88" s="422">
        <v>820</v>
      </c>
      <c r="J88" s="422"/>
      <c r="K88" s="422"/>
      <c r="L88" s="422"/>
      <c r="M88" s="422"/>
      <c r="N88" s="422"/>
      <c r="O88" s="422"/>
      <c r="P88" s="422"/>
      <c r="Q88" s="386">
        <f t="shared" si="20"/>
        <v>3.8091432521600055</v>
      </c>
      <c r="R88" s="386">
        <f t="shared" si="15"/>
        <v>1560.51</v>
      </c>
      <c r="S88" s="387">
        <f t="shared" si="16"/>
        <v>0</v>
      </c>
      <c r="T88" s="422"/>
      <c r="U88" s="387">
        <f t="shared" si="17"/>
        <v>0</v>
      </c>
      <c r="V88" s="422"/>
      <c r="W88" s="387">
        <f t="shared" si="18"/>
        <v>0</v>
      </c>
      <c r="X88" s="422"/>
      <c r="Y88" s="387">
        <f t="shared" si="19"/>
        <v>0</v>
      </c>
      <c r="Z88" s="424"/>
      <c r="AA88" s="340"/>
      <c r="AB88" s="340"/>
    </row>
    <row r="89" spans="2:28" x14ac:dyDescent="0.25">
      <c r="B89" s="419" t="s">
        <v>88</v>
      </c>
      <c r="C89" s="420" t="s">
        <v>537</v>
      </c>
      <c r="D89" s="331" t="s">
        <v>47</v>
      </c>
      <c r="E89" s="422"/>
      <c r="F89" s="422"/>
      <c r="G89" s="422"/>
      <c r="H89" s="422"/>
      <c r="I89" s="422"/>
      <c r="J89" s="422"/>
      <c r="K89" s="422">
        <v>1154</v>
      </c>
      <c r="L89" s="422">
        <v>650</v>
      </c>
      <c r="M89" s="422"/>
      <c r="N89" s="422"/>
      <c r="O89" s="422"/>
      <c r="P89" s="422"/>
      <c r="Q89" s="386">
        <f t="shared" si="20"/>
        <v>4.4034927215440147</v>
      </c>
      <c r="R89" s="386">
        <f t="shared" si="15"/>
        <v>1804</v>
      </c>
      <c r="S89" s="387">
        <f t="shared" si="16"/>
        <v>0</v>
      </c>
      <c r="T89" s="422"/>
      <c r="U89" s="387">
        <f t="shared" si="17"/>
        <v>0</v>
      </c>
      <c r="V89" s="422"/>
      <c r="W89" s="387">
        <f t="shared" si="18"/>
        <v>0</v>
      </c>
      <c r="X89" s="422"/>
      <c r="Y89" s="387">
        <f t="shared" si="19"/>
        <v>0</v>
      </c>
      <c r="Z89" s="424"/>
      <c r="AA89" s="340"/>
      <c r="AB89" s="340"/>
    </row>
    <row r="90" spans="2:28" ht="15.75" thickBot="1" x14ac:dyDescent="0.3">
      <c r="B90" s="388" t="s">
        <v>247</v>
      </c>
      <c r="C90" s="385" t="s">
        <v>247</v>
      </c>
      <c r="D90" s="333" t="s">
        <v>47</v>
      </c>
      <c r="E90" s="389">
        <f t="shared" ref="E90:O90" si="21">IF($R90=0,0,$R90/12)</f>
        <v>0</v>
      </c>
      <c r="F90" s="389">
        <f t="shared" si="21"/>
        <v>0</v>
      </c>
      <c r="G90" s="389">
        <f t="shared" si="21"/>
        <v>0</v>
      </c>
      <c r="H90" s="389">
        <f t="shared" si="21"/>
        <v>0</v>
      </c>
      <c r="I90" s="389">
        <f t="shared" si="21"/>
        <v>0</v>
      </c>
      <c r="J90" s="389">
        <f t="shared" si="21"/>
        <v>0</v>
      </c>
      <c r="K90" s="389">
        <f t="shared" si="21"/>
        <v>0</v>
      </c>
      <c r="L90" s="389">
        <f t="shared" si="21"/>
        <v>0</v>
      </c>
      <c r="M90" s="389">
        <f t="shared" si="21"/>
        <v>0</v>
      </c>
      <c r="N90" s="389">
        <f t="shared" si="21"/>
        <v>0</v>
      </c>
      <c r="O90" s="389">
        <f t="shared" si="21"/>
        <v>0</v>
      </c>
      <c r="P90" s="389">
        <f>IF($R90=0,0,$R90/12)</f>
        <v>0</v>
      </c>
      <c r="Q90" s="427">
        <f t="shared" si="20"/>
        <v>0</v>
      </c>
      <c r="R90" s="427">
        <f>SUM(T90,V90,X90,Z90)</f>
        <v>0</v>
      </c>
      <c r="S90" s="370">
        <f t="shared" si="16"/>
        <v>0</v>
      </c>
      <c r="T90" s="369">
        <f>SUM(INVESTIMENTOS!N52,INVESTIMENTOS!N83,INVESTIMENTOS!N112,INVESTIMENTOS!N141,INVESTIMENTOS!N169)</f>
        <v>0</v>
      </c>
      <c r="U90" s="370">
        <f t="shared" si="17"/>
        <v>0</v>
      </c>
      <c r="V90" s="369">
        <f>SUM(INVESTIMENTOS!P52,INVESTIMENTOS!P83,INVESTIMENTOS!P112,INVESTIMENTOS!P141,INVESTIMENTOS!P169)</f>
        <v>0</v>
      </c>
      <c r="W90" s="370">
        <f t="shared" si="18"/>
        <v>0</v>
      </c>
      <c r="X90" s="369">
        <f>SUM(INVESTIMENTOS!R52,INVESTIMENTOS!R83,INVESTIMENTOS!R112,INVESTIMENTOS!R141,INVESTIMENTOS!R169)</f>
        <v>0</v>
      </c>
      <c r="Y90" s="370">
        <f t="shared" si="19"/>
        <v>0</v>
      </c>
      <c r="Z90" s="371">
        <f>SUM(INVESTIMENTOS!T52,INVESTIMENTOS!T83,INVESTIMENTOS!T112,INVESTIMENTOS!T141,INVESTIMENTOS!T169)</f>
        <v>0</v>
      </c>
      <c r="AA90" s="340"/>
      <c r="AB90" s="340"/>
    </row>
    <row r="91" spans="2:28" ht="16.5" thickTop="1" thickBot="1" x14ac:dyDescent="0.3">
      <c r="B91" s="390" t="s">
        <v>99</v>
      </c>
      <c r="C91" s="391"/>
      <c r="D91" s="392" t="s">
        <v>47</v>
      </c>
      <c r="E91" s="393">
        <f t="shared" ref="E91:R91" si="22">SUM(E73:E90)</f>
        <v>4161.7300000000005</v>
      </c>
      <c r="F91" s="393">
        <f t="shared" si="22"/>
        <v>2904.23</v>
      </c>
      <c r="G91" s="393">
        <f t="shared" si="22"/>
        <v>5016.9400000000005</v>
      </c>
      <c r="H91" s="393">
        <f t="shared" si="22"/>
        <v>3530.3</v>
      </c>
      <c r="I91" s="393">
        <f t="shared" si="22"/>
        <v>4729.45</v>
      </c>
      <c r="J91" s="393">
        <f t="shared" si="22"/>
        <v>3186.85</v>
      </c>
      <c r="K91" s="393">
        <f t="shared" si="22"/>
        <v>4587.67</v>
      </c>
      <c r="L91" s="393">
        <f t="shared" si="22"/>
        <v>4716.38</v>
      </c>
      <c r="M91" s="393">
        <f t="shared" si="22"/>
        <v>3181.56</v>
      </c>
      <c r="N91" s="393">
        <f t="shared" si="22"/>
        <v>4952.37</v>
      </c>
      <c r="O91" s="393">
        <f t="shared" si="22"/>
        <v>0</v>
      </c>
      <c r="P91" s="393">
        <f t="shared" si="22"/>
        <v>0</v>
      </c>
      <c r="Q91" s="428" t="s">
        <v>107</v>
      </c>
      <c r="R91" s="429">
        <f t="shared" si="22"/>
        <v>40967.480000000003</v>
      </c>
      <c r="S91" s="428">
        <f>IF($R91=0,0,(T91/$R91)*100)</f>
        <v>0</v>
      </c>
      <c r="T91" s="429">
        <f>IF($X$29&lt;&gt;"",SUM(T73:T90),0)</f>
        <v>0</v>
      </c>
      <c r="U91" s="428">
        <f>IF($R91=0,0,(V91/$R91)*100)</f>
        <v>0</v>
      </c>
      <c r="V91" s="429">
        <f>IF($X$29&lt;&gt;"",SUM(V73:V90),0)</f>
        <v>0</v>
      </c>
      <c r="W91" s="428">
        <f>IF($R91=0,0,(X91/$R91)*100)</f>
        <v>0</v>
      </c>
      <c r="X91" s="429">
        <f>IF($X$29&lt;&gt;"",SUM(X73:X90),0)</f>
        <v>0</v>
      </c>
      <c r="Y91" s="428">
        <f>IF($R91=0,0,(Z91/$R91)*100)</f>
        <v>0</v>
      </c>
      <c r="Z91" s="430">
        <f>IF($X$29&lt;&gt;"",SUM(Z73:Z90),0)</f>
        <v>0</v>
      </c>
      <c r="AA91" s="340"/>
    </row>
    <row r="92" spans="2:28" ht="16.5" thickTop="1" thickBot="1" x14ac:dyDescent="0.3">
      <c r="D92" s="394"/>
    </row>
    <row r="93" spans="2:28" ht="16.5" thickTop="1" thickBot="1" x14ac:dyDescent="0.3">
      <c r="B93" s="395" t="s">
        <v>223</v>
      </c>
      <c r="C93" s="396"/>
      <c r="D93" s="397" t="s">
        <v>47</v>
      </c>
      <c r="E93" s="398">
        <f t="shared" ref="E93:P93" si="23">E70+E91</f>
        <v>12234.2</v>
      </c>
      <c r="F93" s="398">
        <f t="shared" si="23"/>
        <v>8135.3700000000008</v>
      </c>
      <c r="G93" s="398">
        <f t="shared" si="23"/>
        <v>194091.54</v>
      </c>
      <c r="H93" s="398">
        <f t="shared" si="23"/>
        <v>15031.36</v>
      </c>
      <c r="I93" s="398">
        <f t="shared" si="23"/>
        <v>10379.799999999999</v>
      </c>
      <c r="J93" s="398">
        <f t="shared" si="23"/>
        <v>10877.169999999998</v>
      </c>
      <c r="K93" s="398">
        <f t="shared" si="23"/>
        <v>238032.95</v>
      </c>
      <c r="L93" s="398">
        <f t="shared" si="23"/>
        <v>50281.09</v>
      </c>
      <c r="M93" s="398">
        <f t="shared" si="23"/>
        <v>30050.7</v>
      </c>
      <c r="N93" s="398">
        <f t="shared" si="23"/>
        <v>11751.619999999999</v>
      </c>
      <c r="O93" s="398">
        <f t="shared" si="23"/>
        <v>0</v>
      </c>
      <c r="P93" s="398">
        <f t="shared" si="23"/>
        <v>0</v>
      </c>
      <c r="Q93" s="399" t="s">
        <v>107</v>
      </c>
      <c r="R93" s="400">
        <f>SUM(E93:P93)</f>
        <v>580865.79999999993</v>
      </c>
      <c r="S93" s="399">
        <f>IF($R93=0,0,(T93/$R93)*100)</f>
        <v>0</v>
      </c>
      <c r="T93" s="400">
        <f>T70+T91</f>
        <v>0</v>
      </c>
      <c r="U93" s="399">
        <f>IF($R93=0,0,(V93/$R93)*100)</f>
        <v>0</v>
      </c>
      <c r="V93" s="400">
        <f>V70+V91</f>
        <v>0</v>
      </c>
      <c r="W93" s="399">
        <f>IF($R93=0,0,(X93/$R93)*100)</f>
        <v>0</v>
      </c>
      <c r="X93" s="400">
        <f>X70+X91</f>
        <v>0</v>
      </c>
      <c r="Y93" s="399">
        <f>IF($R93=0,0,(Z93/$R93)*100)</f>
        <v>0</v>
      </c>
      <c r="Z93" s="401">
        <f>Z70+Z91</f>
        <v>0</v>
      </c>
    </row>
    <row r="94" spans="2:28" ht="16.5" thickTop="1" thickBot="1" x14ac:dyDescent="0.3"/>
    <row r="95" spans="2:28" ht="16.5" thickTop="1" thickBot="1" x14ac:dyDescent="0.3">
      <c r="B95" s="1220" t="s">
        <v>393</v>
      </c>
      <c r="C95" s="1221"/>
      <c r="D95" s="1221"/>
      <c r="E95" s="402" t="s">
        <v>28</v>
      </c>
      <c r="F95" s="402" t="s">
        <v>29</v>
      </c>
      <c r="G95" s="402" t="s">
        <v>30</v>
      </c>
      <c r="H95" s="402" t="s">
        <v>31</v>
      </c>
      <c r="I95" s="402" t="s">
        <v>32</v>
      </c>
      <c r="J95" s="402" t="s">
        <v>33</v>
      </c>
      <c r="K95" s="402" t="s">
        <v>34</v>
      </c>
      <c r="L95" s="402" t="s">
        <v>35</v>
      </c>
      <c r="M95" s="402" t="s">
        <v>36</v>
      </c>
      <c r="N95" s="402" t="s">
        <v>37</v>
      </c>
      <c r="O95" s="402" t="s">
        <v>38</v>
      </c>
      <c r="P95" s="402" t="s">
        <v>39</v>
      </c>
      <c r="Q95" s="402" t="s">
        <v>130</v>
      </c>
      <c r="R95" s="402" t="s">
        <v>41</v>
      </c>
      <c r="S95" s="1222" t="s">
        <v>123</v>
      </c>
      <c r="T95" s="1222"/>
      <c r="U95" s="1222" t="s">
        <v>104</v>
      </c>
      <c r="V95" s="1222"/>
      <c r="W95" s="1222" t="s">
        <v>103</v>
      </c>
      <c r="X95" s="1222"/>
      <c r="Y95" s="1222" t="s">
        <v>102</v>
      </c>
      <c r="Z95" s="1223"/>
    </row>
    <row r="96" spans="2:28" ht="15.75" thickTop="1" x14ac:dyDescent="0.25">
      <c r="B96" s="403" t="s">
        <v>395</v>
      </c>
      <c r="C96" s="298"/>
      <c r="D96" s="404" t="s">
        <v>47</v>
      </c>
      <c r="E96" s="323"/>
      <c r="F96" s="323"/>
      <c r="G96" s="323"/>
      <c r="H96" s="323"/>
      <c r="I96" s="323"/>
      <c r="J96" s="323"/>
      <c r="K96" s="323"/>
      <c r="L96" s="323"/>
      <c r="M96" s="323"/>
      <c r="N96" s="323"/>
      <c r="O96" s="323"/>
      <c r="P96" s="323"/>
      <c r="Q96" s="386">
        <f>IF(OR(R96=0,R96=""),0,(R96/$R$99)*100)</f>
        <v>0</v>
      </c>
      <c r="R96" s="405">
        <f t="shared" ref="R96" si="24">SUM(E96:P96)</f>
        <v>0</v>
      </c>
      <c r="S96" s="908">
        <f t="shared" ref="S96:S98" si="25">IF($R96=0,0,(T96/$R96)*100)</f>
        <v>0</v>
      </c>
      <c r="T96" s="909"/>
      <c r="U96" s="406">
        <f t="shared" ref="U96:U98" si="26">IF($R96=0,0,(V96/$R96)*100)</f>
        <v>0</v>
      </c>
      <c r="V96" s="909"/>
      <c r="W96" s="406">
        <f t="shared" ref="W96:W98" si="27">IF($R96=0,0,(X96/$R96)*100)</f>
        <v>0</v>
      </c>
      <c r="X96" s="909"/>
      <c r="Y96" s="910">
        <f t="shared" ref="Y96:Y98" si="28">IF($R96=0,0,(Z96/$R96)*100)</f>
        <v>0</v>
      </c>
      <c r="Z96" s="906"/>
    </row>
    <row r="97" spans="2:26" x14ac:dyDescent="0.25">
      <c r="B97" s="407" t="s">
        <v>396</v>
      </c>
      <c r="C97" s="302"/>
      <c r="D97" s="408" t="s">
        <v>47</v>
      </c>
      <c r="E97" s="324"/>
      <c r="F97" s="324"/>
      <c r="G97" s="324"/>
      <c r="H97" s="324"/>
      <c r="I97" s="324"/>
      <c r="J97" s="324"/>
      <c r="K97" s="324"/>
      <c r="L97" s="324"/>
      <c r="M97" s="324"/>
      <c r="N97" s="324"/>
      <c r="O97" s="324"/>
      <c r="P97" s="324"/>
      <c r="Q97" s="386">
        <f t="shared" ref="Q97:Q98" si="29">IF(OR(R97=0,R97=""),0,(R97/$R$99)*100)</f>
        <v>0</v>
      </c>
      <c r="R97" s="409">
        <f t="shared" ref="R97:R98" si="30">SUM(E97:P97)</f>
        <v>0</v>
      </c>
      <c r="S97" s="911">
        <f t="shared" si="25"/>
        <v>0</v>
      </c>
      <c r="T97" s="415"/>
      <c r="U97" s="365">
        <f t="shared" si="26"/>
        <v>0</v>
      </c>
      <c r="V97" s="415"/>
      <c r="W97" s="365">
        <f t="shared" si="27"/>
        <v>0</v>
      </c>
      <c r="X97" s="415"/>
      <c r="Y97" s="912">
        <f t="shared" si="28"/>
        <v>0</v>
      </c>
      <c r="Z97" s="424"/>
    </row>
    <row r="98" spans="2:26" ht="15.75" thickBot="1" x14ac:dyDescent="0.3">
      <c r="B98" s="410" t="s">
        <v>392</v>
      </c>
      <c r="C98" s="305"/>
      <c r="D98" s="411" t="s">
        <v>47</v>
      </c>
      <c r="E98" s="325"/>
      <c r="F98" s="325"/>
      <c r="G98" s="325"/>
      <c r="H98" s="325"/>
      <c r="I98" s="325"/>
      <c r="J98" s="325"/>
      <c r="K98" s="325"/>
      <c r="L98" s="325"/>
      <c r="M98" s="325"/>
      <c r="N98" s="325"/>
      <c r="O98" s="325"/>
      <c r="P98" s="325"/>
      <c r="Q98" s="386">
        <f t="shared" si="29"/>
        <v>0</v>
      </c>
      <c r="R98" s="412">
        <f t="shared" si="30"/>
        <v>0</v>
      </c>
      <c r="S98" s="913">
        <f t="shared" si="25"/>
        <v>0</v>
      </c>
      <c r="T98" s="914"/>
      <c r="U98" s="915">
        <f t="shared" si="26"/>
        <v>0</v>
      </c>
      <c r="V98" s="914"/>
      <c r="W98" s="915">
        <f t="shared" si="27"/>
        <v>0</v>
      </c>
      <c r="X98" s="914"/>
      <c r="Y98" s="916">
        <f t="shared" si="28"/>
        <v>0</v>
      </c>
      <c r="Z98" s="907"/>
    </row>
    <row r="99" spans="2:26" ht="16.5" thickTop="1" thickBot="1" x14ac:dyDescent="0.3">
      <c r="B99" s="395" t="s">
        <v>401</v>
      </c>
      <c r="C99" s="396"/>
      <c r="D99" s="397" t="s">
        <v>47</v>
      </c>
      <c r="E99" s="398">
        <f>SUM(E96:E98)</f>
        <v>0</v>
      </c>
      <c r="F99" s="398">
        <f t="shared" ref="F99:P99" si="31">SUM(F96:F98)</f>
        <v>0</v>
      </c>
      <c r="G99" s="398">
        <f t="shared" si="31"/>
        <v>0</v>
      </c>
      <c r="H99" s="398">
        <f t="shared" si="31"/>
        <v>0</v>
      </c>
      <c r="I99" s="398">
        <f t="shared" si="31"/>
        <v>0</v>
      </c>
      <c r="J99" s="398">
        <f t="shared" si="31"/>
        <v>0</v>
      </c>
      <c r="K99" s="398">
        <f t="shared" si="31"/>
        <v>0</v>
      </c>
      <c r="L99" s="398">
        <f t="shared" si="31"/>
        <v>0</v>
      </c>
      <c r="M99" s="398">
        <f t="shared" si="31"/>
        <v>0</v>
      </c>
      <c r="N99" s="398">
        <f t="shared" si="31"/>
        <v>0</v>
      </c>
      <c r="O99" s="398">
        <f t="shared" si="31"/>
        <v>0</v>
      </c>
      <c r="P99" s="398">
        <f t="shared" si="31"/>
        <v>0</v>
      </c>
      <c r="Q99" s="399" t="s">
        <v>107</v>
      </c>
      <c r="R99" s="400">
        <f>SUM(E99:P99)</f>
        <v>0</v>
      </c>
      <c r="S99" s="399">
        <f>IF($R99=0,0,(T99/$R99)*100)</f>
        <v>0</v>
      </c>
      <c r="T99" s="400">
        <f>IF($X$29&lt;&gt;"",SUM(T96:T98),0)</f>
        <v>0</v>
      </c>
      <c r="U99" s="399">
        <f>IF($R99=0,0,(V99/$R99)*100)</f>
        <v>0</v>
      </c>
      <c r="V99" s="400">
        <f>IF($X$29&lt;&gt;"",SUM(V96:V98),0)</f>
        <v>0</v>
      </c>
      <c r="W99" s="399">
        <f>IF($R99=0,0,(X99/$R99)*100)</f>
        <v>0</v>
      </c>
      <c r="X99" s="400">
        <f>IF($X$29&lt;&gt;"",SUM(X96:X98),0)</f>
        <v>0</v>
      </c>
      <c r="Y99" s="399">
        <f>IF($R99=0,0,(Z99/$R99)*100)</f>
        <v>0</v>
      </c>
      <c r="Z99" s="401">
        <f>IF($X$29&lt;&gt;"",SUM(Z96:Z98),0)</f>
        <v>0</v>
      </c>
    </row>
    <row r="100" spans="2:26" ht="15.75" thickTop="1" x14ac:dyDescent="0.25">
      <c r="E100" s="433">
        <f t="shared" ref="E100:P100" si="32">E93-E90</f>
        <v>12234.2</v>
      </c>
      <c r="F100" s="433">
        <f t="shared" si="32"/>
        <v>8135.3700000000008</v>
      </c>
      <c r="G100" s="433">
        <f t="shared" si="32"/>
        <v>194091.54</v>
      </c>
      <c r="H100" s="433">
        <f t="shared" si="32"/>
        <v>15031.36</v>
      </c>
      <c r="I100" s="433">
        <f t="shared" si="32"/>
        <v>10379.799999999999</v>
      </c>
      <c r="J100" s="433">
        <f t="shared" si="32"/>
        <v>10877.169999999998</v>
      </c>
      <c r="K100" s="433">
        <f t="shared" si="32"/>
        <v>238032.95</v>
      </c>
      <c r="L100" s="433">
        <f t="shared" si="32"/>
        <v>50281.09</v>
      </c>
      <c r="M100" s="433">
        <f t="shared" si="32"/>
        <v>30050.7</v>
      </c>
      <c r="N100" s="433">
        <f t="shared" si="32"/>
        <v>11751.619999999999</v>
      </c>
      <c r="O100" s="433">
        <f t="shared" si="32"/>
        <v>0</v>
      </c>
      <c r="P100" s="433">
        <f t="shared" si="32"/>
        <v>0</v>
      </c>
    </row>
  </sheetData>
  <sheetProtection password="E066" sheet="1" objects="1" scenarios="1" selectLockedCells="1"/>
  <mergeCells count="17">
    <mergeCell ref="B95:D95"/>
    <mergeCell ref="S95:T95"/>
    <mergeCell ref="U95:V95"/>
    <mergeCell ref="W95:X95"/>
    <mergeCell ref="Y95:Z95"/>
    <mergeCell ref="B23:B26"/>
    <mergeCell ref="C72:Z72"/>
    <mergeCell ref="Y30:Z30"/>
    <mergeCell ref="W30:X30"/>
    <mergeCell ref="U30:V30"/>
    <mergeCell ref="S30:T30"/>
    <mergeCell ref="S29:V29"/>
    <mergeCell ref="B7:B10"/>
    <mergeCell ref="B11:B14"/>
    <mergeCell ref="B15:B18"/>
    <mergeCell ref="B19:B22"/>
    <mergeCell ref="D5:Q5"/>
  </mergeCells>
  <conditionalFormatting sqref="R31:R89">
    <cfRule type="expression" dxfId="4" priority="9">
      <formula>T31+V31+X31+Z31&lt;&gt;R31</formula>
    </cfRule>
  </conditionalFormatting>
  <conditionalFormatting sqref="R96">
    <cfRule type="expression" dxfId="3" priority="8">
      <formula>T96+V96+X96+Z96&lt;&gt;R96</formula>
    </cfRule>
  </conditionalFormatting>
  <conditionalFormatting sqref="R97">
    <cfRule type="expression" dxfId="2" priority="7">
      <formula>T97+V97+X97+Z97&lt;&gt;R97</formula>
    </cfRule>
  </conditionalFormatting>
  <conditionalFormatting sqref="R98">
    <cfRule type="expression" dxfId="1" priority="6">
      <formula>T98+V98+X98+Z98&lt;&gt;R98</formula>
    </cfRule>
  </conditionalFormatting>
  <pageMargins left="0.25" right="0.25" top="0.75" bottom="0.75" header="0.3" footer="0.3"/>
  <pageSetup paperSize="9" orientation="landscape" r:id="rId1"/>
  <ignoredErrors>
    <ignoredError sqref="Q25 T93:Z93 T99:Z99 S70:Z70 S91:Z91 T90:Y90 Q9:Q11 Q13:Q15 Q17:Q19 Q21:Q23" formula="1"/>
    <ignoredError sqref="X69:Y69 V69:W69 T69:U69" formula="1" unlockedFormula="1"/>
    <ignoredError sqref="Z69" unlockedFormula="1"/>
  </ignoredError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849"/>
  <sheetViews>
    <sheetView showGridLines="0" topLeftCell="A28" zoomScale="80" zoomScaleNormal="80" workbookViewId="0">
      <selection activeCell="D91" sqref="D91"/>
    </sheetView>
  </sheetViews>
  <sheetFormatPr defaultColWidth="0" defaultRowHeight="15" zeroHeight="1" x14ac:dyDescent="0.25"/>
  <cols>
    <col min="1" max="1" width="3.25" style="52" customWidth="1"/>
    <col min="2" max="2" width="61.75" style="50" customWidth="1"/>
    <col min="3" max="3" width="15.125" style="50" customWidth="1"/>
    <col min="4" max="17" width="18" style="50" customWidth="1"/>
    <col min="18" max="21" width="18" style="51" customWidth="1"/>
    <col min="22" max="22" width="5.375" style="51" customWidth="1"/>
    <col min="23" max="37" width="25.375" style="51" hidden="1" customWidth="1"/>
    <col min="38" max="16384" width="25.375" style="50" hidden="1"/>
  </cols>
  <sheetData>
    <row r="1" spans="2:16" ht="15.75" thickBot="1" x14ac:dyDescent="0.3"/>
    <row r="2" spans="2:16" ht="15.75" thickTop="1" x14ac:dyDescent="0.25">
      <c r="B2" s="513" t="str">
        <f>REBANHO!B2</f>
        <v>Fazenda</v>
      </c>
      <c r="C2" s="514" t="str">
        <f>IF(REBANHO!C2="","",REBANHO!C2)</f>
        <v>Bonanza</v>
      </c>
      <c r="D2" s="514"/>
      <c r="E2" s="515"/>
      <c r="H2" s="86"/>
      <c r="I2" s="224"/>
      <c r="J2" s="224"/>
      <c r="K2" s="516"/>
      <c r="L2" s="516"/>
      <c r="M2" s="437"/>
      <c r="N2" s="224"/>
      <c r="O2" s="224"/>
    </row>
    <row r="3" spans="2:16" x14ac:dyDescent="0.25">
      <c r="B3" s="517" t="str">
        <f>REBANHO!B3</f>
        <v>Município</v>
      </c>
      <c r="C3" s="518" t="str">
        <f>IF(REBANHO!C3="","",REBANHO!C3)</f>
        <v>Quatá</v>
      </c>
      <c r="D3" s="518"/>
      <c r="E3" s="519"/>
      <c r="H3" s="86"/>
      <c r="I3" s="224"/>
      <c r="J3" s="224"/>
      <c r="K3" s="516"/>
      <c r="L3" s="516"/>
      <c r="M3" s="437"/>
      <c r="N3" s="224"/>
      <c r="O3" s="224"/>
    </row>
    <row r="4" spans="2:16" x14ac:dyDescent="0.25">
      <c r="B4" s="517" t="str">
        <f>REBANHO!B4</f>
        <v>Estado</v>
      </c>
      <c r="C4" s="518" t="str">
        <f>IF(REBANHO!C4="","",REBANHO!C4)</f>
        <v>SP</v>
      </c>
      <c r="D4" s="518"/>
      <c r="E4" s="519"/>
      <c r="H4" s="86"/>
      <c r="I4" s="224"/>
      <c r="J4" s="224"/>
      <c r="K4" s="516"/>
      <c r="L4" s="516"/>
      <c r="M4" s="437"/>
      <c r="N4" s="224"/>
      <c r="O4" s="224"/>
    </row>
    <row r="5" spans="2:16" x14ac:dyDescent="0.25">
      <c r="B5" s="517" t="str">
        <f>REBANHO!B5</f>
        <v>Proprietário</v>
      </c>
      <c r="C5" s="518" t="str">
        <f>IF(REBANHO!C5="","",REBANHO!C5)</f>
        <v>Marcelo Delchiaro</v>
      </c>
      <c r="D5" s="518"/>
      <c r="E5" s="519"/>
      <c r="H5" s="86"/>
      <c r="I5" s="224"/>
      <c r="J5" s="224"/>
      <c r="K5" s="516"/>
      <c r="L5" s="516"/>
      <c r="M5" s="437"/>
      <c r="N5" s="224"/>
      <c r="O5" s="224"/>
    </row>
    <row r="6" spans="2:16" x14ac:dyDescent="0.25">
      <c r="B6" s="517" t="str">
        <f>REBANHO!B6</f>
        <v>Sistema de produção</v>
      </c>
      <c r="C6" s="518" t="str">
        <f>IF(REBANHO!C6="","",REBANHO!C6)</f>
        <v>Rotacionado - Adubado</v>
      </c>
      <c r="D6" s="518"/>
      <c r="E6" s="519"/>
      <c r="H6" s="86"/>
      <c r="I6" s="224"/>
      <c r="J6" s="224"/>
      <c r="K6" s="516"/>
      <c r="L6" s="516"/>
      <c r="M6" s="437"/>
      <c r="N6" s="224"/>
      <c r="O6" s="224"/>
    </row>
    <row r="7" spans="2:16" x14ac:dyDescent="0.25">
      <c r="B7" s="517" t="str">
        <f>REBANHO!B7</f>
        <v>Valor da terra (R$/ha)</v>
      </c>
      <c r="C7" s="518">
        <f>IF(REBANHO!C7="","",REBANHO!C7)</f>
        <v>30000</v>
      </c>
      <c r="D7" s="520"/>
      <c r="E7" s="519"/>
      <c r="H7" s="86"/>
      <c r="I7" s="224"/>
      <c r="J7" s="224"/>
      <c r="K7" s="521"/>
      <c r="L7" s="521"/>
      <c r="M7" s="437"/>
      <c r="N7" s="224"/>
      <c r="O7" s="224"/>
    </row>
    <row r="8" spans="2:16" ht="16.5" customHeight="1" x14ac:dyDescent="0.25">
      <c r="B8" s="522" t="str">
        <f>REBANHO!F2</f>
        <v>Ano</v>
      </c>
      <c r="C8" s="523">
        <f>REBANHO!I2</f>
        <v>2016</v>
      </c>
      <c r="D8" s="524"/>
      <c r="E8" s="525"/>
      <c r="H8" s="526"/>
      <c r="I8" s="224"/>
      <c r="J8" s="224"/>
      <c r="K8" s="527"/>
      <c r="L8" s="224"/>
      <c r="M8" s="224"/>
      <c r="N8" s="224"/>
      <c r="O8" s="224"/>
    </row>
    <row r="9" spans="2:16" x14ac:dyDescent="0.25">
      <c r="B9" s="517" t="str">
        <f>REBANHO!F3</f>
        <v>Área total da propriedade (ha)</v>
      </c>
      <c r="C9" s="520">
        <f>IF(REBANHO!I3="","",REBANHO!I3)</f>
        <v>1100</v>
      </c>
      <c r="D9" s="524"/>
      <c r="E9" s="525"/>
      <c r="H9" s="86"/>
      <c r="I9" s="224"/>
      <c r="J9" s="224"/>
      <c r="K9" s="521"/>
      <c r="L9" s="224"/>
      <c r="M9" s="224"/>
      <c r="N9" s="224"/>
      <c r="O9" s="224"/>
    </row>
    <row r="10" spans="2:16" x14ac:dyDescent="0.25">
      <c r="B10" s="517" t="str">
        <f>REBANHO!F4</f>
        <v>Área de pasto (ha)</v>
      </c>
      <c r="C10" s="520">
        <f>IF(REBANHO!I4="","",REBANHO!I4)</f>
        <v>100.9</v>
      </c>
      <c r="D10" s="524"/>
      <c r="E10" s="525"/>
      <c r="H10" s="86"/>
      <c r="I10" s="224"/>
      <c r="J10" s="224"/>
      <c r="K10" s="521"/>
      <c r="L10" s="224"/>
      <c r="M10" s="224"/>
      <c r="N10" s="224"/>
      <c r="O10" s="224"/>
    </row>
    <row r="11" spans="2:16" x14ac:dyDescent="0.25">
      <c r="B11" s="517" t="s">
        <v>117</v>
      </c>
      <c r="C11" s="520">
        <f>IF(REBANHO!I5="","",REBANHO!I5)</f>
        <v>11</v>
      </c>
      <c r="D11" s="524"/>
      <c r="E11" s="525"/>
      <c r="H11" s="86"/>
      <c r="I11" s="224"/>
      <c r="J11" s="224"/>
      <c r="K11" s="521"/>
      <c r="L11" s="224"/>
      <c r="M11" s="224"/>
      <c r="N11" s="224"/>
      <c r="O11" s="224"/>
    </row>
    <row r="12" spans="2:16" x14ac:dyDescent="0.25">
      <c r="B12" s="517" t="s">
        <v>118</v>
      </c>
      <c r="C12" s="520" t="str">
        <f>IF(REBANHO!I6="","",REBANHO!I6)</f>
        <v/>
      </c>
      <c r="D12" s="524"/>
      <c r="E12" s="525"/>
      <c r="H12" s="86"/>
      <c r="I12" s="224"/>
      <c r="J12" s="224"/>
      <c r="K12" s="521"/>
      <c r="L12" s="224"/>
      <c r="M12" s="224"/>
      <c r="N12" s="224"/>
      <c r="O12" s="224"/>
    </row>
    <row r="13" spans="2:16" ht="15.75" thickBot="1" x14ac:dyDescent="0.3">
      <c r="B13" s="528" t="s">
        <v>286</v>
      </c>
      <c r="C13" s="529">
        <f>IF(REBANHO!I7="","",REBANHO!I7)</f>
        <v>6</v>
      </c>
      <c r="D13" s="530"/>
      <c r="E13" s="531"/>
      <c r="H13" s="86"/>
      <c r="I13" s="224"/>
      <c r="J13" s="224"/>
      <c r="K13" s="521"/>
      <c r="L13" s="224"/>
      <c r="M13" s="224"/>
      <c r="N13" s="224"/>
      <c r="O13" s="224"/>
    </row>
    <row r="14" spans="2:16" ht="16.5" thickTop="1" thickBot="1" x14ac:dyDescent="0.3">
      <c r="M14" s="231"/>
    </row>
    <row r="15" spans="2:16" ht="16.5" thickTop="1" thickBot="1" x14ac:dyDescent="0.3">
      <c r="B15" s="1230" t="s">
        <v>18</v>
      </c>
      <c r="C15" s="1231"/>
      <c r="D15" s="271"/>
      <c r="G15" s="938" t="s">
        <v>501</v>
      </c>
      <c r="H15" s="939"/>
      <c r="I15" s="939"/>
      <c r="J15" s="532">
        <f>IF(C8=0,"",C8+1)</f>
        <v>2017</v>
      </c>
      <c r="L15" s="1249" t="s">
        <v>255</v>
      </c>
      <c r="M15" s="1250"/>
      <c r="N15" s="83" t="s">
        <v>47</v>
      </c>
    </row>
    <row r="16" spans="2:16" ht="15.75" thickTop="1" x14ac:dyDescent="0.25">
      <c r="B16" s="533" t="s">
        <v>19</v>
      </c>
      <c r="C16" s="534">
        <f>IF(AND(INVESTIMENTOS!$R$24="",INVESTIMENTOS!$T$24=""),"-",D55)</f>
        <v>425542.27</v>
      </c>
      <c r="D16" s="535"/>
      <c r="G16" s="536" t="s">
        <v>12</v>
      </c>
      <c r="H16" s="537"/>
      <c r="I16" s="537"/>
      <c r="J16" s="538">
        <f>IF(AND(INVESTIMENTOS!$R$24="",INVESTIMENTOS!$T$24=""),"-",P480)</f>
        <v>0</v>
      </c>
      <c r="L16" s="1253" t="s">
        <v>246</v>
      </c>
      <c r="M16" s="1254"/>
      <c r="N16" s="431">
        <f>IF(AND(INVESTIMENTOS!$R$24="",INVESTIMENTOS!$T$24=""),"-",REBANHO!Q58)</f>
        <v>0</v>
      </c>
      <c r="P16" s="539"/>
    </row>
    <row r="17" spans="1:37" x14ac:dyDescent="0.25">
      <c r="B17" s="533" t="s">
        <v>398</v>
      </c>
      <c r="C17" s="534">
        <f>IF(AND(INVESTIMENTOS!$R$24="",INVESTIMENTOS!$T$24=""),"-",IF(OR(C50=0,C50="",C50="-"),0,(D79/C50)*C55))</f>
        <v>220440.06579476863</v>
      </c>
      <c r="D17" s="231"/>
      <c r="G17" s="536" t="s">
        <v>13</v>
      </c>
      <c r="H17" s="537"/>
      <c r="I17" s="537"/>
      <c r="J17" s="538">
        <f>IF(AND(INVESTIMENTOS!$R$24="",INVESTIMENTOS!$T$24=""),"-",P555)</f>
        <v>0</v>
      </c>
      <c r="L17" s="1253" t="s">
        <v>256</v>
      </c>
      <c r="M17" s="1254"/>
      <c r="N17" s="431">
        <f>IF(AND(INVESTIMENTOS!$R$24="",INVESTIMENTOS!$T$24=""),"-",IF(AND(C7="",C9=""),0,C9*C7))</f>
        <v>33000000</v>
      </c>
    </row>
    <row r="18" spans="1:37" x14ac:dyDescent="0.25">
      <c r="A18" s="540"/>
      <c r="B18" s="533" t="s">
        <v>383</v>
      </c>
      <c r="C18" s="534">
        <f>IF(AND(INVESTIMENTOS!$R$24="",INVESTIMENTOS!$T$24=""),"-",IF(C50=0,0,IF(SUM(J59,M59,P59,S59)=0,(D83/C50)*C55,((K55*K83)+(N55*N83)+(Q55*Q83)+(T55*T83)))))</f>
        <v>4302.2718771588006</v>
      </c>
      <c r="D18" s="231"/>
      <c r="G18" s="536" t="s">
        <v>14</v>
      </c>
      <c r="H18" s="537"/>
      <c r="I18" s="537"/>
      <c r="J18" s="538">
        <f>IF(AND(INVESTIMENTOS!$R$24="",INVESTIMENTOS!$T$24=""),"-",P630)</f>
        <v>0</v>
      </c>
      <c r="L18" s="1253" t="s">
        <v>410</v>
      </c>
      <c r="M18" s="1254"/>
      <c r="N18" s="431">
        <f>IF(AND(INVESTIMENTOS!$R$24="",INVESTIMENTOS!$T$24=""),"-",SUM(INVESTIMENTOS!K52,INVESTIMENTOS!K83,INVESTIMENTOS!K112,INVESTIMENTOS!K141,INVESTIMENTOS!K169))</f>
        <v>335440</v>
      </c>
    </row>
    <row r="19" spans="1:37" ht="15.75" thickBot="1" x14ac:dyDescent="0.3">
      <c r="B19" s="533" t="s">
        <v>384</v>
      </c>
      <c r="C19" s="534">
        <f>IF(AND(INVESTIMENTOS!$R$24="",INVESTIMENTOS!$T$24=""),"-",C16-C17-C18)</f>
        <v>200799.93232807258</v>
      </c>
      <c r="D19" s="231"/>
      <c r="G19" s="536" t="s">
        <v>237</v>
      </c>
      <c r="H19" s="537"/>
      <c r="I19" s="537"/>
      <c r="J19" s="538">
        <f>IF(AND(INVESTIMENTOS!$R$24="",INVESTIMENTOS!$T$24=""),"-",P705)</f>
        <v>0</v>
      </c>
      <c r="L19" s="1258" t="s">
        <v>134</v>
      </c>
      <c r="M19" s="1259"/>
      <c r="N19" s="432">
        <f>IF(AND(INVESTIMENTOS!$R$24="",INVESTIMENTOS!$T$24=""),"-",SUM(N16:N18))</f>
        <v>33335440</v>
      </c>
      <c r="O19" s="434"/>
      <c r="P19" s="434"/>
      <c r="Q19" s="434"/>
    </row>
    <row r="20" spans="1:37" ht="15.75" thickTop="1" x14ac:dyDescent="0.25">
      <c r="B20" s="533" t="s">
        <v>456</v>
      </c>
      <c r="C20" s="534">
        <f>IF(AND(INVESTIMENTOS!$R$24="",INVESTIMENTOS!$T$24=""),"-",SAÍDAS!R98)</f>
        <v>0</v>
      </c>
      <c r="D20" s="231"/>
      <c r="G20" s="541"/>
      <c r="H20" s="542"/>
      <c r="I20" s="542"/>
      <c r="J20" s="538"/>
    </row>
    <row r="21" spans="1:37" ht="15.75" thickBot="1" x14ac:dyDescent="0.3">
      <c r="B21" s="546" t="s">
        <v>385</v>
      </c>
      <c r="C21" s="547">
        <f>IF(AND(INVESTIMENTOS!$R$24="",INVESTIMENTOS!$T$24=""),"-",C19-C20)</f>
        <v>200799.93232807258</v>
      </c>
      <c r="D21" s="231"/>
      <c r="G21" s="543" t="s">
        <v>17</v>
      </c>
      <c r="H21" s="544"/>
      <c r="I21" s="544"/>
      <c r="J21" s="545">
        <f>IF(AND(INVESTIMENTOS!$R$24="",INVESTIMENTOS!$T$24=""),"-",SUM(J16:J19))</f>
        <v>0</v>
      </c>
      <c r="W21" s="1084"/>
      <c r="X21" s="1085" t="s">
        <v>292</v>
      </c>
      <c r="Y21" s="1086"/>
      <c r="Z21" s="1084"/>
      <c r="AA21" s="1087"/>
      <c r="AB21" s="1085"/>
    </row>
    <row r="22" spans="1:37" ht="15.75" thickTop="1" x14ac:dyDescent="0.25">
      <c r="B22" s="823" t="s">
        <v>457</v>
      </c>
      <c r="D22" s="231"/>
      <c r="W22" s="86"/>
      <c r="X22" s="86"/>
      <c r="Y22" s="782"/>
      <c r="Z22" s="86"/>
      <c r="AA22" s="86"/>
      <c r="AB22" s="86"/>
      <c r="AC22" s="86"/>
    </row>
    <row r="23" spans="1:37" ht="15.75" thickBot="1" x14ac:dyDescent="0.3">
      <c r="D23" s="231"/>
      <c r="E23" s="231"/>
      <c r="F23" s="231"/>
      <c r="H23" s="231"/>
      <c r="W23" s="1088"/>
      <c r="X23" s="786"/>
      <c r="Y23" s="786"/>
      <c r="Z23" s="786"/>
      <c r="AA23" s="86"/>
      <c r="AB23" s="86"/>
      <c r="AC23" s="86"/>
    </row>
    <row r="24" spans="1:37" ht="15.75" thickTop="1" x14ac:dyDescent="0.25">
      <c r="B24" s="823"/>
      <c r="D24" s="231"/>
      <c r="E24" s="1225" t="s">
        <v>468</v>
      </c>
      <c r="F24" s="1226"/>
      <c r="G24" s="1224" t="s">
        <v>469</v>
      </c>
      <c r="H24" s="1224"/>
      <c r="I24" s="1224"/>
      <c r="J24" s="1224" t="s">
        <v>470</v>
      </c>
      <c r="K24" s="1224"/>
      <c r="L24" s="1224"/>
      <c r="M24" s="1260" t="s">
        <v>254</v>
      </c>
      <c r="N24" s="1251" t="s">
        <v>483</v>
      </c>
      <c r="W24" s="1088"/>
      <c r="X24" s="786"/>
      <c r="Y24" s="786"/>
      <c r="Z24" s="786"/>
      <c r="AA24" s="86"/>
      <c r="AB24" s="86"/>
      <c r="AC24" s="86"/>
    </row>
    <row r="25" spans="1:37" ht="15.75" thickBot="1" x14ac:dyDescent="0.3">
      <c r="B25" s="456"/>
      <c r="C25" s="548"/>
      <c r="D25" s="231"/>
      <c r="E25" s="937"/>
      <c r="F25" s="935"/>
      <c r="G25" s="936" t="s">
        <v>294</v>
      </c>
      <c r="H25" s="936" t="s">
        <v>280</v>
      </c>
      <c r="I25" s="936" t="s">
        <v>296</v>
      </c>
      <c r="J25" s="936" t="s">
        <v>294</v>
      </c>
      <c r="K25" s="936" t="s">
        <v>280</v>
      </c>
      <c r="L25" s="936" t="s">
        <v>296</v>
      </c>
      <c r="M25" s="1261"/>
      <c r="N25" s="1252"/>
      <c r="T25" s="782"/>
      <c r="W25" s="786"/>
      <c r="X25" s="548"/>
      <c r="Y25" s="548"/>
      <c r="Z25" s="782"/>
      <c r="AA25" s="782"/>
      <c r="AB25" s="782"/>
      <c r="AC25" s="86"/>
    </row>
    <row r="26" spans="1:37" ht="16.5" thickTop="1" thickBot="1" x14ac:dyDescent="0.3">
      <c r="B26" s="549" t="s">
        <v>397</v>
      </c>
      <c r="C26" s="550"/>
      <c r="D26" s="231"/>
      <c r="E26" s="551" t="s">
        <v>12</v>
      </c>
      <c r="F26" s="552"/>
      <c r="G26" s="553" t="str">
        <f>IF(INVESTIMENTOS!R24="","-",K79)</f>
        <v>-</v>
      </c>
      <c r="H26" s="553" t="str">
        <f>IF(INVESTIMENTOS!R24="","-",K84)</f>
        <v>-</v>
      </c>
      <c r="I26" s="553" t="str">
        <f>IF(INVESTIMENTOS!R24="","-",K92)</f>
        <v>-</v>
      </c>
      <c r="J26" s="553" t="str">
        <f>IF(INVESTIMENTOS!R24="","-",L79)</f>
        <v>-</v>
      </c>
      <c r="K26" s="553" t="str">
        <f>IF(INVESTIMENTOS!R24="","-",L84)</f>
        <v>-</v>
      </c>
      <c r="L26" s="553" t="str">
        <f>IF(INVESTIMENTOS!R24="","-",L92)</f>
        <v>-</v>
      </c>
      <c r="M26" s="1045">
        <f>IF(AND(INVESTIMENTOS!$R$24="",INVESTIMENTOS!$T$24=""),"-",IF(INVESTIMENTOS!R24="",P350,T308))</f>
        <v>0</v>
      </c>
      <c r="N26" s="1049">
        <f>IF(AND(INVESTIMENTOS!$R$24="",INVESTIMENTOS!$T$24=""),"-",IF(INVESTIMENTOS!R24="",P401,T359))</f>
        <v>0</v>
      </c>
      <c r="W26" s="786"/>
      <c r="X26" s="548"/>
      <c r="Y26" s="548"/>
      <c r="Z26" s="782"/>
      <c r="AA26" s="786"/>
      <c r="AB26" s="782"/>
      <c r="AC26" s="86"/>
    </row>
    <row r="27" spans="1:37" ht="15.75" thickTop="1" x14ac:dyDescent="0.25">
      <c r="B27" s="554" t="s">
        <v>485</v>
      </c>
      <c r="C27" s="555">
        <f>IF(AND(INVESTIMENTOS!$R$24="",INVESTIMENTOS!$T$24=""),"-",Z57)</f>
        <v>103880.32671294059</v>
      </c>
      <c r="D27" s="231"/>
      <c r="E27" s="556" t="s">
        <v>13</v>
      </c>
      <c r="F27" s="537"/>
      <c r="G27" s="557" t="str">
        <f>IF(INVESTIMENTOS!R24="","-",N79)</f>
        <v>-</v>
      </c>
      <c r="H27" s="557" t="str">
        <f>IF(INVESTIMENTOS!R24="","-",N87)</f>
        <v>-</v>
      </c>
      <c r="I27" s="557" t="str">
        <f>IF(INVESTIMENTOS!R24="","-",N92)</f>
        <v>-</v>
      </c>
      <c r="J27" s="557" t="str">
        <f>IF(INVESTIMENTOS!R24="","-",O79)</f>
        <v>-</v>
      </c>
      <c r="K27" s="557" t="str">
        <f>IF(INVESTIMENTOS!R24="","-",O87)</f>
        <v>-</v>
      </c>
      <c r="L27" s="557" t="str">
        <f>IF(INVESTIMENTOS!R24="","-",O92)</f>
        <v>-</v>
      </c>
      <c r="M27" s="1046">
        <f>IF(AND(INVESTIMENTOS!$R$24="",INVESTIMENTOS!$T$24=""),"-",IF(INVESTIMENTOS!R24="",P351,T316))</f>
        <v>162.5</v>
      </c>
      <c r="N27" s="1050">
        <f>IF(AND(INVESTIMENTOS!$R$24="",INVESTIMENTOS!$T$24=""),"-",IF(INVESTIMENTOS!R24="",P402,T367))</f>
        <v>1942.6986180134795</v>
      </c>
      <c r="W27" s="86"/>
      <c r="X27" s="86"/>
      <c r="Y27" s="86"/>
      <c r="Z27" s="86"/>
      <c r="AA27" s="86"/>
      <c r="AB27" s="86"/>
      <c r="AC27" s="86"/>
    </row>
    <row r="28" spans="1:37" ht="15.75" thickBot="1" x14ac:dyDescent="0.3">
      <c r="B28" s="82" t="s">
        <v>486</v>
      </c>
      <c r="C28" s="91">
        <f>IF(AND(INVESTIMENTOS!$R$24="",INVESTIMENTOS!$T$24=""),"-",Z58)</f>
        <v>257590.28267318188</v>
      </c>
      <c r="D28" s="231"/>
      <c r="E28" s="556" t="s">
        <v>14</v>
      </c>
      <c r="F28" s="537"/>
      <c r="G28" s="557" t="str">
        <f>IF(INVESTIMENTOS!R24="","-",Q79)</f>
        <v>-</v>
      </c>
      <c r="H28" s="557" t="str">
        <f>IF(INVESTIMENTOS!R24="","-",Q84)</f>
        <v>-</v>
      </c>
      <c r="I28" s="557" t="str">
        <f>IF(INVESTIMENTOS!R24="","-",Q92)</f>
        <v>-</v>
      </c>
      <c r="J28" s="557" t="str">
        <f>IF(INVESTIMENTOS!R24="","-",R79)</f>
        <v>-</v>
      </c>
      <c r="K28" s="557" t="str">
        <f>IF(INVESTIMENTOS!R24="","-",R84)</f>
        <v>-</v>
      </c>
      <c r="L28" s="557" t="str">
        <f>IF(INVESTIMENTOS!R24="","-",R92)</f>
        <v>-</v>
      </c>
      <c r="M28" s="1046">
        <f>IF(AND(INVESTIMENTOS!$R$24="",INVESTIMENTOS!$T$24=""),"-",IF(INVESTIMENTOS!R24="",P352,T324))</f>
        <v>85</v>
      </c>
      <c r="N28" s="1050">
        <f>IF(AND(INVESTIMENTOS!$R$24="",INVESTIMENTOS!$T$24=""),"-",IF(INVESTIMENTOS!R24="",P403,T375))</f>
        <v>2609.77602287426</v>
      </c>
      <c r="W28" s="86"/>
      <c r="X28" s="786"/>
      <c r="Y28" s="786"/>
      <c r="Z28" s="782"/>
      <c r="AA28" s="782"/>
      <c r="AB28" s="782"/>
      <c r="AC28" s="86"/>
    </row>
    <row r="29" spans="1:37" ht="16.5" thickTop="1" thickBot="1" x14ac:dyDescent="0.3">
      <c r="B29" s="1105" t="s">
        <v>499</v>
      </c>
      <c r="C29" s="1106">
        <f>IF(AND(INVESTIMENTOS!$R$24="",INVESTIMENTOS!$T$24=""),"-",IF(N16+N18=0,0,((C16-C17)/(N16+N18))*100))</f>
        <v>61.144229729677861</v>
      </c>
      <c r="D29" s="231"/>
      <c r="E29" s="1227" t="s">
        <v>237</v>
      </c>
      <c r="F29" s="1228"/>
      <c r="G29" s="560" t="str">
        <f>IF(INVESTIMENTOS!R24="","-",T79)</f>
        <v>-</v>
      </c>
      <c r="H29" s="560" t="str">
        <f>IF(INVESTIMENTOS!R24="","-",T84)</f>
        <v>-</v>
      </c>
      <c r="I29" s="560" t="str">
        <f>IF(INVESTIMENTOS!R24="","-",T92)</f>
        <v>-</v>
      </c>
      <c r="J29" s="560" t="str">
        <f>IF(INVESTIMENTOS!R24="","-",U79)</f>
        <v>-</v>
      </c>
      <c r="K29" s="560" t="str">
        <f>IF(INVESTIMENTOS!R24="","-",U84)</f>
        <v>-</v>
      </c>
      <c r="L29" s="560" t="str">
        <f>IF(INVESTIMENTOS!R24="","-",U92)</f>
        <v>-</v>
      </c>
      <c r="M29" s="1047">
        <f>IF(AND(INVESTIMENTOS!$R$24="",INVESTIMENTOS!$T$24=""),"-",IF(INVESTIMENTOS!R24="",P353,T333))</f>
        <v>1</v>
      </c>
      <c r="N29" s="1051">
        <f>IF(AND(INVESTIMENTOS!$R$24="",INVESTIMENTOS!$T$24=""),"-",IF(INVESTIMENTOS!R24="",P404,T384))</f>
        <v>40.247804479542516</v>
      </c>
      <c r="W29" s="86"/>
      <c r="X29" s="786"/>
      <c r="Y29" s="786"/>
      <c r="Z29" s="782"/>
      <c r="AA29" s="782"/>
      <c r="AB29" s="782"/>
      <c r="AC29" s="86"/>
    </row>
    <row r="30" spans="1:37" ht="16.5" thickTop="1" thickBot="1" x14ac:dyDescent="0.3">
      <c r="B30" s="558" t="s">
        <v>394</v>
      </c>
      <c r="C30" s="559">
        <f>IF(AND(INVESTIMENTOS!$R$24="",INVESTIMENTOS!$T$24=""),"-",IF(N16+N18=0,0,((C16-C17)/(N16+N17+N18))*100))</f>
        <v>0.6152677276953038</v>
      </c>
      <c r="D30" s="231"/>
      <c r="E30" s="1238" t="s">
        <v>445</v>
      </c>
      <c r="F30" s="1239"/>
      <c r="G30" s="797">
        <f>IF(AND(INVESTIMENTOS!$R$24="",INVESTIMENTOS!$T$24=""),"-",IF(INVESTIMENTOS!$R$24&lt;&gt;"","-",IF(OR($C$50=0,$C$50="-",$C$50=""),0,D79/$C$50)))</f>
        <v>1632.8893762575453</v>
      </c>
      <c r="H30" s="797">
        <f>IF(AND(INVESTIMENTOS!$R$24="",INVESTIMENTOS!$T$24=""),"-",IF(INVESTIMENTOS!$R$24&lt;&gt;"","-",IF(OR($C$50=0,$C$50="-",$C$50=""),0,D84/$C$50)))</f>
        <v>1664.7580568290921</v>
      </c>
      <c r="I30" s="797">
        <f>IF(AND(INVESTIMENTOS!$R$24="",INVESTIMENTOS!$T$24=""),"-",IF(INVESTIMENTOS!$R$24&lt;&gt;"","-",IF(OR($C$50=0,$C$50="-",$C$50=""),0,D92/$C$50)))</f>
        <v>2480.6711352999173</v>
      </c>
      <c r="J30" s="797">
        <f>IF(AND(INVESTIMENTOS!$R$24="",INVESTIMENTOS!$T$24=""),"-",IF(INVESTIMENTOS!$R$24&lt;&gt;"","-",IF(OR($C$50=0,$C$50="-",$C$50=""),0,D79/$F$50)))</f>
        <v>88.351302484936056</v>
      </c>
      <c r="K30" s="797">
        <f>IF(AND(INVESTIMENTOS!$R$24="",INVESTIMENTOS!$T$24=""),"-",IF(INVESTIMENTOS!$R$24&lt;&gt;"","-",IF(OR($C$50=0,$C$50="-",$C$50=""),0,D84/$F$50)))</f>
        <v>90.075632055519563</v>
      </c>
      <c r="L30" s="797">
        <f>IF(AND(INVESTIMENTOS!$R$24="",INVESTIMENTOS!$T$24=""),"-",IF(INVESTIMENTOS!$R$24&lt;&gt;"","-",IF(OR($C$50=0,$C$50="-",$C$50=""),0,D92/$F$50)))</f>
        <v>134.22251931288477</v>
      </c>
      <c r="M30" s="1048">
        <f>IF(AND(INVESTIMENTOS!$R$24="",INVESTIMENTOS!$T$24=""),"-",SUM(M26:M29))</f>
        <v>248.5</v>
      </c>
      <c r="N30" s="1052">
        <f>IF(AND(INVESTIMENTOS!$R$24="",INVESTIMENTOS!$T$24=""),"-",SUM(N26:N29))</f>
        <v>4592.7224453672825</v>
      </c>
      <c r="W30" s="86"/>
      <c r="X30" s="548"/>
      <c r="Y30" s="785"/>
      <c r="Z30" s="782"/>
      <c r="AA30" s="786"/>
      <c r="AB30" s="782"/>
      <c r="AC30" s="86"/>
    </row>
    <row r="31" spans="1:37" ht="12" customHeight="1" thickTop="1" x14ac:dyDescent="0.25">
      <c r="B31" s="50" t="s">
        <v>500</v>
      </c>
      <c r="C31" s="340"/>
      <c r="D31" s="340"/>
      <c r="E31" s="340"/>
      <c r="F31" s="340"/>
      <c r="G31" s="340"/>
      <c r="H31" s="340"/>
      <c r="I31" s="340"/>
      <c r="J31" s="340"/>
      <c r="K31" s="340"/>
      <c r="L31" s="340"/>
      <c r="M31" s="340"/>
      <c r="N31" s="340"/>
      <c r="O31" s="782"/>
      <c r="P31" s="435"/>
      <c r="Q31" s="435"/>
      <c r="R31" s="782"/>
      <c r="S31" s="782"/>
      <c r="W31" s="86"/>
      <c r="X31" s="86"/>
      <c r="Y31" s="86"/>
      <c r="Z31" s="86"/>
      <c r="AA31" s="86"/>
      <c r="AB31" s="86"/>
      <c r="AC31" s="86"/>
    </row>
    <row r="32" spans="1:37" s="224" customFormat="1" ht="12" customHeight="1" thickBot="1" x14ac:dyDescent="0.3">
      <c r="A32" s="561"/>
      <c r="B32" s="562"/>
      <c r="C32" s="824"/>
      <c r="D32" s="824"/>
      <c r="E32" s="824"/>
      <c r="F32" s="824"/>
      <c r="G32" s="824"/>
      <c r="H32" s="824"/>
      <c r="I32" s="824"/>
      <c r="J32" s="824"/>
      <c r="K32" s="824"/>
      <c r="L32" s="824"/>
      <c r="M32" s="824"/>
      <c r="N32" s="824"/>
      <c r="O32" s="782"/>
      <c r="P32" s="436"/>
      <c r="Q32" s="436"/>
      <c r="R32" s="86"/>
      <c r="S32" s="86"/>
      <c r="T32" s="86"/>
      <c r="U32" s="86"/>
      <c r="V32" s="86"/>
      <c r="W32" s="86"/>
      <c r="X32" s="86"/>
      <c r="Y32" s="86"/>
      <c r="Z32" s="86"/>
      <c r="AA32" s="86"/>
      <c r="AB32" s="86"/>
      <c r="AC32" s="86"/>
      <c r="AD32" s="86"/>
      <c r="AE32" s="86"/>
      <c r="AF32" s="86"/>
      <c r="AG32" s="86"/>
      <c r="AH32" s="86"/>
      <c r="AI32" s="86"/>
      <c r="AJ32" s="86"/>
      <c r="AK32" s="86"/>
    </row>
    <row r="33" spans="2:29" ht="16.5" thickTop="1" thickBot="1" x14ac:dyDescent="0.3">
      <c r="B33" s="563" t="s">
        <v>20</v>
      </c>
      <c r="C33" s="458" t="s">
        <v>0</v>
      </c>
      <c r="D33" s="458" t="s">
        <v>1</v>
      </c>
      <c r="E33" s="458" t="s">
        <v>2</v>
      </c>
      <c r="F33" s="458" t="s">
        <v>3</v>
      </c>
      <c r="G33" s="458" t="s">
        <v>4</v>
      </c>
      <c r="H33" s="458" t="s">
        <v>5</v>
      </c>
      <c r="I33" s="458" t="s">
        <v>6</v>
      </c>
      <c r="J33" s="458" t="s">
        <v>7</v>
      </c>
      <c r="K33" s="458" t="s">
        <v>8</v>
      </c>
      <c r="L33" s="458" t="s">
        <v>9</v>
      </c>
      <c r="M33" s="458" t="s">
        <v>10</v>
      </c>
      <c r="N33" s="458" t="s">
        <v>11</v>
      </c>
      <c r="O33" s="457" t="s">
        <v>17</v>
      </c>
      <c r="W33" s="86"/>
      <c r="X33" s="86"/>
      <c r="Y33" s="86"/>
      <c r="Z33" s="86"/>
      <c r="AA33" s="86"/>
      <c r="AB33" s="86"/>
      <c r="AC33" s="86"/>
    </row>
    <row r="34" spans="2:29" ht="15.75" thickTop="1" x14ac:dyDescent="0.25">
      <c r="B34" s="564" t="s">
        <v>238</v>
      </c>
      <c r="C34" s="565">
        <f>IF(AND(INVESTIMENTOS!$R$24="",INVESTIMENTOS!$T$24=""),"-",IF($C50=0,0,ENTRADAS!D70-((SAÍDAS!E70+SAÍDAS!E91-SAÍDAS!E90)/$C50)*$C55-($C18/12)-SAÍDAS!E98))</f>
        <v>-7004.8687328886535</v>
      </c>
      <c r="D34" s="565">
        <f>IF(AND(INVESTIMENTOS!$R$24="",INVESTIMENTOS!$T$24=""),"-",IF($C50=0,0,ENTRADAS!E70-((SAÍDAS!F70+SAÍDAS!F91-SAÍDAS!F90)/$C50)*$C55-($C18/12)-SAÍDAS!F98))</f>
        <v>-4778.1401614600818</v>
      </c>
      <c r="E34" s="565">
        <f>IF(AND(INVESTIMENTOS!$R$24="",INVESTIMENTOS!$T$24=""),"-",IF($C50=0,0,ENTRADAS!F70-((SAÍDAS!G70+SAÍDAS!G91-SAÍDAS!G90)/$C50)*$C55-($C18/12)-SAÍDAS!G98))</f>
        <v>-105800.60676105766</v>
      </c>
      <c r="F34" s="565">
        <f>IF(AND(INVESTIMENTOS!$R$24="",INVESTIMENTOS!$T$24=""),"-",IF($C50=0,0,ENTRADAS!G70-((SAÍDAS!H70+SAÍDAS!H91-SAÍDAS!H90)/$C50)*$C55-($C18/12)-SAÍDAS!H98))</f>
        <v>-5524.4526363091754</v>
      </c>
      <c r="G34" s="565">
        <f>IF(AND(INVESTIMENTOS!$R$24="",INVESTIMENTOS!$T$24=""),"-",IF($C50=0,0,ENTRADAS!H70-((SAÍDAS!I70+SAÍDAS!I91-SAÍDAS!I90)/$C50)*$C55-($C18/12)-SAÍDAS!I98))</f>
        <v>-5997.4482097498194</v>
      </c>
      <c r="H34" s="565">
        <f>IF(AND(INVESTIMENTOS!$R$24="",INVESTIMENTOS!$T$24=""),"-",IF($C50=0,0,ENTRADAS!I70-((SAÍDAS!J70+SAÍDAS!J91-SAÍDAS!J90)/$C50)*$C55-($C18/12)-SAÍDAS!J98))</f>
        <v>-6267.6492157860357</v>
      </c>
      <c r="I34" s="565">
        <f>IF(AND(INVESTIMENTOS!$R$24="",INVESTIMENTOS!$T$24=""),"-",IF($C50=0,0,ENTRADAS!J70-((SAÍDAS!K70+SAÍDAS!K91-SAÍDAS!K90)/$C50)*$C55-($C18/12)-SAÍDAS!K98))</f>
        <v>230058.60229326825</v>
      </c>
      <c r="J34" s="565">
        <f>IF(AND(INVESTIMENTOS!$R$24="",INVESTIMENTOS!$T$24=""),"-",IF($C50=0,0,ENTRADAS!K70-((SAÍDAS!L70+SAÍDAS!L91-SAÍDAS!L90)/$C50)*$C55-($C18/12)-SAÍDAS!L98))</f>
        <v>-27674.205352606961</v>
      </c>
      <c r="K34" s="565">
        <f>IF(AND(INVESTIMENTOS!$R$24="",INVESTIMENTOS!$T$24=""),"-",IF($C50=0,0,ENTRADAS!L70-((SAÍDAS!M70+SAÍDAS!M91-SAÍDAS!M90)/$C50)*$C55-($C18/12)-SAÍDAS!M98))</f>
        <v>46127.617363690828</v>
      </c>
      <c r="L34" s="565">
        <f>IF(AND(INVESTIMENTOS!$R$24="",INVESTIMENTOS!$T$24=""),"-",IF($C50=0,0,ENTRADAS!M70-((SAÍDAS!N70+SAÍDAS!N91-SAÍDAS!N90)/$C50)*$C55-($C18/12)-SAÍDAS!N98))</f>
        <v>-6742.7025357055527</v>
      </c>
      <c r="M34" s="565">
        <f>IF(AND(INVESTIMENTOS!$R$24="",INVESTIMENTOS!$T$24=""),"-",IF($C50=0,0,ENTRADAS!N70-((SAÍDAS!O70+SAÍDAS!O91-SAÍDAS!O90)/$C50)*$C55-($C18/12)-SAÍDAS!O98))</f>
        <v>-358.52265642990005</v>
      </c>
      <c r="N34" s="565">
        <f>IF(AND(INVESTIMENTOS!$R$24="",INVESTIMENTOS!$T$24=""),"-",IF($C50=0,0,ENTRADAS!O70-((SAÍDAS!P70+SAÍDAS!P91-SAÍDAS!P90)/$C50)*$C55-($C18/12)-SAÍDAS!P98))</f>
        <v>-358.52265642990005</v>
      </c>
      <c r="O34" s="822">
        <f>IF(AND(INVESTIMENTOS!$R$24="",INVESTIMENTOS!$T$24=""),"-",SUM(C34:N34))</f>
        <v>105679.10073853534</v>
      </c>
      <c r="P34" s="566"/>
      <c r="W34" s="86"/>
      <c r="X34" s="86"/>
      <c r="Y34" s="86"/>
      <c r="Z34" s="86"/>
      <c r="AA34" s="1089"/>
      <c r="AB34" s="86"/>
      <c r="AC34" s="86"/>
    </row>
    <row r="35" spans="2:29" x14ac:dyDescent="0.25">
      <c r="B35" s="567" t="s">
        <v>458</v>
      </c>
      <c r="C35" s="568">
        <f>IF(AND(INVESTIMENTOS!$R$24="",INVESTIMENTOS!$T$24=""),"-",$C18/12)</f>
        <v>358.52265642990005</v>
      </c>
      <c r="D35" s="568">
        <f>IF(AND(INVESTIMENTOS!$R$24="",INVESTIMENTOS!$T$24=""),"-",$C18/12)</f>
        <v>358.52265642990005</v>
      </c>
      <c r="E35" s="568">
        <f>IF(AND(INVESTIMENTOS!$R$24="",INVESTIMENTOS!$T$24=""),"-",$C18/12)</f>
        <v>358.52265642990005</v>
      </c>
      <c r="F35" s="568">
        <f>IF(AND(INVESTIMENTOS!$R$24="",INVESTIMENTOS!$T$24=""),"-",$C18/12)</f>
        <v>358.52265642990005</v>
      </c>
      <c r="G35" s="568">
        <f>IF(AND(INVESTIMENTOS!$R$24="",INVESTIMENTOS!$T$24=""),"-",$C18/12)</f>
        <v>358.52265642990005</v>
      </c>
      <c r="H35" s="568">
        <f>IF(AND(INVESTIMENTOS!$R$24="",INVESTIMENTOS!$T$24=""),"-",$C18/12)</f>
        <v>358.52265642990005</v>
      </c>
      <c r="I35" s="568">
        <f>IF(AND(INVESTIMENTOS!$R$24="",INVESTIMENTOS!$T$24=""),"-",$C18/12)</f>
        <v>358.52265642990005</v>
      </c>
      <c r="J35" s="568">
        <f>IF(AND(INVESTIMENTOS!$R$24="",INVESTIMENTOS!$T$24=""),"-",$C18/12)</f>
        <v>358.52265642990005</v>
      </c>
      <c r="K35" s="568">
        <f>IF(AND(INVESTIMENTOS!$R$24="",INVESTIMENTOS!$T$24=""),"-",$C18/12)</f>
        <v>358.52265642990005</v>
      </c>
      <c r="L35" s="568">
        <f>IF(AND(INVESTIMENTOS!$R$24="",INVESTIMENTOS!$T$24=""),"-",$C18/12)</f>
        <v>358.52265642990005</v>
      </c>
      <c r="M35" s="568">
        <f>IF(AND(INVESTIMENTOS!$R$24="",INVESTIMENTOS!$T$24=""),"-",$C18/12)</f>
        <v>358.52265642990005</v>
      </c>
      <c r="N35" s="568">
        <f>IF(AND(INVESTIMENTOS!$R$24="",INVESTIMENTOS!$T$24=""),"-",$C18/12)</f>
        <v>358.52265642990005</v>
      </c>
      <c r="O35" s="569">
        <f>IF(AND(INVESTIMENTOS!$R$24="",INVESTIMENTOS!$T$24=""),"-",SUM(C35:N35))</f>
        <v>4302.2718771588006</v>
      </c>
      <c r="W35" s="86"/>
      <c r="X35" s="86"/>
      <c r="Y35" s="782"/>
      <c r="Z35" s="86"/>
      <c r="AA35" s="86"/>
      <c r="AB35" s="86"/>
      <c r="AC35" s="86"/>
    </row>
    <row r="36" spans="2:29" x14ac:dyDescent="0.25">
      <c r="B36" s="567" t="s">
        <v>389</v>
      </c>
      <c r="C36" s="568">
        <f>IF(AND(INVESTIMENTOS!$R$24="",INVESTIMENTOS!$T$24=""),"-",ENTRADAS!D73)</f>
        <v>0</v>
      </c>
      <c r="D36" s="568">
        <f>IF(AND(INVESTIMENTOS!$R$24="",INVESTIMENTOS!$T$24=""),"-",ENTRADAS!E73)</f>
        <v>0</v>
      </c>
      <c r="E36" s="568">
        <f>IF(AND(INVESTIMENTOS!$R$24="",INVESTIMENTOS!$T$24=""),"-",ENTRADAS!F73)</f>
        <v>0</v>
      </c>
      <c r="F36" s="568">
        <f>IF(AND(INVESTIMENTOS!$R$24="",INVESTIMENTOS!$T$24=""),"-",ENTRADAS!G73)</f>
        <v>0</v>
      </c>
      <c r="G36" s="568">
        <f>IF(AND(INVESTIMENTOS!$R$24="",INVESTIMENTOS!$T$24=""),"-",ENTRADAS!H73)</f>
        <v>0</v>
      </c>
      <c r="H36" s="568">
        <f>IF(AND(INVESTIMENTOS!$R$24="",INVESTIMENTOS!$T$24=""),"-",ENTRADAS!I73)</f>
        <v>0</v>
      </c>
      <c r="I36" s="568">
        <f>IF(AND(INVESTIMENTOS!$R$24="",INVESTIMENTOS!$T$24=""),"-",ENTRADAS!J73)</f>
        <v>0</v>
      </c>
      <c r="J36" s="568">
        <f>IF(AND(INVESTIMENTOS!$R$24="",INVESTIMENTOS!$T$24=""),"-",ENTRADAS!K73)</f>
        <v>0</v>
      </c>
      <c r="K36" s="568">
        <f>IF(AND(INVESTIMENTOS!$R$24="",INVESTIMENTOS!$T$24=""),"-",ENTRADAS!L73)</f>
        <v>0</v>
      </c>
      <c r="L36" s="568">
        <f>IF(AND(INVESTIMENTOS!$R$24="",INVESTIMENTOS!$T$24=""),"-",ENTRADAS!M73)</f>
        <v>0</v>
      </c>
      <c r="M36" s="568">
        <f>IF(AND(INVESTIMENTOS!$R$24="",INVESTIMENTOS!$T$24=""),"-",ENTRADAS!N73)</f>
        <v>0</v>
      </c>
      <c r="N36" s="568">
        <f>IF(AND(INVESTIMENTOS!$R$24="",INVESTIMENTOS!$T$24=""),"-",ENTRADAS!O73)</f>
        <v>0</v>
      </c>
      <c r="O36" s="569">
        <f>IF(AND(INVESTIMENTOS!$R$24="",INVESTIMENTOS!$T$24=""),"-",SUM(C36:N36))</f>
        <v>0</v>
      </c>
      <c r="W36" s="1088"/>
      <c r="X36" s="786"/>
      <c r="Y36" s="786"/>
      <c r="Z36" s="786"/>
      <c r="AA36" s="86"/>
      <c r="AB36" s="86"/>
      <c r="AC36" s="86"/>
    </row>
    <row r="37" spans="2:29" x14ac:dyDescent="0.25">
      <c r="B37" s="567" t="s">
        <v>387</v>
      </c>
      <c r="C37" s="568">
        <f>IF(AND(INVESTIMENTOS!$R$24="",INVESTIMENTOS!$T$24=""),"-",ENTRADAS!D74)</f>
        <v>0</v>
      </c>
      <c r="D37" s="568">
        <f>IF(AND(INVESTIMENTOS!$R$24="",INVESTIMENTOS!$T$24=""),"-",ENTRADAS!E74)</f>
        <v>0</v>
      </c>
      <c r="E37" s="568">
        <f>IF(AND(INVESTIMENTOS!$R$24="",INVESTIMENTOS!$T$24=""),"-",ENTRADAS!F74)</f>
        <v>180000</v>
      </c>
      <c r="F37" s="568">
        <f>IF(AND(INVESTIMENTOS!$R$24="",INVESTIMENTOS!$T$24=""),"-",ENTRADAS!G74)</f>
        <v>0</v>
      </c>
      <c r="G37" s="568">
        <f>IF(AND(INVESTIMENTOS!$R$24="",INVESTIMENTOS!$T$24=""),"-",ENTRADAS!H74)</f>
        <v>0</v>
      </c>
      <c r="H37" s="568">
        <f>IF(AND(INVESTIMENTOS!$R$24="",INVESTIMENTOS!$T$24=""),"-",ENTRADAS!I74)</f>
        <v>0</v>
      </c>
      <c r="I37" s="568">
        <f>IF(AND(INVESTIMENTOS!$R$24="",INVESTIMENTOS!$T$24=""),"-",ENTRADAS!J74)</f>
        <v>112900</v>
      </c>
      <c r="J37" s="568">
        <f>IF(AND(INVESTIMENTOS!$R$24="",INVESTIMENTOS!$T$24=""),"-",ENTRADAS!K74)</f>
        <v>41850</v>
      </c>
      <c r="K37" s="568">
        <f>IF(AND(INVESTIMENTOS!$R$24="",INVESTIMENTOS!$T$24=""),"-",ENTRADAS!L74)</f>
        <v>0</v>
      </c>
      <c r="L37" s="568">
        <f>IF(AND(INVESTIMENTOS!$R$24="",INVESTIMENTOS!$T$24=""),"-",ENTRADAS!M74)</f>
        <v>0</v>
      </c>
      <c r="M37" s="568">
        <f>IF(AND(INVESTIMENTOS!$R$24="",INVESTIMENTOS!$T$24=""),"-",ENTRADAS!N74)</f>
        <v>0</v>
      </c>
      <c r="N37" s="568">
        <f>IF(AND(INVESTIMENTOS!$R$24="",INVESTIMENTOS!$T$24=""),"-",ENTRADAS!O74)</f>
        <v>0</v>
      </c>
      <c r="O37" s="569">
        <f>IF(AND(INVESTIMENTOS!$R$24="",INVESTIMENTOS!$T$24=""),"-",SUM(C37:N37))</f>
        <v>334750</v>
      </c>
      <c r="W37" s="1088"/>
      <c r="X37" s="786"/>
      <c r="Y37" s="786"/>
      <c r="Z37" s="786"/>
      <c r="AA37" s="86"/>
      <c r="AB37" s="86"/>
      <c r="AC37" s="86"/>
    </row>
    <row r="38" spans="2:29" x14ac:dyDescent="0.25">
      <c r="B38" s="567" t="s">
        <v>380</v>
      </c>
      <c r="C38" s="568">
        <f>IF(AND(INVESTIMENTOS!$R$24="",INVESTIMENTOS!$T$24=""),"-",ENTRADAS!D75)</f>
        <v>0</v>
      </c>
      <c r="D38" s="568">
        <f>IF(AND(INVESTIMENTOS!$R$24="",INVESTIMENTOS!$T$24=""),"-",ENTRADAS!E75)</f>
        <v>0</v>
      </c>
      <c r="E38" s="568">
        <f>IF(AND(INVESTIMENTOS!$R$24="",INVESTIMENTOS!$T$24=""),"-",ENTRADAS!F75)</f>
        <v>0</v>
      </c>
      <c r="F38" s="568">
        <f>IF(AND(INVESTIMENTOS!$R$24="",INVESTIMENTOS!$T$24=""),"-",ENTRADAS!G75)</f>
        <v>0</v>
      </c>
      <c r="G38" s="568">
        <f>IF(AND(INVESTIMENTOS!$R$24="",INVESTIMENTOS!$T$24=""),"-",ENTRADAS!H75)</f>
        <v>0</v>
      </c>
      <c r="H38" s="568">
        <f>IF(AND(INVESTIMENTOS!$R$24="",INVESTIMENTOS!$T$24=""),"-",ENTRADAS!I75)</f>
        <v>0</v>
      </c>
      <c r="I38" s="568">
        <f>IF(AND(INVESTIMENTOS!$R$24="",INVESTIMENTOS!$T$24=""),"-",ENTRADAS!J75)</f>
        <v>0</v>
      </c>
      <c r="J38" s="568">
        <f>IF(AND(INVESTIMENTOS!$R$24="",INVESTIMENTOS!$T$24=""),"-",ENTRADAS!K75)</f>
        <v>0</v>
      </c>
      <c r="K38" s="568">
        <f>IF(AND(INVESTIMENTOS!$R$24="",INVESTIMENTOS!$T$24=""),"-",ENTRADAS!L75)</f>
        <v>0</v>
      </c>
      <c r="L38" s="568">
        <f>IF(AND(INVESTIMENTOS!$R$24="",INVESTIMENTOS!$T$24=""),"-",ENTRADAS!M75)</f>
        <v>0</v>
      </c>
      <c r="M38" s="568">
        <f>IF(AND(INVESTIMENTOS!$R$24="",INVESTIMENTOS!$T$24=""),"-",ENTRADAS!N75)</f>
        <v>0</v>
      </c>
      <c r="N38" s="568">
        <f>IF(AND(INVESTIMENTOS!$R$24="",INVESTIMENTOS!$T$24=""),"-",ENTRADAS!O75)</f>
        <v>0</v>
      </c>
      <c r="O38" s="569">
        <f>IF(AND(INVESTIMENTOS!$R$24="",INVESTIMENTOS!$T$24=""),"-",SUM(C38:N38))</f>
        <v>0</v>
      </c>
      <c r="W38" s="786"/>
      <c r="X38" s="548"/>
      <c r="Y38" s="548"/>
      <c r="Z38" s="782"/>
      <c r="AA38" s="782"/>
      <c r="AB38" s="782"/>
      <c r="AC38" s="86"/>
    </row>
    <row r="39" spans="2:29" x14ac:dyDescent="0.25">
      <c r="B39" s="567" t="s">
        <v>452</v>
      </c>
      <c r="C39" s="568">
        <f>IF(AND(INVESTIMENTOS!$R$24="",INVESTIMENTOS!$T$24=""),"-",IF($C50=0,0,(SAÍDAS!E70+SAÍDAS!E91-SAÍDAS!E90)-((SAÍDAS!E70+SAÍDAS!E91-SAÍDAS!E90)/$C50)*$C55))</f>
        <v>5587.8539235412472</v>
      </c>
      <c r="D39" s="568">
        <f>IF(AND(INVESTIMENTOS!$R$24="",INVESTIMENTOS!$T$24=""),"-",IF($C50=0,0,(SAÍDAS!F70+SAÍDAS!F91-SAÍDAS!F90)-((SAÍDAS!F70+SAÍDAS!F91-SAÍDAS!F90)/$C50)*$C55))</f>
        <v>3715.7524949698191</v>
      </c>
      <c r="E39" s="568">
        <f>IF(AND(INVESTIMENTOS!$R$24="",INVESTIMENTOS!$T$24=""),"-",IF($C50=0,0,(SAÍDAS!G70+SAÍDAS!G91-SAÍDAS!G90)-((SAÍDAS!G70+SAÍDAS!G91-SAÍDAS!G90)/$C50)*$C55))</f>
        <v>88649.455895372244</v>
      </c>
      <c r="F39" s="568">
        <f>IF(AND(INVESTIMENTOS!$R$24="",INVESTIMENTOS!$T$24=""),"-",IF($C50=0,0,(SAÍDAS!H70+SAÍDAS!H91-SAÍDAS!H90)-((SAÍDAS!H70+SAÍDAS!H91-SAÍDAS!H90)/$C50)*$C55))</f>
        <v>6865.4300201207252</v>
      </c>
      <c r="G39" s="568">
        <f>IF(AND(INVESTIMENTOS!$R$24="",INVESTIMENTOS!$T$24=""),"-",IF($C50=0,0,(SAÍDAS!I70+SAÍDAS!I91-SAÍDAS!I90)-((SAÍDAS!I70+SAÍDAS!I91-SAÍDAS!I90)/$C50)*$C55))</f>
        <v>4740.8744466800799</v>
      </c>
      <c r="H39" s="568">
        <f>IF(AND(INVESTIMENTOS!$R$24="",INVESTIMENTOS!$T$24=""),"-",IF($C50=0,0,(SAÍDAS!J70+SAÍDAS!J91-SAÍDAS!J90)-((SAÍDAS!J70+SAÍDAS!J91-SAÍDAS!J90)/$C50)*$C55))</f>
        <v>4968.0434406438626</v>
      </c>
      <c r="I39" s="568">
        <f>IF(AND(INVESTIMENTOS!$R$24="",INVESTIMENTOS!$T$24=""),"-",IF($C50=0,0,(SAÍDAS!K70+SAÍDAS!K91-SAÍDAS!K90)-((SAÍDAS!K70+SAÍDAS!K91-SAÍDAS!K90)/$C50)*$C55))</f>
        <v>108719.2749496982</v>
      </c>
      <c r="J39" s="568">
        <f>IF(AND(INVESTIMENTOS!$R$24="",INVESTIMENTOS!$T$24=""),"-",IF($C50=0,0,(SAÍDAS!L70+SAÍDAS!L91-SAÍDAS!L90)-((SAÍDAS!L70+SAÍDAS!L91-SAÍDAS!L90)/$C50)*$C55))</f>
        <v>22965.407303822936</v>
      </c>
      <c r="K39" s="568">
        <f>IF(AND(INVESTIMENTOS!$R$24="",INVESTIMENTOS!$T$24=""),"-",IF($C50=0,0,(SAÍDAS!M70+SAÍDAS!M91-SAÍDAS!M90)-((SAÍDAS!M70+SAÍDAS!M91-SAÍDAS!M90)/$C50)*$C55))</f>
        <v>13725.370020120725</v>
      </c>
      <c r="L39" s="568">
        <f>IF(AND(INVESTIMENTOS!$R$24="",INVESTIMENTOS!$T$24=""),"-",IF($C50=0,0,(SAÍDAS!N70+SAÍDAS!N91-SAÍDAS!N90)-((SAÍDAS!N70+SAÍDAS!N91-SAÍDAS!N90)/$C50)*$C55))</f>
        <v>5367.4401207243463</v>
      </c>
      <c r="M39" s="568">
        <f>IF(AND(INVESTIMENTOS!$R$24="",INVESTIMENTOS!$T$24=""),"-",IF($C50=0,0,(SAÍDAS!O70+SAÍDAS!O91-SAÍDAS!O90)-((SAÍDAS!O70+SAÍDAS!O91-SAÍDAS!O90)/$C50)*$C55))</f>
        <v>0</v>
      </c>
      <c r="N39" s="568">
        <f>IF(AND(INVESTIMENTOS!$R$24="",INVESTIMENTOS!$T$24=""),"-",IF($C50=0,0,(SAÍDAS!P70+SAÍDAS!P91-SAÍDAS!P90)-((SAÍDAS!P70+SAÍDAS!P91-SAÍDAS!P90)/$C50)*$C55))</f>
        <v>0</v>
      </c>
      <c r="O39" s="569">
        <f>IF(AND(INVESTIMENTOS!$R$24="",INVESTIMENTOS!$T$24=""),"-",SUM(C39:N39))</f>
        <v>265304.90261569415</v>
      </c>
      <c r="W39" s="786"/>
      <c r="X39" s="548"/>
      <c r="Y39" s="548"/>
      <c r="Z39" s="782"/>
      <c r="AA39" s="786"/>
      <c r="AB39" s="782"/>
      <c r="AC39" s="86"/>
    </row>
    <row r="40" spans="2:29" x14ac:dyDescent="0.25">
      <c r="B40" s="567" t="s">
        <v>386</v>
      </c>
      <c r="C40" s="568">
        <f>IF(AND(INVESTIMENTOS!$R$24="",INVESTIMENTOS!$T$24=""),"-",C139)</f>
        <v>2900</v>
      </c>
      <c r="D40" s="568">
        <f>IF(AND(INVESTIMENTOS!$R$24="",INVESTIMENTOS!$T$24=""),"-",D139)</f>
        <v>0</v>
      </c>
      <c r="E40" s="568">
        <f>IF(AND(INVESTIMENTOS!$R$24="",INVESTIMENTOS!$T$24=""),"-",E139)</f>
        <v>0</v>
      </c>
      <c r="F40" s="568">
        <f>IF(AND(INVESTIMENTOS!$R$24="",INVESTIMENTOS!$T$24=""),"-",F139)</f>
        <v>0</v>
      </c>
      <c r="G40" s="568">
        <f>IF(AND(INVESTIMENTOS!$R$24="",INVESTIMENTOS!$T$24=""),"-",G139)</f>
        <v>0</v>
      </c>
      <c r="H40" s="568">
        <f>IF(AND(INVESTIMENTOS!$R$24="",INVESTIMENTOS!$T$24=""),"-",H139)</f>
        <v>0</v>
      </c>
      <c r="I40" s="568">
        <f>IF(AND(INVESTIMENTOS!$R$24="",INVESTIMENTOS!$T$24=""),"-",I139)</f>
        <v>0</v>
      </c>
      <c r="J40" s="568">
        <f>IF(AND(INVESTIMENTOS!$R$24="",INVESTIMENTOS!$T$24=""),"-",J139)</f>
        <v>0</v>
      </c>
      <c r="K40" s="568">
        <f>IF(AND(INVESTIMENTOS!$R$24="",INVESTIMENTOS!$T$24=""),"-",K139)</f>
        <v>0</v>
      </c>
      <c r="L40" s="568">
        <f>IF(AND(INVESTIMENTOS!$R$24="",INVESTIMENTOS!$T$24=""),"-",L139)</f>
        <v>0</v>
      </c>
      <c r="M40" s="568">
        <f>IF(AND(INVESTIMENTOS!$R$24="",INVESTIMENTOS!$T$24=""),"-",M139)</f>
        <v>0</v>
      </c>
      <c r="N40" s="568">
        <f>IF(AND(INVESTIMENTOS!$R$24="",INVESTIMENTOS!$T$24=""),"-",N139)</f>
        <v>0</v>
      </c>
      <c r="O40" s="569">
        <f>IF(AND(INVESTIMENTOS!$R$24="",INVESTIMENTOS!$T$24=""),"-",SUM(C40:N40))</f>
        <v>2900</v>
      </c>
      <c r="W40" s="86"/>
      <c r="X40" s="86"/>
      <c r="Y40" s="86"/>
      <c r="Z40" s="86"/>
      <c r="AA40" s="86"/>
      <c r="AB40" s="86"/>
      <c r="AC40" s="86"/>
    </row>
    <row r="41" spans="2:29" x14ac:dyDescent="0.25">
      <c r="B41" s="567" t="s">
        <v>381</v>
      </c>
      <c r="C41" s="568">
        <f>IF(AND(INVESTIMENTOS!$R$24="",INVESTIMENTOS!$T$24=""),"-",C34+C35+C36+C37+C38-C39)</f>
        <v>-12234.2</v>
      </c>
      <c r="D41" s="568">
        <f>IF(AND(INVESTIMENTOS!$R$24="",INVESTIMENTOS!$T$24=""),"-",D34+D35+D36+D37+D38-D39)</f>
        <v>-8135.3700000000008</v>
      </c>
      <c r="E41" s="568">
        <f>IF(AND(INVESTIMENTOS!$R$24="",INVESTIMENTOS!$T$24=""),"-",E34+E35+E36+E37+E38-E39)</f>
        <v>-14091.540000000008</v>
      </c>
      <c r="F41" s="568">
        <f>IF(AND(INVESTIMENTOS!$R$24="",INVESTIMENTOS!$T$24=""),"-",F34+F35+F36+F37+F38-F39)</f>
        <v>-12031.36</v>
      </c>
      <c r="G41" s="568">
        <f>IF(AND(INVESTIMENTOS!$R$24="",INVESTIMENTOS!$T$24=""),"-",G34+G35+G36+G37+G38-G39)</f>
        <v>-10379.799999999999</v>
      </c>
      <c r="H41" s="568">
        <f>IF(AND(INVESTIMENTOS!$R$24="",INVESTIMENTOS!$T$24=""),"-",H34+H35+H36+H37+H38-H39)</f>
        <v>-10877.169999999998</v>
      </c>
      <c r="I41" s="568">
        <f>IF(AND(INVESTIMENTOS!$R$24="",INVESTIMENTOS!$T$24=""),"-",I34+I35+I36+I37+I38-I39)</f>
        <v>234597.84999999998</v>
      </c>
      <c r="J41" s="568">
        <f>IF(AND(INVESTIMENTOS!$R$24="",INVESTIMENTOS!$T$24=""),"-",J34+J35+J36+J37+J38-J39)</f>
        <v>-8431.0899999999965</v>
      </c>
      <c r="K41" s="568">
        <f>IF(AND(INVESTIMENTOS!$R$24="",INVESTIMENTOS!$T$24=""),"-",K34+K35+K36+K37+K38-K39)</f>
        <v>32760.770000000004</v>
      </c>
      <c r="L41" s="568">
        <f>IF(AND(INVESTIMENTOS!$R$24="",INVESTIMENTOS!$T$24=""),"-",L34+L35+L36+L37+L38-L39)</f>
        <v>-11751.619999999999</v>
      </c>
      <c r="M41" s="568">
        <f>IF(AND(INVESTIMENTOS!$R$24="",INVESTIMENTOS!$T$24=""),"-",M34+M35+M36+M37+M38-M39)</f>
        <v>0</v>
      </c>
      <c r="N41" s="568">
        <f>IF(AND(INVESTIMENTOS!$R$24="",INVESTIMENTOS!$T$24=""),"-",N34+N35+N36+N37+N38-N39)</f>
        <v>0</v>
      </c>
      <c r="O41" s="569">
        <f>IF(AND(INVESTIMENTOS!$R$24="",INVESTIMENTOS!$T$24=""),"-",SUM(C41:N41))</f>
        <v>179426.46999999997</v>
      </c>
      <c r="W41" s="86"/>
      <c r="X41" s="786"/>
      <c r="Y41" s="786"/>
      <c r="Z41" s="782"/>
      <c r="AA41" s="782"/>
      <c r="AB41" s="782"/>
      <c r="AC41" s="86"/>
    </row>
    <row r="42" spans="2:29" x14ac:dyDescent="0.25">
      <c r="B42" s="567" t="s">
        <v>390</v>
      </c>
      <c r="C42" s="568">
        <f>IF(AND(INVESTIMENTOS!$R$24="",INVESTIMENTOS!$T$24=""),"-",SAÍDAS!E96)</f>
        <v>0</v>
      </c>
      <c r="D42" s="568">
        <f>IF(AND(INVESTIMENTOS!$R$24="",INVESTIMENTOS!$T$24=""),"-",SAÍDAS!F96)</f>
        <v>0</v>
      </c>
      <c r="E42" s="568">
        <f>IF(AND(INVESTIMENTOS!$R$24="",INVESTIMENTOS!$T$24=""),"-",SAÍDAS!G96)</f>
        <v>0</v>
      </c>
      <c r="F42" s="568">
        <f>IF(AND(INVESTIMENTOS!$R$24="",INVESTIMENTOS!$T$24=""),"-",SAÍDAS!H96)</f>
        <v>0</v>
      </c>
      <c r="G42" s="568">
        <f>IF(AND(INVESTIMENTOS!$R$24="",INVESTIMENTOS!$T$24=""),"-",SAÍDAS!I96)</f>
        <v>0</v>
      </c>
      <c r="H42" s="568">
        <f>IF(AND(INVESTIMENTOS!$R$24="",INVESTIMENTOS!$T$24=""),"-",SAÍDAS!J96)</f>
        <v>0</v>
      </c>
      <c r="I42" s="568">
        <f>IF(AND(INVESTIMENTOS!$R$24="",INVESTIMENTOS!$T$24=""),"-",SAÍDAS!K96)</f>
        <v>0</v>
      </c>
      <c r="J42" s="568">
        <f>IF(AND(INVESTIMENTOS!$R$24="",INVESTIMENTOS!$T$24=""),"-",SAÍDAS!L96)</f>
        <v>0</v>
      </c>
      <c r="K42" s="568">
        <f>IF(AND(INVESTIMENTOS!$R$24="",INVESTIMENTOS!$T$24=""),"-",SAÍDAS!M96)</f>
        <v>0</v>
      </c>
      <c r="L42" s="568">
        <f>IF(AND(INVESTIMENTOS!$R$24="",INVESTIMENTOS!$T$24=""),"-",SAÍDAS!N96)</f>
        <v>0</v>
      </c>
      <c r="M42" s="568">
        <f>IF(AND(INVESTIMENTOS!$R$24="",INVESTIMENTOS!$T$24=""),"-",SAÍDAS!O96)</f>
        <v>0</v>
      </c>
      <c r="N42" s="568">
        <f>IF(AND(INVESTIMENTOS!$R$24="",INVESTIMENTOS!$T$24=""),"-",SAÍDAS!P96)</f>
        <v>0</v>
      </c>
      <c r="O42" s="569">
        <f>IF(AND(INVESTIMENTOS!$R$24="",INVESTIMENTOS!$T$24=""),"-",SUM(C42:N42))</f>
        <v>0</v>
      </c>
      <c r="W42" s="86"/>
      <c r="X42" s="786"/>
      <c r="Y42" s="786"/>
      <c r="Z42" s="782"/>
      <c r="AA42" s="782"/>
      <c r="AB42" s="782"/>
      <c r="AC42" s="86"/>
    </row>
    <row r="43" spans="2:29" ht="15.75" thickBot="1" x14ac:dyDescent="0.3">
      <c r="B43" s="571" t="s">
        <v>388</v>
      </c>
      <c r="C43" s="572">
        <f>IF(AND(INVESTIMENTOS!$R$24="",INVESTIMENTOS!$T$24=""),"-",SAÍDAS!E97)</f>
        <v>0</v>
      </c>
      <c r="D43" s="572">
        <f>IF(AND(INVESTIMENTOS!$R$24="",INVESTIMENTOS!$T$24=""),"-",SAÍDAS!F97)</f>
        <v>0</v>
      </c>
      <c r="E43" s="572">
        <f>IF(AND(INVESTIMENTOS!$R$24="",INVESTIMENTOS!$T$24=""),"-",SAÍDAS!G97)</f>
        <v>0</v>
      </c>
      <c r="F43" s="572">
        <f>IF(AND(INVESTIMENTOS!$R$24="",INVESTIMENTOS!$T$24=""),"-",SAÍDAS!H97)</f>
        <v>0</v>
      </c>
      <c r="G43" s="572">
        <f>IF(AND(INVESTIMENTOS!$R$24="",INVESTIMENTOS!$T$24=""),"-",SAÍDAS!I97)</f>
        <v>0</v>
      </c>
      <c r="H43" s="572">
        <f>IF(AND(INVESTIMENTOS!$R$24="",INVESTIMENTOS!$T$24=""),"-",SAÍDAS!J97)</f>
        <v>0</v>
      </c>
      <c r="I43" s="572">
        <f>IF(AND(INVESTIMENTOS!$R$24="",INVESTIMENTOS!$T$24=""),"-",SAÍDAS!K97)</f>
        <v>0</v>
      </c>
      <c r="J43" s="572">
        <f>IF(AND(INVESTIMENTOS!$R$24="",INVESTIMENTOS!$T$24=""),"-",SAÍDAS!L97)</f>
        <v>0</v>
      </c>
      <c r="K43" s="572">
        <f>IF(AND(INVESTIMENTOS!$R$24="",INVESTIMENTOS!$T$24=""),"-",SAÍDAS!M97)</f>
        <v>0</v>
      </c>
      <c r="L43" s="572">
        <f>IF(AND(INVESTIMENTOS!$R$24="",INVESTIMENTOS!$T$24=""),"-",SAÍDAS!N97)</f>
        <v>0</v>
      </c>
      <c r="M43" s="572">
        <f>IF(AND(INVESTIMENTOS!$R$24="",INVESTIMENTOS!$T$24=""),"-",SAÍDAS!O97)</f>
        <v>0</v>
      </c>
      <c r="N43" s="572">
        <f>IF(AND(INVESTIMENTOS!$R$24="",INVESTIMENTOS!$T$24=""),"-",SAÍDAS!P97)</f>
        <v>0</v>
      </c>
      <c r="O43" s="570">
        <f>IF(AND(INVESTIMENTOS!$R$24="",INVESTIMENTOS!$T$24=""),"-",SUM(C43:N43))</f>
        <v>0</v>
      </c>
      <c r="W43" s="86"/>
      <c r="X43" s="548"/>
      <c r="Y43" s="785"/>
      <c r="Z43" s="782"/>
      <c r="AA43" s="786"/>
      <c r="AB43" s="782"/>
      <c r="AC43" s="86"/>
    </row>
    <row r="44" spans="2:29" ht="16.5" thickTop="1" thickBot="1" x14ac:dyDescent="0.3">
      <c r="B44" s="573" t="s">
        <v>382</v>
      </c>
      <c r="C44" s="574">
        <f>IF(AND(INVESTIMENTOS!$R$24="",INVESTIMENTOS!$T$24=""),"-",C41-C42-C43)</f>
        <v>-12234.2</v>
      </c>
      <c r="D44" s="574">
        <f>IF(AND(INVESTIMENTOS!$R$24="",INVESTIMENTOS!$T$24=""),"-",D41-D42-D43+C44)</f>
        <v>-20369.57</v>
      </c>
      <c r="E44" s="574">
        <f>IF(AND(INVESTIMENTOS!$R$24="",INVESTIMENTOS!$T$24=""),"-",E41-E42-E43+D44)</f>
        <v>-34461.110000000008</v>
      </c>
      <c r="F44" s="574">
        <f>IF(AND(INVESTIMENTOS!$R$24="",INVESTIMENTOS!$T$24=""),"-",F41-F42-F43+E44)</f>
        <v>-46492.470000000008</v>
      </c>
      <c r="G44" s="574">
        <f>IF(AND(INVESTIMENTOS!$R$24="",INVESTIMENTOS!$T$24=""),"-",G41-G42-G43+F44)</f>
        <v>-56872.270000000004</v>
      </c>
      <c r="H44" s="574">
        <f>IF(AND(INVESTIMENTOS!$R$24="",INVESTIMENTOS!$T$24=""),"-",H41-H42-H43+G44)</f>
        <v>-67749.440000000002</v>
      </c>
      <c r="I44" s="574">
        <f>IF(AND(INVESTIMENTOS!$R$24="",INVESTIMENTOS!$T$24=""),"-",I41-I42-I43+H44)</f>
        <v>166848.40999999997</v>
      </c>
      <c r="J44" s="574">
        <f>IF(AND(INVESTIMENTOS!$R$24="",INVESTIMENTOS!$T$24=""),"-",J41-J42-J43+I44)</f>
        <v>158417.31999999998</v>
      </c>
      <c r="K44" s="574">
        <f>IF(AND(INVESTIMENTOS!$R$24="",INVESTIMENTOS!$T$24=""),"-",K41-K42-K43+J44)</f>
        <v>191178.08999999997</v>
      </c>
      <c r="L44" s="574">
        <f>IF(AND(INVESTIMENTOS!$R$24="",INVESTIMENTOS!$T$24=""),"-",L41-L42-L43+K44)</f>
        <v>179426.46999999997</v>
      </c>
      <c r="M44" s="574">
        <f>IF(AND(INVESTIMENTOS!$R$24="",INVESTIMENTOS!$T$24=""),"-",M41-M42-M43+L44)</f>
        <v>179426.46999999997</v>
      </c>
      <c r="N44" s="574">
        <f>IF(AND(INVESTIMENTOS!$R$24="",INVESTIMENTOS!$T$24=""),"-",N41-N42-N43+M44)</f>
        <v>179426.46999999997</v>
      </c>
      <c r="O44" s="575">
        <f>N44</f>
        <v>179426.46999999997</v>
      </c>
      <c r="W44" s="86"/>
      <c r="X44" s="86"/>
      <c r="Y44" s="86"/>
      <c r="Z44" s="86"/>
      <c r="AA44" s="86"/>
      <c r="AB44" s="86"/>
      <c r="AC44" s="86"/>
    </row>
    <row r="45" spans="2:29" ht="11.25" customHeight="1" thickTop="1" x14ac:dyDescent="0.25">
      <c r="B45" s="827" t="s">
        <v>459</v>
      </c>
      <c r="C45" s="825"/>
      <c r="D45" s="825"/>
      <c r="E45" s="825"/>
      <c r="F45" s="825"/>
      <c r="G45" s="825"/>
      <c r="H45" s="825"/>
      <c r="I45" s="825"/>
      <c r="J45" s="825"/>
      <c r="K45" s="825"/>
      <c r="L45" s="825"/>
      <c r="M45" s="825"/>
      <c r="N45" s="825"/>
      <c r="O45" s="826"/>
      <c r="W45" s="86"/>
      <c r="X45" s="86"/>
      <c r="Y45" s="86"/>
      <c r="Z45" s="86"/>
      <c r="AA45" s="86"/>
      <c r="AB45" s="86"/>
      <c r="AC45" s="86"/>
    </row>
    <row r="46" spans="2:29" ht="15" customHeight="1" x14ac:dyDescent="0.25">
      <c r="C46" s="576"/>
      <c r="D46" s="576"/>
      <c r="E46" s="576"/>
      <c r="F46" s="576"/>
      <c r="G46" s="576"/>
      <c r="H46" s="576"/>
      <c r="I46" s="576"/>
      <c r="J46" s="576"/>
      <c r="K46" s="576"/>
      <c r="L46" s="576"/>
      <c r="M46" s="576"/>
      <c r="N46" s="576"/>
      <c r="W46" s="86"/>
      <c r="X46" s="86"/>
      <c r="Y46" s="86"/>
      <c r="Z46" s="86"/>
      <c r="AA46" s="86"/>
      <c r="AB46" s="86"/>
      <c r="AC46" s="86"/>
    </row>
    <row r="47" spans="2:29" ht="15.75" thickBot="1" x14ac:dyDescent="0.3">
      <c r="B47" s="228"/>
      <c r="C47" s="576"/>
      <c r="D47" s="576"/>
      <c r="E47" s="576"/>
      <c r="G47" s="576"/>
      <c r="H47" s="576"/>
      <c r="I47" s="576"/>
      <c r="J47" s="576"/>
      <c r="K47" s="576"/>
      <c r="L47" s="576"/>
      <c r="M47" s="576"/>
      <c r="N47" s="576"/>
    </row>
    <row r="48" spans="2:29" ht="16.5" thickTop="1" thickBot="1" x14ac:dyDescent="0.3">
      <c r="B48" s="577" t="s">
        <v>400</v>
      </c>
      <c r="C48" s="576"/>
      <c r="D48" s="576"/>
      <c r="E48" s="576"/>
      <c r="F48" s="576"/>
      <c r="G48" s="576"/>
      <c r="H48" s="576"/>
      <c r="I48" s="576"/>
      <c r="J48" s="576"/>
      <c r="K48" s="576"/>
      <c r="L48" s="576"/>
      <c r="M48" s="576"/>
      <c r="N48" s="576"/>
    </row>
    <row r="49" spans="2:28" ht="11.25" customHeight="1" thickTop="1" thickBot="1" x14ac:dyDescent="0.3">
      <c r="B49" s="228"/>
      <c r="C49" s="576"/>
      <c r="D49" s="576"/>
      <c r="E49" s="576"/>
      <c r="F49" s="576"/>
      <c r="G49" s="576"/>
      <c r="L49" s="578"/>
      <c r="M49" s="578"/>
      <c r="N49" s="578"/>
      <c r="O49" s="227"/>
      <c r="P49" s="227"/>
      <c r="X49" s="949" t="s">
        <v>464</v>
      </c>
      <c r="Y49" s="949"/>
      <c r="Z49" s="949"/>
      <c r="AA49" s="949"/>
      <c r="AB49" s="949"/>
    </row>
    <row r="50" spans="2:28" ht="16.5" thickTop="1" thickBot="1" x14ac:dyDescent="0.3">
      <c r="B50" s="549" t="s">
        <v>263</v>
      </c>
      <c r="C50" s="1097">
        <f>M30</f>
        <v>248.5</v>
      </c>
      <c r="D50" s="840">
        <f>C50</f>
        <v>248.5</v>
      </c>
      <c r="E50" s="840" t="s">
        <v>497</v>
      </c>
      <c r="F50" s="1098">
        <f>N30</f>
        <v>4592.7224453672825</v>
      </c>
      <c r="G50" s="1234" t="s">
        <v>484</v>
      </c>
      <c r="H50" s="1235"/>
      <c r="J50" s="1245" t="s">
        <v>293</v>
      </c>
      <c r="K50" s="1246"/>
      <c r="L50" s="1247"/>
      <c r="M50" s="1248" t="s">
        <v>13</v>
      </c>
      <c r="N50" s="1246"/>
      <c r="O50" s="1247"/>
      <c r="P50" s="1248" t="s">
        <v>14</v>
      </c>
      <c r="Q50" s="1246"/>
      <c r="R50" s="1247"/>
      <c r="S50" s="1255" t="s">
        <v>237</v>
      </c>
      <c r="T50" s="1256"/>
      <c r="U50" s="1257"/>
      <c r="X50" s="949" t="s">
        <v>491</v>
      </c>
      <c r="Y50" s="1091">
        <f>G71*C56</f>
        <v>6132.4388946451718</v>
      </c>
      <c r="Z50" s="949"/>
      <c r="AA50" s="949"/>
      <c r="AB50" s="949"/>
    </row>
    <row r="51" spans="2:28" ht="35.25" customHeight="1" thickTop="1" x14ac:dyDescent="0.25">
      <c r="B51" s="1082"/>
      <c r="C51" s="1092"/>
      <c r="D51" s="579" t="s">
        <v>41</v>
      </c>
      <c r="E51" s="917" t="s">
        <v>264</v>
      </c>
      <c r="F51" s="581" t="s">
        <v>462</v>
      </c>
      <c r="G51" s="579" t="s">
        <v>463</v>
      </c>
      <c r="H51" s="580" t="s">
        <v>265</v>
      </c>
      <c r="J51" s="1059" t="s">
        <v>41</v>
      </c>
      <c r="K51" s="579" t="s">
        <v>297</v>
      </c>
      <c r="L51" s="917" t="s">
        <v>464</v>
      </c>
      <c r="M51" s="917" t="s">
        <v>41</v>
      </c>
      <c r="N51" s="579" t="s">
        <v>297</v>
      </c>
      <c r="O51" s="917" t="s">
        <v>464</v>
      </c>
      <c r="P51" s="917" t="s">
        <v>41</v>
      </c>
      <c r="Q51" s="579" t="s">
        <v>297</v>
      </c>
      <c r="R51" s="917" t="s">
        <v>464</v>
      </c>
      <c r="S51" s="917" t="s">
        <v>41</v>
      </c>
      <c r="T51" s="917" t="s">
        <v>297</v>
      </c>
      <c r="U51" s="582" t="s">
        <v>464</v>
      </c>
      <c r="V51" s="1062"/>
      <c r="X51" s="949" t="s">
        <v>492</v>
      </c>
      <c r="Y51" s="1091">
        <f>(G59+G77)*C56</f>
        <v>458805.08787934022</v>
      </c>
      <c r="Z51" s="949"/>
      <c r="AA51" s="949" t="s">
        <v>408</v>
      </c>
      <c r="AB51" s="949">
        <f>IF(Y54=0,0,Y51/Y54)</f>
        <v>0.94096631105530359</v>
      </c>
    </row>
    <row r="52" spans="2:28" x14ac:dyDescent="0.25">
      <c r="B52" s="1093" t="s">
        <v>266</v>
      </c>
      <c r="C52" s="1095">
        <f>SUM(P189:P193)</f>
        <v>1</v>
      </c>
      <c r="D52" s="584">
        <f>ENTRADAS!P28</f>
        <v>3000</v>
      </c>
      <c r="E52" s="918">
        <f>IF(D52=0,0,(D52/$D$55)*100)</f>
        <v>0.70498284459496818</v>
      </c>
      <c r="F52" s="590">
        <f>IF(OR(C$50=0,C$50="",C$50="-"),0,D52/C$50)</f>
        <v>12.072434607645874</v>
      </c>
      <c r="G52" s="584">
        <f>IF(OR(F$50=0,F$50="",F$50="-"),0,D52/F$50)</f>
        <v>0.65320733740967196</v>
      </c>
      <c r="H52" s="585">
        <f>IF(D52=0,0,D52/$C$10)</f>
        <v>29.732408325074328</v>
      </c>
      <c r="J52" s="1060">
        <f>'RESULTADOS FINANCEIROS'!P230</f>
        <v>0</v>
      </c>
      <c r="K52" s="587">
        <f>P189</f>
        <v>0</v>
      </c>
      <c r="L52" s="918">
        <f>P209</f>
        <v>0</v>
      </c>
      <c r="M52" s="918">
        <f>'RESULTADOS FINANCEIROS'!$P231</f>
        <v>3000</v>
      </c>
      <c r="N52" s="587">
        <f>P190</f>
        <v>1</v>
      </c>
      <c r="O52" s="918">
        <f>P210</f>
        <v>31.179794403975762</v>
      </c>
      <c r="P52" s="918">
        <f>'RESULTADOS FINANCEIROS'!$P232</f>
        <v>0</v>
      </c>
      <c r="Q52" s="587">
        <f>P191</f>
        <v>0</v>
      </c>
      <c r="R52" s="918">
        <f>P211</f>
        <v>0</v>
      </c>
      <c r="S52" s="918">
        <f>SUM('RESULTADOS FINANCEIROS'!$P233,'RESULTADOS FINANCEIROS'!$P234)</f>
        <v>0</v>
      </c>
      <c r="T52" s="928">
        <f>P192+P193</f>
        <v>0</v>
      </c>
      <c r="U52" s="585">
        <f>P212+P213</f>
        <v>0</v>
      </c>
      <c r="V52" s="1062"/>
      <c r="X52" s="949" t="s">
        <v>493</v>
      </c>
      <c r="Y52" s="1083">
        <f>G83*C56</f>
        <v>9074.0657278598683</v>
      </c>
      <c r="Z52" s="949"/>
      <c r="AA52" s="949" t="s">
        <v>409</v>
      </c>
      <c r="AB52" s="949">
        <f>1-AB51</f>
        <v>5.9033688944696405E-2</v>
      </c>
    </row>
    <row r="53" spans="2:28" x14ac:dyDescent="0.25">
      <c r="B53" s="1093" t="s">
        <v>267</v>
      </c>
      <c r="C53" s="1095">
        <f>SUM(P197:P199)</f>
        <v>134</v>
      </c>
      <c r="D53" s="584">
        <f>ENTRADAS!P43</f>
        <v>422542.27</v>
      </c>
      <c r="E53" s="918">
        <f>IF(D53=0,0,(D53/$D$55)*100)</f>
        <v>99.295017155405034</v>
      </c>
      <c r="F53" s="590">
        <f>IF(OR(C$50=0,C$50="",C$50="-"),0,D53/C$50)</f>
        <v>1700.3713078470826</v>
      </c>
      <c r="G53" s="584">
        <f>IF(OR(F$50=0,F$50="",F$50="-"),0,D53/F$50)</f>
        <v>92.00257037657957</v>
      </c>
      <c r="H53" s="585">
        <f>IF(D53=0,0,D53/$C$10)</f>
        <v>4187.733102081269</v>
      </c>
      <c r="J53" s="1060" t="s">
        <v>107</v>
      </c>
      <c r="K53" s="583" t="s">
        <v>107</v>
      </c>
      <c r="L53" s="918" t="s">
        <v>107</v>
      </c>
      <c r="M53" s="918" t="s">
        <v>107</v>
      </c>
      <c r="N53" s="583" t="s">
        <v>107</v>
      </c>
      <c r="O53" s="918" t="s">
        <v>107</v>
      </c>
      <c r="P53" s="918">
        <f>P238</f>
        <v>422542.27</v>
      </c>
      <c r="Q53" s="583">
        <f>P197</f>
        <v>134</v>
      </c>
      <c r="R53" s="918">
        <f>P217</f>
        <v>5231.1934100347198</v>
      </c>
      <c r="S53" s="918">
        <f>P239+P240</f>
        <v>0</v>
      </c>
      <c r="T53" s="929">
        <f>P198+P199</f>
        <v>0</v>
      </c>
      <c r="U53" s="585">
        <f>P218+P219</f>
        <v>0</v>
      </c>
      <c r="X53" s="949"/>
      <c r="Y53" s="949"/>
      <c r="Z53" s="949"/>
      <c r="AA53" s="949"/>
      <c r="AB53" s="949"/>
    </row>
    <row r="54" spans="2:28" x14ac:dyDescent="0.25">
      <c r="B54" s="1093" t="s">
        <v>88</v>
      </c>
      <c r="C54" s="1095">
        <f>SUM(P202:P205)</f>
        <v>0</v>
      </c>
      <c r="D54" s="584">
        <f>ENTRADAS!P68</f>
        <v>0</v>
      </c>
      <c r="E54" s="918">
        <f>IF(D54=0,0,(D54/$D$55)*100)</f>
        <v>0</v>
      </c>
      <c r="F54" s="590">
        <f>IF(OR(C$50=0,C$50="",C$50="-"),0,D54/C$50)</f>
        <v>0</v>
      </c>
      <c r="G54" s="584">
        <f>IF(OR(F$50=0,F$50="",F$50="-"),0,D54/F$50)</f>
        <v>0</v>
      </c>
      <c r="H54" s="585">
        <f>IF(D54=0,0,D54/$C$10)</f>
        <v>0</v>
      </c>
      <c r="J54" s="1060">
        <f>P243</f>
        <v>0</v>
      </c>
      <c r="K54" s="583">
        <f>P202</f>
        <v>0</v>
      </c>
      <c r="L54" s="918">
        <f>P222</f>
        <v>0</v>
      </c>
      <c r="M54" s="918">
        <f>$P244</f>
        <v>0</v>
      </c>
      <c r="N54" s="583">
        <f>P203</f>
        <v>0</v>
      </c>
      <c r="O54" s="918">
        <f>P223</f>
        <v>0</v>
      </c>
      <c r="P54" s="918">
        <f>P245</f>
        <v>0</v>
      </c>
      <c r="Q54" s="583">
        <f>P204</f>
        <v>0</v>
      </c>
      <c r="R54" s="918">
        <f>P224</f>
        <v>0</v>
      </c>
      <c r="S54" s="918">
        <f>P246</f>
        <v>0</v>
      </c>
      <c r="T54" s="929">
        <f>P205</f>
        <v>0</v>
      </c>
      <c r="U54" s="585">
        <f>P224+P225</f>
        <v>0</v>
      </c>
      <c r="X54" s="949" t="s">
        <v>494</v>
      </c>
      <c r="Y54" s="1083">
        <f>G55*C56</f>
        <v>487589.28187852498</v>
      </c>
      <c r="Z54" s="949"/>
      <c r="AA54" s="949"/>
      <c r="AB54" s="949"/>
    </row>
    <row r="55" spans="2:28" ht="15.75" thickBot="1" x14ac:dyDescent="0.3">
      <c r="B55" s="1094" t="s">
        <v>134</v>
      </c>
      <c r="C55" s="1096">
        <f>SUM(C52:C54)</f>
        <v>135</v>
      </c>
      <c r="D55" s="592">
        <f>SUM(D52:D54)</f>
        <v>425542.27</v>
      </c>
      <c r="E55" s="919" t="s">
        <v>107</v>
      </c>
      <c r="F55" s="594">
        <f>IF(OR(C$50=0,C$50="",C$50="-"),0,D55/C$50)</f>
        <v>1712.4437424547284</v>
      </c>
      <c r="G55" s="592">
        <f>IF(OR(F$50=0,F$50="",F$50="-"),0,D55/F$50)</f>
        <v>92.655777713989238</v>
      </c>
      <c r="H55" s="593">
        <f>IF(D55=0,0,D55/$C$10)</f>
        <v>4217.4655104063431</v>
      </c>
      <c r="J55" s="1061">
        <f t="shared" ref="J55" si="0">SUM(J52:J54)</f>
        <v>0</v>
      </c>
      <c r="K55" s="591">
        <f t="shared" ref="K55:U55" si="1">SUM(K52:K54)</f>
        <v>0</v>
      </c>
      <c r="L55" s="919">
        <f t="shared" si="1"/>
        <v>0</v>
      </c>
      <c r="M55" s="919">
        <f t="shared" si="1"/>
        <v>3000</v>
      </c>
      <c r="N55" s="591">
        <f t="shared" si="1"/>
        <v>1</v>
      </c>
      <c r="O55" s="919">
        <f t="shared" si="1"/>
        <v>31.179794403975762</v>
      </c>
      <c r="P55" s="919">
        <f t="shared" si="1"/>
        <v>422542.27</v>
      </c>
      <c r="Q55" s="591">
        <f t="shared" si="1"/>
        <v>134</v>
      </c>
      <c r="R55" s="919">
        <f t="shared" si="1"/>
        <v>5231.1934100347198</v>
      </c>
      <c r="S55" s="919">
        <f t="shared" si="1"/>
        <v>0</v>
      </c>
      <c r="T55" s="930">
        <f t="shared" si="1"/>
        <v>0</v>
      </c>
      <c r="U55" s="593">
        <f t="shared" si="1"/>
        <v>0</v>
      </c>
      <c r="X55" s="949"/>
      <c r="Y55" s="949"/>
      <c r="Z55" s="949"/>
      <c r="AA55" s="949"/>
      <c r="AB55" s="949"/>
    </row>
    <row r="56" spans="2:28" ht="16.5" thickTop="1" thickBot="1" x14ac:dyDescent="0.3">
      <c r="B56" s="228"/>
      <c r="C56" s="647">
        <f>SUM(L55,O55,R55,U55)</f>
        <v>5262.3732044386952</v>
      </c>
      <c r="D56" s="576"/>
      <c r="E56" s="576"/>
      <c r="F56" s="576"/>
      <c r="G56" s="576"/>
      <c r="H56" s="576"/>
      <c r="I56" s="576"/>
      <c r="J56" s="576"/>
      <c r="K56" s="576"/>
      <c r="L56" s="576"/>
      <c r="M56" s="576"/>
      <c r="N56" s="576"/>
      <c r="O56" s="576"/>
      <c r="P56" s="576"/>
      <c r="Q56" s="576"/>
      <c r="R56" s="576"/>
      <c r="S56" s="576"/>
      <c r="T56" s="576"/>
      <c r="U56" s="634"/>
      <c r="X56" s="949"/>
      <c r="Y56" s="949"/>
      <c r="Z56" s="949"/>
      <c r="AA56" s="949"/>
      <c r="AB56" s="949"/>
    </row>
    <row r="57" spans="2:28" ht="16.5" thickTop="1" thickBot="1" x14ac:dyDescent="0.3">
      <c r="B57" s="933" t="s">
        <v>268</v>
      </c>
      <c r="C57" s="926"/>
      <c r="D57" s="927"/>
      <c r="E57" s="927"/>
      <c r="F57" s="927"/>
      <c r="G57" s="927"/>
      <c r="H57" s="931"/>
      <c r="I57" s="576"/>
      <c r="J57" s="1245" t="s">
        <v>293</v>
      </c>
      <c r="K57" s="1246"/>
      <c r="L57" s="1247"/>
      <c r="M57" s="1248" t="s">
        <v>13</v>
      </c>
      <c r="N57" s="1246"/>
      <c r="O57" s="1247"/>
      <c r="P57" s="1248" t="s">
        <v>14</v>
      </c>
      <c r="Q57" s="1246"/>
      <c r="R57" s="1247"/>
      <c r="S57" s="1255" t="s">
        <v>237</v>
      </c>
      <c r="T57" s="1256"/>
      <c r="U57" s="1257"/>
      <c r="X57" s="949" t="s">
        <v>495</v>
      </c>
      <c r="Y57" s="949"/>
      <c r="Z57" s="1091">
        <f>Y50/AB52</f>
        <v>103880.32671294059</v>
      </c>
      <c r="AA57" s="949"/>
      <c r="AB57" s="949"/>
    </row>
    <row r="58" spans="2:28" ht="15.75" thickTop="1" x14ac:dyDescent="0.25">
      <c r="B58" s="932" t="s">
        <v>269</v>
      </c>
      <c r="C58" s="595"/>
      <c r="D58" s="579" t="s">
        <v>41</v>
      </c>
      <c r="E58" s="917" t="s">
        <v>264</v>
      </c>
      <c r="F58" s="581" t="s">
        <v>462</v>
      </c>
      <c r="G58" s="579" t="s">
        <v>463</v>
      </c>
      <c r="H58" s="582" t="s">
        <v>270</v>
      </c>
      <c r="I58" s="576"/>
      <c r="J58" s="581" t="s">
        <v>41</v>
      </c>
      <c r="K58" s="579" t="s">
        <v>295</v>
      </c>
      <c r="L58" s="579" t="s">
        <v>465</v>
      </c>
      <c r="M58" s="579" t="s">
        <v>41</v>
      </c>
      <c r="N58" s="579" t="s">
        <v>295</v>
      </c>
      <c r="O58" s="579" t="s">
        <v>465</v>
      </c>
      <c r="P58" s="579" t="s">
        <v>41</v>
      </c>
      <c r="Q58" s="579" t="s">
        <v>295</v>
      </c>
      <c r="R58" s="579" t="s">
        <v>465</v>
      </c>
      <c r="S58" s="579" t="s">
        <v>41</v>
      </c>
      <c r="T58" s="917" t="s">
        <v>295</v>
      </c>
      <c r="U58" s="582" t="s">
        <v>465</v>
      </c>
      <c r="X58" s="949" t="s">
        <v>496</v>
      </c>
      <c r="Y58" s="949"/>
      <c r="Z58" s="1091">
        <f>(Y50+Y52)/AB52</f>
        <v>257590.28267318188</v>
      </c>
      <c r="AA58" s="949"/>
      <c r="AB58" s="949"/>
    </row>
    <row r="59" spans="2:28" x14ac:dyDescent="0.25">
      <c r="B59" s="596" t="s">
        <v>271</v>
      </c>
      <c r="C59" s="597"/>
      <c r="D59" s="598">
        <f>SUM(D60:D69)</f>
        <v>65785.94</v>
      </c>
      <c r="E59" s="920">
        <f t="shared" ref="E59:E69" si="2">IF(D$79=0,0,(D59/$D$79)*100)</f>
        <v>16.212497721324539</v>
      </c>
      <c r="F59" s="600">
        <f>IF(OR(C$50=0,C$50="",C$50="-"),0,D59/C$50)</f>
        <v>264.73215291750506</v>
      </c>
      <c r="G59" s="598">
        <f>IF(OR(F$50=0,F$50="",F$50="-"),0,D59/F$50)</f>
        <v>14.323952902130811</v>
      </c>
      <c r="H59" s="599">
        <f t="shared" ref="H59:H69" si="3">IF(D59=0,0,D59/$C$10)</f>
        <v>651.99147670961349</v>
      </c>
      <c r="I59" s="576"/>
      <c r="J59" s="600">
        <f>SUM(J60:J69)</f>
        <v>0</v>
      </c>
      <c r="K59" s="598">
        <f>IF(J59=0,0,J59/M$26)</f>
        <v>0</v>
      </c>
      <c r="L59" s="598">
        <f>IF($J59=0,0,$J59/N$26)</f>
        <v>0</v>
      </c>
      <c r="M59" s="598">
        <f>SUM(M60:M69)</f>
        <v>0</v>
      </c>
      <c r="N59" s="598">
        <f>IF(M59=0,0,M59/M$27)</f>
        <v>0</v>
      </c>
      <c r="O59" s="598">
        <f>IF(M59=0,0,N59/N$27)</f>
        <v>0</v>
      </c>
      <c r="P59" s="598">
        <f>SUM(P60:P69)</f>
        <v>0</v>
      </c>
      <c r="Q59" s="598">
        <f>IF($P59=0,0,$P59/M$28)</f>
        <v>0</v>
      </c>
      <c r="R59" s="598">
        <f>IF($P59=0,0,$P59/N$28)</f>
        <v>0</v>
      </c>
      <c r="S59" s="598">
        <f>SUM(S60:S69)</f>
        <v>0</v>
      </c>
      <c r="T59" s="920">
        <f>IF($S59=0,0,$S59/M$29)</f>
        <v>0</v>
      </c>
      <c r="U59" s="599">
        <f>IF($S59=0,0,$S59/N$29)</f>
        <v>0</v>
      </c>
    </row>
    <row r="60" spans="2:28" x14ac:dyDescent="0.25">
      <c r="B60" s="601" t="s">
        <v>53</v>
      </c>
      <c r="C60" s="602"/>
      <c r="D60" s="584">
        <f>SUMIFS(SAÍDAS!$R$31:$R$69,SAÍDAS!$C$31:$C$69,'RESULTADOS FINANCEIROS'!B60)</f>
        <v>8254.64</v>
      </c>
      <c r="E60" s="918">
        <f t="shared" si="2"/>
        <v>2.034299915610454</v>
      </c>
      <c r="F60" s="590">
        <f>IF(OR(C$50=0,C$50="",C$50="-"),0,D60/C$50)</f>
        <v>33.217867203219313</v>
      </c>
      <c r="G60" s="584">
        <f>IF(OR(F$50=0,F$50="",F$50="-"),0,D60/F$50)</f>
        <v>1.7973304718917913</v>
      </c>
      <c r="H60" s="585">
        <f t="shared" si="3"/>
        <v>81.810109018830516</v>
      </c>
      <c r="I60" s="576"/>
      <c r="J60" s="590">
        <f>IF(SAÍDAS!$X$29="",0,SUMIFS(SAÍDAS!$V$31:$V$69,SAÍDAS!$C$31:$C$69,'RESULTADOS FINANCEIROS'!B60))</f>
        <v>0</v>
      </c>
      <c r="K60" s="584">
        <f>IF(J60=0,0,J60/M$26)</f>
        <v>0</v>
      </c>
      <c r="L60" s="584">
        <f t="shared" ref="L60:L92" si="4">IF($J60=0,0,$J60/N$26)</f>
        <v>0</v>
      </c>
      <c r="M60" s="584">
        <f>IF(SAÍDAS!$X$29="",0,SUMIFS(SAÍDAS!$X$31:$X$69,SAÍDAS!$C$31:$C$69,'RESULTADOS FINANCEIROS'!B60))</f>
        <v>0</v>
      </c>
      <c r="N60" s="584">
        <f>IF(M60=0,0,M60/M$27)</f>
        <v>0</v>
      </c>
      <c r="O60" s="584">
        <f t="shared" ref="O60:O100" si="5">IF(M60=0,0,N60/N$27)</f>
        <v>0</v>
      </c>
      <c r="P60" s="584">
        <f>IF(SAÍDAS!$X$29="",0,SUMIFS(SAÍDAS!$Z$31:$Z$69,SAÍDAS!$C$31:$C$69,'RESULTADOS FINANCEIROS'!B60))</f>
        <v>0</v>
      </c>
      <c r="Q60" s="584">
        <f t="shared" ref="Q60:Q69" si="6">IF(P60=0,0,P60/$M$28)</f>
        <v>0</v>
      </c>
      <c r="R60" s="584">
        <f t="shared" ref="R60:R100" si="7">IF($P60=0,0,$P60/N$28)</f>
        <v>0</v>
      </c>
      <c r="S60" s="584">
        <f>IF(SAÍDAS!$X$29="",0,SUMIFS(SAÍDAS!$T$31:$T$69,SAÍDAS!$C$31:$C$69,'RESULTADOS FINANCEIROS'!B60))</f>
        <v>0</v>
      </c>
      <c r="T60" s="918">
        <f t="shared" ref="T60:T69" si="8">IF(S60=0,0,S60/$M$29)</f>
        <v>0</v>
      </c>
      <c r="U60" s="585">
        <f t="shared" ref="U60:U100" si="9">IF($S60=0,0,$S60/N$29)</f>
        <v>0</v>
      </c>
    </row>
    <row r="61" spans="2:28" x14ac:dyDescent="0.25">
      <c r="B61" s="601" t="s">
        <v>79</v>
      </c>
      <c r="C61" s="602"/>
      <c r="D61" s="584">
        <f>SUMIFS(SAÍDAS!$R$31:$R$69,SAÍDAS!$C$31:$C$69,'RESULTADOS FINANCEIROS'!B61)</f>
        <v>7801.1399999999994</v>
      </c>
      <c r="E61" s="918">
        <f t="shared" si="2"/>
        <v>1.9225379233576918</v>
      </c>
      <c r="F61" s="590">
        <f t="shared" ref="F61:F69" si="10">IF(OR(C$50=0,C$50="",C$50="-"),0,D61/C$50)</f>
        <v>31.39291750503018</v>
      </c>
      <c r="G61" s="584">
        <f t="shared" ref="G61:G69" si="11">IF(OR(F$50=0,F$50="",F$50="-"),0,D61/F$50)</f>
        <v>1.6985872960533626</v>
      </c>
      <c r="H61" s="585">
        <f t="shared" si="3"/>
        <v>77.315559960356779</v>
      </c>
      <c r="I61" s="576"/>
      <c r="J61" s="590">
        <f>IF(SAÍDAS!$X$29="",0,SUMIFS(SAÍDAS!$V$31:$V$69,SAÍDAS!$C$31:$C$69,'RESULTADOS FINANCEIROS'!B61))</f>
        <v>0</v>
      </c>
      <c r="K61" s="584">
        <f t="shared" ref="K61:K69" si="12">IF(J61=0,0,J61/$M$26)</f>
        <v>0</v>
      </c>
      <c r="L61" s="584">
        <f t="shared" si="4"/>
        <v>0</v>
      </c>
      <c r="M61" s="584">
        <f>IF(SAÍDAS!$X$29="",0,SUMIFS(SAÍDAS!$X$31:$X$69,SAÍDAS!$C$31:$C$69,'RESULTADOS FINANCEIROS'!B61))</f>
        <v>0</v>
      </c>
      <c r="N61" s="584">
        <f t="shared" ref="N61:N69" si="13">IF(M61=0,0,M61/$M$27)</f>
        <v>0</v>
      </c>
      <c r="O61" s="584">
        <f t="shared" si="5"/>
        <v>0</v>
      </c>
      <c r="P61" s="584">
        <f>IF(SAÍDAS!$X$29="",0,SUMIFS(SAÍDAS!$Z$31:$Z$69,SAÍDAS!$C$31:$C$69,'RESULTADOS FINANCEIROS'!B61))</f>
        <v>0</v>
      </c>
      <c r="Q61" s="584">
        <f t="shared" si="6"/>
        <v>0</v>
      </c>
      <c r="R61" s="584">
        <f t="shared" si="7"/>
        <v>0</v>
      </c>
      <c r="S61" s="584">
        <f>IF(SAÍDAS!$X$29="",0,SUMIFS(SAÍDAS!$T$31:$T$69,SAÍDAS!$C$31:$C$69,'RESULTADOS FINANCEIROS'!B61))</f>
        <v>0</v>
      </c>
      <c r="T61" s="918">
        <f t="shared" si="8"/>
        <v>0</v>
      </c>
      <c r="U61" s="585">
        <f t="shared" si="9"/>
        <v>0</v>
      </c>
    </row>
    <row r="62" spans="2:28" x14ac:dyDescent="0.25">
      <c r="B62" s="601" t="s">
        <v>65</v>
      </c>
      <c r="C62" s="602"/>
      <c r="D62" s="584">
        <f>SUMIFS(SAÍDAS!$R$31:$R$69,SAÍDAS!$C$31:$C$69,'RESULTADOS FINANCEIROS'!B62)</f>
        <v>2555.61</v>
      </c>
      <c r="E62" s="918">
        <f t="shared" si="2"/>
        <v>0.6298127122846342</v>
      </c>
      <c r="F62" s="590">
        <f t="shared" si="10"/>
        <v>10.284144869215293</v>
      </c>
      <c r="G62" s="584">
        <f t="shared" si="11"/>
        <v>0.55644773451917728</v>
      </c>
      <c r="H62" s="585">
        <f t="shared" si="3"/>
        <v>25.328146679881069</v>
      </c>
      <c r="I62" s="576"/>
      <c r="J62" s="590">
        <f>IF(SAÍDAS!$X$29="",0,SUMIFS(SAÍDAS!$V$31:$V$69,SAÍDAS!$C$31:$C$69,'RESULTADOS FINANCEIROS'!B62))</f>
        <v>0</v>
      </c>
      <c r="K62" s="584">
        <f t="shared" si="12"/>
        <v>0</v>
      </c>
      <c r="L62" s="584">
        <f t="shared" si="4"/>
        <v>0</v>
      </c>
      <c r="M62" s="584">
        <f>IF(SAÍDAS!$X$29="",0,SUMIFS(SAÍDAS!$X$31:$X$69,SAÍDAS!$C$31:$C$69,'RESULTADOS FINANCEIROS'!B62))</f>
        <v>0</v>
      </c>
      <c r="N62" s="584">
        <f t="shared" si="13"/>
        <v>0</v>
      </c>
      <c r="O62" s="584">
        <f t="shared" si="5"/>
        <v>0</v>
      </c>
      <c r="P62" s="584">
        <f>IF(SAÍDAS!$X$29="",0,SUMIFS(SAÍDAS!$Z$31:$Z$69,SAÍDAS!$C$31:$C$69,'RESULTADOS FINANCEIROS'!B62))</f>
        <v>0</v>
      </c>
      <c r="Q62" s="584">
        <f t="shared" si="6"/>
        <v>0</v>
      </c>
      <c r="R62" s="584">
        <f t="shared" si="7"/>
        <v>0</v>
      </c>
      <c r="S62" s="584">
        <f>IF(SAÍDAS!$X$29="",0,SUMIFS(SAÍDAS!$T$31:$T$69,SAÍDAS!$C$31:$C$69,'RESULTADOS FINANCEIROS'!B62))</f>
        <v>0</v>
      </c>
      <c r="T62" s="918">
        <f t="shared" si="8"/>
        <v>0</v>
      </c>
      <c r="U62" s="585">
        <f t="shared" si="9"/>
        <v>0</v>
      </c>
      <c r="Y62" s="1090"/>
    </row>
    <row r="63" spans="2:28" x14ac:dyDescent="0.25">
      <c r="B63" s="601" t="s">
        <v>77</v>
      </c>
      <c r="C63" s="602"/>
      <c r="D63" s="584">
        <f>SUMIFS(SAÍDAS!$R$31:$R$69,SAÍDAS!$C$31:$C$69,'RESULTADOS FINANCEIROS'!B63)</f>
        <v>12704.42</v>
      </c>
      <c r="E63" s="918">
        <f t="shared" si="2"/>
        <v>3.1309179484362453</v>
      </c>
      <c r="F63" s="590">
        <f t="shared" si="10"/>
        <v>51.124426559356138</v>
      </c>
      <c r="G63" s="584">
        <f t="shared" si="11"/>
        <v>2.7662067871780613</v>
      </c>
      <c r="H63" s="585">
        <f t="shared" si="3"/>
        <v>125.91100099108027</v>
      </c>
      <c r="I63" s="576"/>
      <c r="J63" s="590">
        <f>IF(SAÍDAS!$X$29="",0,SUMIFS(SAÍDAS!$V$31:$V$69,SAÍDAS!$C$31:$C$69,'RESULTADOS FINANCEIROS'!B63))</f>
        <v>0</v>
      </c>
      <c r="K63" s="584">
        <f t="shared" si="12"/>
        <v>0</v>
      </c>
      <c r="L63" s="584">
        <f t="shared" si="4"/>
        <v>0</v>
      </c>
      <c r="M63" s="584">
        <f>IF(SAÍDAS!$X$29="",0,SUMIFS(SAÍDAS!$X$31:$X$69,SAÍDAS!$C$31:$C$69,'RESULTADOS FINANCEIROS'!B63))</f>
        <v>0</v>
      </c>
      <c r="N63" s="584">
        <f t="shared" si="13"/>
        <v>0</v>
      </c>
      <c r="O63" s="584">
        <f t="shared" si="5"/>
        <v>0</v>
      </c>
      <c r="P63" s="584">
        <f>IF(SAÍDAS!$X$29="",0,SUMIFS(SAÍDAS!$Z$31:$Z$69,SAÍDAS!$C$31:$C$69,'RESULTADOS FINANCEIROS'!B63))</f>
        <v>0</v>
      </c>
      <c r="Q63" s="584">
        <f t="shared" si="6"/>
        <v>0</v>
      </c>
      <c r="R63" s="584">
        <f t="shared" si="7"/>
        <v>0</v>
      </c>
      <c r="S63" s="584">
        <f>IF(SAÍDAS!$X$29="",0,SUMIFS(SAÍDAS!$T$31:$T$69,SAÍDAS!$C$31:$C$69,'RESULTADOS FINANCEIROS'!B63))</f>
        <v>0</v>
      </c>
      <c r="T63" s="918">
        <f t="shared" si="8"/>
        <v>0</v>
      </c>
      <c r="U63" s="585">
        <f t="shared" si="9"/>
        <v>0</v>
      </c>
      <c r="Y63" s="576"/>
    </row>
    <row r="64" spans="2:28" x14ac:dyDescent="0.25">
      <c r="B64" s="601" t="s">
        <v>46</v>
      </c>
      <c r="C64" s="602"/>
      <c r="D64" s="584">
        <f>SUMIFS(SAÍDAS!$R$31:$R$69,SAÍDAS!$C$31:$C$69,'RESULTADOS FINANCEIROS'!B64)</f>
        <v>24625</v>
      </c>
      <c r="E64" s="918">
        <f t="shared" si="2"/>
        <v>6.0686638571648714</v>
      </c>
      <c r="F64" s="590">
        <f t="shared" si="10"/>
        <v>99.094567404426556</v>
      </c>
      <c r="G64" s="584">
        <f t="shared" si="11"/>
        <v>5.3617435612377236</v>
      </c>
      <c r="H64" s="585">
        <f t="shared" si="3"/>
        <v>244.05351833498511</v>
      </c>
      <c r="I64" s="576"/>
      <c r="J64" s="590">
        <f>IF(SAÍDAS!$X$29="",0,SUMIFS(SAÍDAS!$V$31:$V$69,SAÍDAS!$C$31:$C$69,'RESULTADOS FINANCEIROS'!B64))</f>
        <v>0</v>
      </c>
      <c r="K64" s="584">
        <f t="shared" si="12"/>
        <v>0</v>
      </c>
      <c r="L64" s="584">
        <f t="shared" si="4"/>
        <v>0</v>
      </c>
      <c r="M64" s="584">
        <f>IF(SAÍDAS!$X$29="",0,SUMIFS(SAÍDAS!$X$31:$X$69,SAÍDAS!$C$31:$C$69,'RESULTADOS FINANCEIROS'!B64))</f>
        <v>0</v>
      </c>
      <c r="N64" s="584">
        <f t="shared" si="13"/>
        <v>0</v>
      </c>
      <c r="O64" s="584">
        <f t="shared" si="5"/>
        <v>0</v>
      </c>
      <c r="P64" s="584">
        <f>IF(SAÍDAS!$X$29="",0,SUMIFS(SAÍDAS!$Z$31:$Z$69,SAÍDAS!$C$31:$C$69,'RESULTADOS FINANCEIROS'!B64))</f>
        <v>0</v>
      </c>
      <c r="Q64" s="584">
        <f t="shared" si="6"/>
        <v>0</v>
      </c>
      <c r="R64" s="584">
        <f t="shared" si="7"/>
        <v>0</v>
      </c>
      <c r="S64" s="584">
        <f>IF(SAÍDAS!$X$29="",0,SUMIFS(SAÍDAS!$T$31:$T$69,SAÍDAS!$C$31:$C$69,'RESULTADOS FINANCEIROS'!B64))</f>
        <v>0</v>
      </c>
      <c r="T64" s="918">
        <f t="shared" si="8"/>
        <v>0</v>
      </c>
      <c r="U64" s="585">
        <f t="shared" si="9"/>
        <v>0</v>
      </c>
    </row>
    <row r="65" spans="2:21" x14ac:dyDescent="0.25">
      <c r="B65" s="601" t="s">
        <v>70</v>
      </c>
      <c r="C65" s="602"/>
      <c r="D65" s="584">
        <f>SUMIFS(SAÍDAS!$R$31:$R$69,SAÍDAS!$C$31:$C$69,'RESULTADOS FINANCEIROS'!B65)</f>
        <v>0</v>
      </c>
      <c r="E65" s="918">
        <f t="shared" si="2"/>
        <v>0</v>
      </c>
      <c r="F65" s="590">
        <f t="shared" si="10"/>
        <v>0</v>
      </c>
      <c r="G65" s="584">
        <f t="shared" si="11"/>
        <v>0</v>
      </c>
      <c r="H65" s="585">
        <f t="shared" si="3"/>
        <v>0</v>
      </c>
      <c r="I65" s="576"/>
      <c r="J65" s="590">
        <f>IF(SAÍDAS!$X$29="",0,SUMIFS(SAÍDAS!$V$31:$V$69,SAÍDAS!$C$31:$C$69,'RESULTADOS FINANCEIROS'!B65))</f>
        <v>0</v>
      </c>
      <c r="K65" s="584">
        <f t="shared" si="12"/>
        <v>0</v>
      </c>
      <c r="L65" s="584">
        <f t="shared" si="4"/>
        <v>0</v>
      </c>
      <c r="M65" s="584">
        <f>IF(SAÍDAS!$X$29="",0,SUMIFS(SAÍDAS!$X$31:$X$69,SAÍDAS!$C$31:$C$69,'RESULTADOS FINANCEIROS'!B65))</f>
        <v>0</v>
      </c>
      <c r="N65" s="584">
        <f t="shared" si="13"/>
        <v>0</v>
      </c>
      <c r="O65" s="584">
        <f t="shared" si="5"/>
        <v>0</v>
      </c>
      <c r="P65" s="584">
        <f>IF(SAÍDAS!$X$29="",0,SUMIFS(SAÍDAS!$Z$31:$Z$69,SAÍDAS!$C$31:$C$69,'RESULTADOS FINANCEIROS'!B65))</f>
        <v>0</v>
      </c>
      <c r="Q65" s="584">
        <f t="shared" si="6"/>
        <v>0</v>
      </c>
      <c r="R65" s="584">
        <f t="shared" si="7"/>
        <v>0</v>
      </c>
      <c r="S65" s="584">
        <f>IF(SAÍDAS!$X$29="",0,SUMIFS(SAÍDAS!$T$31:$T$69,SAÍDAS!$C$31:$C$69,'RESULTADOS FINANCEIROS'!B65))</f>
        <v>0</v>
      </c>
      <c r="T65" s="918">
        <f t="shared" si="8"/>
        <v>0</v>
      </c>
      <c r="U65" s="585">
        <f t="shared" si="9"/>
        <v>0</v>
      </c>
    </row>
    <row r="66" spans="2:21" x14ac:dyDescent="0.25">
      <c r="B66" s="601" t="s">
        <v>73</v>
      </c>
      <c r="C66" s="602"/>
      <c r="D66" s="584">
        <f>SUMIFS(SAÍDAS!$R$31:$R$69,SAÍDAS!$C$31:$C$69,'RESULTADOS FINANCEIROS'!B66)</f>
        <v>6915.8</v>
      </c>
      <c r="E66" s="918">
        <f t="shared" si="2"/>
        <v>1.7043518986144497</v>
      </c>
      <c r="F66" s="590">
        <f t="shared" si="10"/>
        <v>27.830181086519115</v>
      </c>
      <c r="G66" s="584">
        <f t="shared" si="11"/>
        <v>1.5058171013526032</v>
      </c>
      <c r="H66" s="585">
        <f t="shared" si="3"/>
        <v>68.541129831516358</v>
      </c>
      <c r="I66" s="576"/>
      <c r="J66" s="590">
        <f>IF(SAÍDAS!$X$29="",0,SUMIFS(SAÍDAS!$V$31:$V$69,SAÍDAS!$C$31:$C$69,'RESULTADOS FINANCEIROS'!B66))</f>
        <v>0</v>
      </c>
      <c r="K66" s="584">
        <f t="shared" si="12"/>
        <v>0</v>
      </c>
      <c r="L66" s="584">
        <f t="shared" si="4"/>
        <v>0</v>
      </c>
      <c r="M66" s="584">
        <f>IF(SAÍDAS!$X$29="",0,SUMIFS(SAÍDAS!$X$31:$X$69,SAÍDAS!$C$31:$C$69,'RESULTADOS FINANCEIROS'!B66))</f>
        <v>0</v>
      </c>
      <c r="N66" s="584">
        <f t="shared" si="13"/>
        <v>0</v>
      </c>
      <c r="O66" s="584">
        <f t="shared" si="5"/>
        <v>0</v>
      </c>
      <c r="P66" s="584">
        <f>IF(SAÍDAS!$X$29="",0,SUMIFS(SAÍDAS!$Z$31:$Z$69,SAÍDAS!$C$31:$C$69,'RESULTADOS FINANCEIROS'!B66))</f>
        <v>0</v>
      </c>
      <c r="Q66" s="584">
        <f t="shared" si="6"/>
        <v>0</v>
      </c>
      <c r="R66" s="584">
        <f t="shared" si="7"/>
        <v>0</v>
      </c>
      <c r="S66" s="584">
        <f>IF(SAÍDAS!$X$29="",0,SUMIFS(SAÍDAS!$T$31:$T$69,SAÍDAS!$C$31:$C$69,'RESULTADOS FINANCEIROS'!B66))</f>
        <v>0</v>
      </c>
      <c r="T66" s="918">
        <f t="shared" si="8"/>
        <v>0</v>
      </c>
      <c r="U66" s="585">
        <f t="shared" si="9"/>
        <v>0</v>
      </c>
    </row>
    <row r="67" spans="2:21" x14ac:dyDescent="0.25">
      <c r="B67" s="601" t="s">
        <v>51</v>
      </c>
      <c r="C67" s="602"/>
      <c r="D67" s="584">
        <f>SUMIFS(SAÍDAS!$R$31:$R$69,SAÍDAS!$C$31:$C$69,'RESULTADOS FINANCEIROS'!B67)</f>
        <v>2330</v>
      </c>
      <c r="E67" s="918">
        <f t="shared" si="2"/>
        <v>0.57421266140889948</v>
      </c>
      <c r="F67" s="590">
        <f t="shared" si="10"/>
        <v>9.3762575452716295</v>
      </c>
      <c r="G67" s="584">
        <f t="shared" si="11"/>
        <v>0.50732436538817849</v>
      </c>
      <c r="H67" s="585">
        <f t="shared" si="3"/>
        <v>23.09217046580773</v>
      </c>
      <c r="I67" s="576"/>
      <c r="J67" s="590">
        <f>IF(SAÍDAS!$X$29="",0,SUMIFS(SAÍDAS!$V$31:$V$69,SAÍDAS!$C$31:$C$69,'RESULTADOS FINANCEIROS'!B67))</f>
        <v>0</v>
      </c>
      <c r="K67" s="584">
        <f t="shared" si="12"/>
        <v>0</v>
      </c>
      <c r="L67" s="584">
        <f t="shared" si="4"/>
        <v>0</v>
      </c>
      <c r="M67" s="584">
        <f>IF(SAÍDAS!$X$29="",0,SUMIFS(SAÍDAS!$X$31:$X$69,SAÍDAS!$C$31:$C$69,'RESULTADOS FINANCEIROS'!B67))</f>
        <v>0</v>
      </c>
      <c r="N67" s="584">
        <f t="shared" si="13"/>
        <v>0</v>
      </c>
      <c r="O67" s="584">
        <f t="shared" si="5"/>
        <v>0</v>
      </c>
      <c r="P67" s="584">
        <f>IF(SAÍDAS!$X$29="",0,SUMIFS(SAÍDAS!$Z$31:$Z$69,SAÍDAS!$C$31:$C$69,'RESULTADOS FINANCEIROS'!B67))</f>
        <v>0</v>
      </c>
      <c r="Q67" s="584">
        <f t="shared" si="6"/>
        <v>0</v>
      </c>
      <c r="R67" s="584">
        <f t="shared" si="7"/>
        <v>0</v>
      </c>
      <c r="S67" s="584">
        <f>IF(SAÍDAS!$X$29="",0,SUMIFS(SAÍDAS!$T$31:$T$69,SAÍDAS!$C$31:$C$69,'RESULTADOS FINANCEIROS'!B67))</f>
        <v>0</v>
      </c>
      <c r="T67" s="918">
        <f t="shared" si="8"/>
        <v>0</v>
      </c>
      <c r="U67" s="585">
        <f t="shared" si="9"/>
        <v>0</v>
      </c>
    </row>
    <row r="68" spans="2:21" x14ac:dyDescent="0.25">
      <c r="B68" s="601" t="s">
        <v>85</v>
      </c>
      <c r="C68" s="602"/>
      <c r="D68" s="584">
        <f>SUMIFS(SAÍDAS!$R$31:$R$69,SAÍDAS!$C$31:$C$69,'RESULTADOS FINANCEIROS'!B68)</f>
        <v>449.33000000000004</v>
      </c>
      <c r="E68" s="918">
        <f t="shared" si="2"/>
        <v>0.1107343240990819</v>
      </c>
      <c r="F68" s="590">
        <f t="shared" si="10"/>
        <v>1.8081690140845073</v>
      </c>
      <c r="G68" s="584">
        <f t="shared" si="11"/>
        <v>9.7835217639429303E-2</v>
      </c>
      <c r="H68" s="585">
        <f t="shared" si="3"/>
        <v>4.453221010901883</v>
      </c>
      <c r="I68" s="576"/>
      <c r="J68" s="590">
        <f>IF(SAÍDAS!$X$29="",0,SUMIFS(SAÍDAS!$V$31:$V$69,SAÍDAS!$C$31:$C$69,'RESULTADOS FINANCEIROS'!B68))</f>
        <v>0</v>
      </c>
      <c r="K68" s="584">
        <f t="shared" si="12"/>
        <v>0</v>
      </c>
      <c r="L68" s="584">
        <f t="shared" si="4"/>
        <v>0</v>
      </c>
      <c r="M68" s="584">
        <f>IF(SAÍDAS!$X$29="",0,SUMIFS(SAÍDAS!$X$31:$X$69,SAÍDAS!$C$31:$C$69,'RESULTADOS FINANCEIROS'!B68))</f>
        <v>0</v>
      </c>
      <c r="N68" s="584">
        <f t="shared" si="13"/>
        <v>0</v>
      </c>
      <c r="O68" s="584">
        <f t="shared" si="5"/>
        <v>0</v>
      </c>
      <c r="P68" s="584">
        <f>IF(SAÍDAS!$X$29="",0,SUMIFS(SAÍDAS!$Z$31:$Z$69,SAÍDAS!$C$31:$C$69,'RESULTADOS FINANCEIROS'!B68))</f>
        <v>0</v>
      </c>
      <c r="Q68" s="584">
        <f t="shared" si="6"/>
        <v>0</v>
      </c>
      <c r="R68" s="584">
        <f t="shared" si="7"/>
        <v>0</v>
      </c>
      <c r="S68" s="584">
        <f>IF(SAÍDAS!$X$29="",0,SUMIFS(SAÍDAS!$T$31:$T$69,SAÍDAS!$C$31:$C$69,'RESULTADOS FINANCEIROS'!B68))</f>
        <v>0</v>
      </c>
      <c r="T68" s="918">
        <f t="shared" si="8"/>
        <v>0</v>
      </c>
      <c r="U68" s="585">
        <f t="shared" si="9"/>
        <v>0</v>
      </c>
    </row>
    <row r="69" spans="2:21" x14ac:dyDescent="0.25">
      <c r="B69" s="601" t="s">
        <v>88</v>
      </c>
      <c r="C69" s="602"/>
      <c r="D69" s="584">
        <f>SUMIFS(SAÍDAS!$R$31:$R$69,SAÍDAS!$C$31:$C$69,'RESULTADOS FINANCEIROS'!B69)</f>
        <v>150</v>
      </c>
      <c r="E69" s="918">
        <f t="shared" si="2"/>
        <v>3.6966480348212413E-2</v>
      </c>
      <c r="F69" s="590">
        <f t="shared" si="10"/>
        <v>0.60362173038229372</v>
      </c>
      <c r="G69" s="584">
        <f t="shared" si="11"/>
        <v>3.2660366870483598E-2</v>
      </c>
      <c r="H69" s="585">
        <f t="shared" si="3"/>
        <v>1.4866204162537164</v>
      </c>
      <c r="I69" s="576"/>
      <c r="J69" s="590">
        <f>IF(SAÍDAS!$X$29="",0,SUMIFS(SAÍDAS!$V$31:$V$69,SAÍDAS!$C$31:$C$69,'RESULTADOS FINANCEIROS'!B69))</f>
        <v>0</v>
      </c>
      <c r="K69" s="584">
        <f t="shared" si="12"/>
        <v>0</v>
      </c>
      <c r="L69" s="584">
        <f t="shared" si="4"/>
        <v>0</v>
      </c>
      <c r="M69" s="584">
        <f>IF(SAÍDAS!$X$29="",0,SUMIFS(SAÍDAS!$X$31:$X$69,SAÍDAS!$C$31:$C$69,'RESULTADOS FINANCEIROS'!B69))</f>
        <v>0</v>
      </c>
      <c r="N69" s="584">
        <f t="shared" si="13"/>
        <v>0</v>
      </c>
      <c r="O69" s="584">
        <f t="shared" si="5"/>
        <v>0</v>
      </c>
      <c r="P69" s="584">
        <f>IF(SAÍDAS!$X$29="",0,SUMIFS(SAÍDAS!$Z$31:$Z$69,SAÍDAS!$C$31:$C$69,'RESULTADOS FINANCEIROS'!B69))</f>
        <v>0</v>
      </c>
      <c r="Q69" s="584">
        <f t="shared" si="6"/>
        <v>0</v>
      </c>
      <c r="R69" s="584">
        <f t="shared" si="7"/>
        <v>0</v>
      </c>
      <c r="S69" s="584">
        <f>IF(SAÍDAS!$X$29="",0,SUMIFS(SAÍDAS!$T$31:$T$69,SAÍDAS!$C$31:$C$69,'RESULTADOS FINANCEIROS'!B69))</f>
        <v>0</v>
      </c>
      <c r="T69" s="918">
        <f t="shared" si="8"/>
        <v>0</v>
      </c>
      <c r="U69" s="585">
        <f t="shared" si="9"/>
        <v>0</v>
      </c>
    </row>
    <row r="70" spans="2:21" x14ac:dyDescent="0.25">
      <c r="B70" s="603"/>
      <c r="C70" s="576"/>
      <c r="D70" s="589"/>
      <c r="E70" s="589"/>
      <c r="F70" s="589"/>
      <c r="G70" s="606"/>
      <c r="H70" s="604"/>
      <c r="I70" s="576"/>
      <c r="J70" s="605"/>
      <c r="K70" s="606"/>
      <c r="L70" s="606">
        <f t="shared" si="4"/>
        <v>0</v>
      </c>
      <c r="M70" s="606"/>
      <c r="N70" s="606"/>
      <c r="O70" s="606"/>
      <c r="P70" s="606"/>
      <c r="Q70" s="606"/>
      <c r="R70" s="606">
        <f t="shared" si="7"/>
        <v>0</v>
      </c>
      <c r="S70" s="606"/>
      <c r="T70" s="606"/>
      <c r="U70" s="607"/>
    </row>
    <row r="71" spans="2:21" x14ac:dyDescent="0.25">
      <c r="B71" s="596" t="s">
        <v>272</v>
      </c>
      <c r="C71" s="597"/>
      <c r="D71" s="598">
        <f>SUM(D72:D75)</f>
        <v>5352.07</v>
      </c>
      <c r="E71" s="920">
        <f>IF(D$79=0,0,(D71/$D$79)*100)</f>
        <v>1.3189812698483814</v>
      </c>
      <c r="F71" s="600">
        <f>IF(OR(C$50=0,C$50="",C$50="-"),0,D71/C$50)</f>
        <v>21.537505030181084</v>
      </c>
      <c r="G71" s="598">
        <f>IF(OR(F$50=0,F$50="",F$50="-"),0,D71/F$50)</f>
        <v>1.1653371314433942</v>
      </c>
      <c r="H71" s="599">
        <f>IF(D71=0,0,D71/$C$10)</f>
        <v>53.043310208126854</v>
      </c>
      <c r="I71" s="576"/>
      <c r="J71" s="600">
        <f>SUM(J72:J75)</f>
        <v>0</v>
      </c>
      <c r="K71" s="598">
        <f>IF(J71=0,0,J71/M$26)</f>
        <v>0</v>
      </c>
      <c r="L71" s="598">
        <f t="shared" si="4"/>
        <v>0</v>
      </c>
      <c r="M71" s="598">
        <f>SUM(M72:M75)</f>
        <v>0</v>
      </c>
      <c r="N71" s="598">
        <f>IF(M71=0,0,M71/M$27)</f>
        <v>0</v>
      </c>
      <c r="O71" s="598">
        <f t="shared" si="5"/>
        <v>0</v>
      </c>
      <c r="P71" s="598">
        <f>SUM(P72:P75)</f>
        <v>0</v>
      </c>
      <c r="Q71" s="598">
        <f>IF(P71=0,0,P71/$M$28)</f>
        <v>0</v>
      </c>
      <c r="R71" s="598">
        <f t="shared" si="7"/>
        <v>0</v>
      </c>
      <c r="S71" s="598">
        <f>SUM(S72:S75)</f>
        <v>0</v>
      </c>
      <c r="T71" s="920">
        <f>IF(S71=0,0,S71/$M$29)</f>
        <v>0</v>
      </c>
      <c r="U71" s="599">
        <f t="shared" si="9"/>
        <v>0</v>
      </c>
    </row>
    <row r="72" spans="2:21" x14ac:dyDescent="0.25">
      <c r="B72" s="601" t="s">
        <v>85</v>
      </c>
      <c r="C72" s="602"/>
      <c r="D72" s="584">
        <f>SUMIFS(SAÍDAS!$R$73:$R$90,SAÍDAS!$C$73:$C$90,'RESULTADOS FINANCEIROS'!B72)</f>
        <v>491.56</v>
      </c>
      <c r="E72" s="918">
        <f>IF(D$79=0,0,(D72/$D$79)*100)</f>
        <v>0.12114162053311531</v>
      </c>
      <c r="F72" s="590">
        <f>IF(OR(C$50=0,C$50="",C$50="-"),0,D72/C$50)</f>
        <v>1.9781086519114688</v>
      </c>
      <c r="G72" s="584">
        <f>IF(OR(F$50=0,F$50="",F$50="-"),0,D72/F$50)</f>
        <v>0.10703019959236611</v>
      </c>
      <c r="H72" s="585">
        <f>IF(D72=0,0,D72/$C$10)</f>
        <v>4.8717542120911794</v>
      </c>
      <c r="I72" s="576"/>
      <c r="J72" s="590">
        <f>IF(SAÍDAS!$X$29="",0,SUMIFS(SAÍDAS!$V$73:$V$90,SAÍDAS!$C$73:$C$90,'RESULTADOS FINANCEIROS'!B72))</f>
        <v>0</v>
      </c>
      <c r="K72" s="584">
        <f>IF(J72=0,0,J72/M$26)</f>
        <v>0</v>
      </c>
      <c r="L72" s="584">
        <f t="shared" si="4"/>
        <v>0</v>
      </c>
      <c r="M72" s="584">
        <f>IF(SAÍDAS!$X$29="",0,SUMIFS(SAÍDAS!$X$73:$X$90,SAÍDAS!$C$73:$C$90,'RESULTADOS FINANCEIROS'!B72))</f>
        <v>0</v>
      </c>
      <c r="N72" s="584">
        <f>IF(M72=0,0,M72/M$27)</f>
        <v>0</v>
      </c>
      <c r="O72" s="584">
        <f t="shared" si="5"/>
        <v>0</v>
      </c>
      <c r="P72" s="584">
        <f>IF(SAÍDAS!$X$29="",0,SUMIFS(SAÍDAS!$Z$73:$Z$90,SAÍDAS!$C$73:$C$90,'RESULTADOS FINANCEIROS'!B72))</f>
        <v>0</v>
      </c>
      <c r="Q72" s="584">
        <f>IF(P72=0,0,P72/$M$28)</f>
        <v>0</v>
      </c>
      <c r="R72" s="584">
        <f t="shared" si="7"/>
        <v>0</v>
      </c>
      <c r="S72" s="584">
        <f>IF(SAÍDAS!$X$29="",0,SUMIFS(SAÍDAS!$T$73:$T$90,SAÍDAS!$C$73:$C$90,'RESULTADOS FINANCEIROS'!B72))</f>
        <v>0</v>
      </c>
      <c r="T72" s="918">
        <f>IF(S72=0,0,S72/$M$29)</f>
        <v>0</v>
      </c>
      <c r="U72" s="585">
        <f t="shared" si="9"/>
        <v>0</v>
      </c>
    </row>
    <row r="73" spans="2:21" x14ac:dyDescent="0.25">
      <c r="B73" s="601" t="s">
        <v>96</v>
      </c>
      <c r="C73" s="602"/>
      <c r="D73" s="584">
        <f>SUMIFS(SAÍDAS!$R$73:$R$90,SAÍDAS!$C$73:$C$90,'RESULTADOS FINANCEIROS'!B73)</f>
        <v>0</v>
      </c>
      <c r="E73" s="918">
        <f>IF(D$79=0,0,(D73/$D$79)*100)</f>
        <v>0</v>
      </c>
      <c r="F73" s="590">
        <f t="shared" ref="F73:F75" si="14">IF(OR(C$50=0,C$50="",C$50="-"),0,D73/C$50)</f>
        <v>0</v>
      </c>
      <c r="G73" s="584">
        <f t="shared" ref="G73:G74" si="15">IF(OR(F$50=0,F$50="",F$50="-"),0,D73/F$50)</f>
        <v>0</v>
      </c>
      <c r="H73" s="585">
        <f>IF(D73=0,0,D73/$C$10)</f>
        <v>0</v>
      </c>
      <c r="I73" s="576"/>
      <c r="J73" s="590">
        <f>IF(SAÍDAS!$X$29="",0,SUMIFS(SAÍDAS!$V$73:$V$90,SAÍDAS!$C$73:$C$90,'RESULTADOS FINANCEIROS'!B73))</f>
        <v>0</v>
      </c>
      <c r="K73" s="584">
        <f>IF(J73=0,0,J73/$M$26)</f>
        <v>0</v>
      </c>
      <c r="L73" s="584">
        <f t="shared" si="4"/>
        <v>0</v>
      </c>
      <c r="M73" s="584">
        <f>IF(SAÍDAS!$X$29="",0,SUMIFS(SAÍDAS!$X$73:$X$90,SAÍDAS!$C$73:$C$90,'RESULTADOS FINANCEIROS'!B73))</f>
        <v>0</v>
      </c>
      <c r="N73" s="584">
        <f>IF(M73=0,0,M73/$M$27)</f>
        <v>0</v>
      </c>
      <c r="O73" s="584">
        <f t="shared" si="5"/>
        <v>0</v>
      </c>
      <c r="P73" s="584">
        <f>IF(SAÍDAS!$X$29="",0,SUMIFS(SAÍDAS!$Z$73:$Z$90,SAÍDAS!$C$73:$C$90,'RESULTADOS FINANCEIROS'!B73))</f>
        <v>0</v>
      </c>
      <c r="Q73" s="584">
        <f>IF(P73=0,0,P73/$M$28)</f>
        <v>0</v>
      </c>
      <c r="R73" s="584">
        <f t="shared" si="7"/>
        <v>0</v>
      </c>
      <c r="S73" s="584">
        <f>IF(SAÍDAS!$X$29="",0,SUMIFS(SAÍDAS!$T$73:$T$90,SAÍDAS!$C$73:$C$90,'RESULTADOS FINANCEIROS'!B73))</f>
        <v>0</v>
      </c>
      <c r="T73" s="918">
        <f>IF(S73=0,0,S73/$M$29)</f>
        <v>0</v>
      </c>
      <c r="U73" s="585">
        <f t="shared" si="9"/>
        <v>0</v>
      </c>
    </row>
    <row r="74" spans="2:21" x14ac:dyDescent="0.25">
      <c r="B74" s="601" t="s">
        <v>46</v>
      </c>
      <c r="C74" s="602"/>
      <c r="D74" s="584">
        <f>SUMIFS(SAÍDAS!$R$73:$R$90,SAÍDAS!$C$73:$C$90,'RESULTADOS FINANCEIROS'!B74)</f>
        <v>3300</v>
      </c>
      <c r="E74" s="918">
        <f>IF(D$79=0,0,(D74/$D$79)*100)</f>
        <v>0.81326256766067317</v>
      </c>
      <c r="F74" s="590">
        <f t="shared" si="14"/>
        <v>13.279678068410464</v>
      </c>
      <c r="G74" s="584">
        <f t="shared" si="15"/>
        <v>0.7185280711506391</v>
      </c>
      <c r="H74" s="585">
        <f>IF(D74=0,0,D74/$C$10)</f>
        <v>32.70564915758176</v>
      </c>
      <c r="I74" s="576"/>
      <c r="J74" s="590">
        <f>IF(SAÍDAS!$X$29="",0,SUMIFS(SAÍDAS!$V$73:$V$90,SAÍDAS!$C$73:$C$90,'RESULTADOS FINANCEIROS'!B74))</f>
        <v>0</v>
      </c>
      <c r="K74" s="584">
        <f>IF(J74=0,0,J74/$M$26)</f>
        <v>0</v>
      </c>
      <c r="L74" s="584">
        <f t="shared" si="4"/>
        <v>0</v>
      </c>
      <c r="M74" s="584">
        <f>IF(SAÍDAS!$X$29="",0,SUMIFS(SAÍDAS!$X$73:$X$90,SAÍDAS!$C$73:$C$90,'RESULTADOS FINANCEIROS'!B74))</f>
        <v>0</v>
      </c>
      <c r="N74" s="584">
        <f>IF(M74=0,0,M74/$M$27)</f>
        <v>0</v>
      </c>
      <c r="O74" s="584">
        <f t="shared" si="5"/>
        <v>0</v>
      </c>
      <c r="P74" s="584">
        <f>IF(SAÍDAS!$X$29="",0,SUMIFS(SAÍDAS!$Z$73:$Z$90,SAÍDAS!$C$73:$C$90,'RESULTADOS FINANCEIROS'!B74))</f>
        <v>0</v>
      </c>
      <c r="Q74" s="584">
        <f>IF(P74=0,0,P74/$M$28)</f>
        <v>0</v>
      </c>
      <c r="R74" s="584">
        <f t="shared" si="7"/>
        <v>0</v>
      </c>
      <c r="S74" s="584">
        <f>IF(SAÍDAS!$X$29="",0,SUMIFS(SAÍDAS!$T$73:$T$90,SAÍDAS!$C$73:$C$90,'RESULTADOS FINANCEIROS'!B74))</f>
        <v>0</v>
      </c>
      <c r="T74" s="918">
        <f>IF(S74=0,0,S74/$M$29)</f>
        <v>0</v>
      </c>
      <c r="U74" s="585">
        <f t="shared" si="9"/>
        <v>0</v>
      </c>
    </row>
    <row r="75" spans="2:21" x14ac:dyDescent="0.25">
      <c r="B75" s="601" t="s">
        <v>88</v>
      </c>
      <c r="C75" s="602"/>
      <c r="D75" s="584">
        <f>SUMIFS(SAÍDAS!$R$73:$R$90,SAÍDAS!$C$73:$C$90,'RESULTADOS FINANCEIROS'!B75)</f>
        <v>1560.51</v>
      </c>
      <c r="E75" s="918">
        <f>IF(D$79=0,0,(D75/$D$79)*100)</f>
        <v>0.38457708165459303</v>
      </c>
      <c r="F75" s="590">
        <f t="shared" si="14"/>
        <v>6.2797183098591551</v>
      </c>
      <c r="G75" s="584">
        <f>IF(OR(F$50=0,F$50="",F$50="-"),0,D75/F$50)</f>
        <v>0.33977886070038904</v>
      </c>
      <c r="H75" s="585">
        <f>IF(D75=0,0,D75/$C$10)</f>
        <v>15.465906838453915</v>
      </c>
      <c r="I75" s="576"/>
      <c r="J75" s="590">
        <f>IF(SAÍDAS!$X$29="",0,SUMIFS(SAÍDAS!$V$73:$V$90,SAÍDAS!$C$73:$C$90,'RESULTADOS FINANCEIROS'!B75))</f>
        <v>0</v>
      </c>
      <c r="K75" s="584">
        <f>IF(J75=0,0,J75/$M$26)</f>
        <v>0</v>
      </c>
      <c r="L75" s="584">
        <f t="shared" si="4"/>
        <v>0</v>
      </c>
      <c r="M75" s="584">
        <f>IF(SAÍDAS!$X$29="",0,SUMIFS(SAÍDAS!$X$73:$X$90,SAÍDAS!$C$73:$C$90,'RESULTADOS FINANCEIROS'!B75))</f>
        <v>0</v>
      </c>
      <c r="N75" s="584">
        <f>IF(M75=0,0,M75/$M$27)</f>
        <v>0</v>
      </c>
      <c r="O75" s="584">
        <f t="shared" si="5"/>
        <v>0</v>
      </c>
      <c r="P75" s="584">
        <f>IF(SAÍDAS!$X$29="",0,SUMIFS(SAÍDAS!$Z$73:$Z$90,SAÍDAS!$C$73:$C$90,'RESULTADOS FINANCEIROS'!B75))</f>
        <v>0</v>
      </c>
      <c r="Q75" s="584">
        <f>IF(P75=0,0,P75/$M$28)</f>
        <v>0</v>
      </c>
      <c r="R75" s="584">
        <f t="shared" si="7"/>
        <v>0</v>
      </c>
      <c r="S75" s="584">
        <f>IF(SAÍDAS!$X$29="",0,SUMIFS(SAÍDAS!$T$73:$T$90,SAÍDAS!$C$73:$C$90,'RESULTADOS FINANCEIROS'!B75))</f>
        <v>0</v>
      </c>
      <c r="T75" s="918">
        <f>IF(S75=0,0,S75/$M$29)</f>
        <v>0</v>
      </c>
      <c r="U75" s="585">
        <f t="shared" si="9"/>
        <v>0</v>
      </c>
    </row>
    <row r="76" spans="2:21" x14ac:dyDescent="0.25">
      <c r="B76" s="603"/>
      <c r="C76" s="576"/>
      <c r="D76" s="589"/>
      <c r="E76" s="589"/>
      <c r="F76" s="589"/>
      <c r="G76" s="589"/>
      <c r="H76" s="608"/>
      <c r="I76" s="576"/>
      <c r="J76" s="609"/>
      <c r="K76" s="589"/>
      <c r="L76" s="589">
        <f t="shared" si="4"/>
        <v>0</v>
      </c>
      <c r="M76" s="589"/>
      <c r="N76" s="589"/>
      <c r="O76" s="589"/>
      <c r="P76" s="589"/>
      <c r="Q76" s="589"/>
      <c r="R76" s="589">
        <f t="shared" si="7"/>
        <v>0</v>
      </c>
      <c r="S76" s="589"/>
      <c r="T76" s="589"/>
      <c r="U76" s="608">
        <f t="shared" si="9"/>
        <v>0</v>
      </c>
    </row>
    <row r="77" spans="2:21" x14ac:dyDescent="0.25">
      <c r="B77" s="1243" t="s">
        <v>273</v>
      </c>
      <c r="C77" s="1244"/>
      <c r="D77" s="584">
        <f>SUM(SAÍDAS!E27:P27)-SUM(SAÍDAS!E26:P26)+IF(SAÍDAS!C7=0,SAÍDAS!C9,0)+IF(SAÍDAS!C11=0,SAÍDAS!C13,0)+IF(SAÍDAS!C15=0,SAÍDAS!C17,0)+IF(SAÍDAS!C19=0,SAÍDAS!C21,0)</f>
        <v>334635</v>
      </c>
      <c r="E77" s="918">
        <f>IF(D$79=0,0,(D77/$D$79)*100)</f>
        <v>82.468521008827082</v>
      </c>
      <c r="F77" s="590">
        <f>IF(OR(C$50=0,C$50="",C$50="-"),0,D77/C$50)</f>
        <v>1346.6197183098591</v>
      </c>
      <c r="G77" s="584">
        <f>IF(OR(F$50=0,F$50="",F$50="-"),0,D77/F$50)</f>
        <v>72.862012451361849</v>
      </c>
      <c r="H77" s="585">
        <f>IF(D77=0,0,D77/$C$10)</f>
        <v>3316.501486620416</v>
      </c>
      <c r="I77" s="576"/>
      <c r="J77" s="590">
        <f>IF(SAÍDAS!$X$29="",0,SUM(SAÍDAS!E10:P10))</f>
        <v>0</v>
      </c>
      <c r="K77" s="584">
        <f>IF(J77=0,0,J77/M$26)</f>
        <v>0</v>
      </c>
      <c r="L77" s="584">
        <f t="shared" si="4"/>
        <v>0</v>
      </c>
      <c r="M77" s="584">
        <f>IF(SAÍDAS!$X$29="",0,SUM(SAÍDAS!E14:P14))</f>
        <v>0</v>
      </c>
      <c r="N77" s="584">
        <f>IF(M77=0,0,M77/M$27)</f>
        <v>0</v>
      </c>
      <c r="O77" s="584">
        <f t="shared" si="5"/>
        <v>0</v>
      </c>
      <c r="P77" s="584">
        <f>IF(SAÍDAS!$X$29="",0,SUM(SAÍDAS!E18:P18))</f>
        <v>0</v>
      </c>
      <c r="Q77" s="584">
        <f>IF(P77=0,0,P77/$M$28)</f>
        <v>0</v>
      </c>
      <c r="R77" s="584">
        <f t="shared" si="7"/>
        <v>0</v>
      </c>
      <c r="S77" s="584">
        <f>IF(SAÍDAS!$X$29="",0,SUM(SAÍDAS!E22:P22))</f>
        <v>0</v>
      </c>
      <c r="T77" s="918">
        <f>IF(S77=0,0,S77/$M$29)</f>
        <v>0</v>
      </c>
      <c r="U77" s="585">
        <f t="shared" si="9"/>
        <v>0</v>
      </c>
    </row>
    <row r="78" spans="2:21" x14ac:dyDescent="0.25">
      <c r="B78" s="601" t="s">
        <v>274</v>
      </c>
      <c r="C78" s="602"/>
      <c r="D78" s="584">
        <f>SUM(D59,D77)</f>
        <v>400420.94</v>
      </c>
      <c r="E78" s="918">
        <f>IF(D$79=0,0,(D78/$D$79)*100)</f>
        <v>98.681018730151621</v>
      </c>
      <c r="F78" s="590">
        <f>IF(OR(C$50=0,C$50="",C$50="-"),0,D78/C$50)</f>
        <v>1611.3518712273642</v>
      </c>
      <c r="G78" s="584">
        <f>IF(OR(F$50=0,F$50="",F$50="-"),0,D78/F$50)</f>
        <v>87.185965353492662</v>
      </c>
      <c r="H78" s="585">
        <f>IF(D78=0,0,D78/$C$10)</f>
        <v>3968.4929633300294</v>
      </c>
      <c r="I78" s="576"/>
      <c r="J78" s="590">
        <f>SUM(J59,J77)</f>
        <v>0</v>
      </c>
      <c r="K78" s="584">
        <f>IF(J78=0,0,J78/$M$26)</f>
        <v>0</v>
      </c>
      <c r="L78" s="584">
        <f t="shared" si="4"/>
        <v>0</v>
      </c>
      <c r="M78" s="584">
        <f>SUM(M59,M77)</f>
        <v>0</v>
      </c>
      <c r="N78" s="584">
        <f>IF(M78=0,0,M78/$M$27)</f>
        <v>0</v>
      </c>
      <c r="O78" s="584">
        <f t="shared" si="5"/>
        <v>0</v>
      </c>
      <c r="P78" s="584">
        <f>SUM(P59,P77)</f>
        <v>0</v>
      </c>
      <c r="Q78" s="584">
        <f>IF(P78=0,0,P78/$M$28)</f>
        <v>0</v>
      </c>
      <c r="R78" s="584">
        <f t="shared" si="7"/>
        <v>0</v>
      </c>
      <c r="S78" s="584">
        <f>SUM(S59,S77)</f>
        <v>0</v>
      </c>
      <c r="T78" s="918">
        <f>IF(S78=0,0,S78/$M$29)</f>
        <v>0</v>
      </c>
      <c r="U78" s="585">
        <f t="shared" si="9"/>
        <v>0</v>
      </c>
    </row>
    <row r="79" spans="2:21" x14ac:dyDescent="0.25">
      <c r="B79" s="610" t="s">
        <v>275</v>
      </c>
      <c r="C79" s="611"/>
      <c r="D79" s="612">
        <f>SUM(D78,D71)</f>
        <v>405773.01</v>
      </c>
      <c r="E79" s="921" t="s">
        <v>107</v>
      </c>
      <c r="F79" s="615">
        <f>IF(OR(C$50=0,C$50="",C$50="-"),0,D79/C$50)</f>
        <v>1632.8893762575453</v>
      </c>
      <c r="G79" s="598">
        <f>IF(OR(F$50=0,F$50="",F$50="-"),0,D79/F$50)</f>
        <v>88.351302484936056</v>
      </c>
      <c r="H79" s="613">
        <f>IF(D79=0,0,D79/$C$10)</f>
        <v>4021.5362735381564</v>
      </c>
      <c r="I79" s="614"/>
      <c r="J79" s="615">
        <f>SUM(J78,J71)</f>
        <v>0</v>
      </c>
      <c r="K79" s="612">
        <f>IF(J79=0,0,J79/M$26)</f>
        <v>0</v>
      </c>
      <c r="L79" s="612">
        <f t="shared" si="4"/>
        <v>0</v>
      </c>
      <c r="M79" s="612">
        <f>SUM(M78,M71)</f>
        <v>0</v>
      </c>
      <c r="N79" s="612">
        <f>IF(M79=0,0,M79/$M$27)</f>
        <v>0</v>
      </c>
      <c r="O79" s="612">
        <f t="shared" si="5"/>
        <v>0</v>
      </c>
      <c r="P79" s="612">
        <f>SUM(P78,P71)</f>
        <v>0</v>
      </c>
      <c r="Q79" s="612">
        <f>IF(P79=0,0,P79/$M$28)</f>
        <v>0</v>
      </c>
      <c r="R79" s="612">
        <f t="shared" si="7"/>
        <v>0</v>
      </c>
      <c r="S79" s="612">
        <f>SUM(S78,S71)</f>
        <v>0</v>
      </c>
      <c r="T79" s="921">
        <f>IF(S79=0,0,S79/$M$29)</f>
        <v>0</v>
      </c>
      <c r="U79" s="613">
        <f t="shared" si="9"/>
        <v>0</v>
      </c>
    </row>
    <row r="80" spans="2:21" x14ac:dyDescent="0.25">
      <c r="B80" s="616"/>
      <c r="C80" s="617"/>
      <c r="D80" s="618"/>
      <c r="E80" s="618"/>
      <c r="F80" s="618"/>
      <c r="G80" s="618"/>
      <c r="H80" s="619"/>
      <c r="I80" s="576"/>
      <c r="J80" s="620"/>
      <c r="K80" s="618"/>
      <c r="L80" s="618"/>
      <c r="M80" s="618"/>
      <c r="N80" s="618"/>
      <c r="O80" s="618"/>
      <c r="P80" s="618"/>
      <c r="Q80" s="618"/>
      <c r="R80" s="618"/>
      <c r="S80" s="618"/>
      <c r="T80" s="618"/>
      <c r="U80" s="619"/>
    </row>
    <row r="81" spans="2:21" x14ac:dyDescent="0.25">
      <c r="B81" s="621" t="s">
        <v>276</v>
      </c>
      <c r="C81" s="622"/>
      <c r="D81" s="623"/>
      <c r="E81" s="623"/>
      <c r="F81" s="623"/>
      <c r="G81" s="623"/>
      <c r="H81" s="604"/>
      <c r="I81" s="576"/>
      <c r="J81" s="624"/>
      <c r="K81" s="623"/>
      <c r="L81" s="623"/>
      <c r="M81" s="623"/>
      <c r="N81" s="623"/>
      <c r="O81" s="623"/>
      <c r="P81" s="623"/>
      <c r="Q81" s="623"/>
      <c r="R81" s="623"/>
      <c r="S81" s="623"/>
      <c r="T81" s="623"/>
      <c r="U81" s="604"/>
    </row>
    <row r="82" spans="2:21" x14ac:dyDescent="0.25">
      <c r="B82" s="601" t="s">
        <v>294</v>
      </c>
      <c r="C82" s="602"/>
      <c r="D82" s="584">
        <f>D79</f>
        <v>405773.01</v>
      </c>
      <c r="E82" s="918">
        <f>IF(D$84=0,0,(D82/$D$84)*100)</f>
        <v>98.08568695968664</v>
      </c>
      <c r="F82" s="590">
        <f>IF(OR(C$50=0,C$50="",C$50="-"),0,D82/C$50)</f>
        <v>1632.8893762575453</v>
      </c>
      <c r="G82" s="584">
        <f>IF(OR(F$50=0,F$50="",F$50="-"),0,D82/F$50)</f>
        <v>88.351302484936056</v>
      </c>
      <c r="H82" s="585">
        <f>IF(D82=0,0,D82/$C$10)</f>
        <v>4021.5362735381564</v>
      </c>
      <c r="I82" s="576"/>
      <c r="J82" s="590">
        <f>J79</f>
        <v>0</v>
      </c>
      <c r="K82" s="584">
        <f>IF(J82=0,0,J82/M$26)</f>
        <v>0</v>
      </c>
      <c r="L82" s="584">
        <f t="shared" si="4"/>
        <v>0</v>
      </c>
      <c r="M82" s="584">
        <f>M79</f>
        <v>0</v>
      </c>
      <c r="N82" s="584">
        <f>IF(M82=0,0,M82/$M$27)</f>
        <v>0</v>
      </c>
      <c r="O82" s="584">
        <f t="shared" si="5"/>
        <v>0</v>
      </c>
      <c r="P82" s="584">
        <f>P79</f>
        <v>0</v>
      </c>
      <c r="Q82" s="584">
        <f>IF(P82=0,0,P82/$M$28)</f>
        <v>0</v>
      </c>
      <c r="R82" s="584">
        <f t="shared" si="7"/>
        <v>0</v>
      </c>
      <c r="S82" s="584">
        <f>S79</f>
        <v>0</v>
      </c>
      <c r="T82" s="918">
        <f>IF(S82=0,0,S82/$M$29)</f>
        <v>0</v>
      </c>
      <c r="U82" s="585">
        <f t="shared" si="9"/>
        <v>0</v>
      </c>
    </row>
    <row r="83" spans="2:21" x14ac:dyDescent="0.25">
      <c r="B83" s="601" t="s">
        <v>277</v>
      </c>
      <c r="C83" s="602"/>
      <c r="D83" s="584">
        <f>C149</f>
        <v>7919.3671220293472</v>
      </c>
      <c r="E83" s="918">
        <f>IF(D$84=0,0,(D83/$D$84)*100)</f>
        <v>1.9143130403133639</v>
      </c>
      <c r="F83" s="590">
        <f>IF(OR(C$50=0,C$50="",C$50="-"),0,D83/C$50)</f>
        <v>31.868680571546669</v>
      </c>
      <c r="G83" s="584">
        <f>IF(OR(F$50=0,F$50="",F$50="-"),0,D83/F$50)</f>
        <v>1.7243295705834953</v>
      </c>
      <c r="H83" s="585">
        <f>IF(D83=0,0,D83/$C$10)</f>
        <v>78.487285649448438</v>
      </c>
      <c r="I83" s="576"/>
      <c r="J83" s="590">
        <f>IF(SAÍDAS!$X$29="",0,H149)</f>
        <v>0</v>
      </c>
      <c r="K83" s="584">
        <f>IF(J83=0,0,J83/M$26)</f>
        <v>0</v>
      </c>
      <c r="L83" s="584">
        <f t="shared" si="4"/>
        <v>0</v>
      </c>
      <c r="M83" s="584">
        <f>IF(SAÍDAS!$X$29="",0,J149)</f>
        <v>0</v>
      </c>
      <c r="N83" s="584">
        <f>IF(M83=0,0,M83/$M$27)</f>
        <v>0</v>
      </c>
      <c r="O83" s="584">
        <f t="shared" si="5"/>
        <v>0</v>
      </c>
      <c r="P83" s="584">
        <f>IF(SAÍDAS!$X$29="",0,L149)</f>
        <v>0</v>
      </c>
      <c r="Q83" s="584">
        <f>IF(P83=0,0,P83/$M$28)</f>
        <v>0</v>
      </c>
      <c r="R83" s="584">
        <f t="shared" si="7"/>
        <v>0</v>
      </c>
      <c r="S83" s="584">
        <f>IF(SAÍDAS!$X$29="",0,F149)</f>
        <v>0</v>
      </c>
      <c r="T83" s="918">
        <f>IF(S83=0,0,S83/$M$29)</f>
        <v>0</v>
      </c>
      <c r="U83" s="585">
        <f t="shared" si="9"/>
        <v>0</v>
      </c>
    </row>
    <row r="84" spans="2:21" x14ac:dyDescent="0.25">
      <c r="B84" s="610" t="s">
        <v>278</v>
      </c>
      <c r="C84" s="611"/>
      <c r="D84" s="612">
        <f>SUM(D82:D83)</f>
        <v>413692.37712202937</v>
      </c>
      <c r="E84" s="921" t="s">
        <v>107</v>
      </c>
      <c r="F84" s="615">
        <f>IF(OR(C$50=0,C$50="",C$50="-"),0,D84/C$50)</f>
        <v>1664.7580568290921</v>
      </c>
      <c r="G84" s="598">
        <f>IF(OR(F$50=0,F$50="",F$50="-"),0,D84/F$50)</f>
        <v>90.075632055519563</v>
      </c>
      <c r="H84" s="613">
        <f>IF(D84=0,0,D84/$C$10)</f>
        <v>4100.0235591876053</v>
      </c>
      <c r="I84" s="614"/>
      <c r="J84" s="615">
        <f>SUM(J82:J83)</f>
        <v>0</v>
      </c>
      <c r="K84" s="612">
        <f>IF(J84=0,0,J84/M$26)</f>
        <v>0</v>
      </c>
      <c r="L84" s="612">
        <f t="shared" si="4"/>
        <v>0</v>
      </c>
      <c r="M84" s="612">
        <f>SUM(M82:M83)</f>
        <v>0</v>
      </c>
      <c r="N84" s="612">
        <f>IF(M84=0,0,M84/$M$27)</f>
        <v>0</v>
      </c>
      <c r="O84" s="612">
        <f t="shared" si="5"/>
        <v>0</v>
      </c>
      <c r="P84" s="612">
        <f>SUM(P82:P83)</f>
        <v>0</v>
      </c>
      <c r="Q84" s="612">
        <f>IF(P84=0,0,P84/$M$28)</f>
        <v>0</v>
      </c>
      <c r="R84" s="612">
        <f t="shared" si="7"/>
        <v>0</v>
      </c>
      <c r="S84" s="612">
        <f>SUM(S82:S83)</f>
        <v>0</v>
      </c>
      <c r="T84" s="921">
        <f>IF(S84=0,0,S84/$M$29)</f>
        <v>0</v>
      </c>
      <c r="U84" s="613">
        <f t="shared" si="9"/>
        <v>0</v>
      </c>
    </row>
    <row r="85" spans="2:21" x14ac:dyDescent="0.25">
      <c r="B85" s="616"/>
      <c r="C85" s="617"/>
      <c r="D85" s="618"/>
      <c r="E85" s="618"/>
      <c r="F85" s="618"/>
      <c r="G85" s="618"/>
      <c r="H85" s="619"/>
      <c r="I85" s="576"/>
      <c r="J85" s="620"/>
      <c r="K85" s="618"/>
      <c r="L85" s="618"/>
      <c r="M85" s="618"/>
      <c r="N85" s="618"/>
      <c r="O85" s="618"/>
      <c r="P85" s="618"/>
      <c r="Q85" s="618"/>
      <c r="R85" s="618">
        <f t="shared" si="7"/>
        <v>0</v>
      </c>
      <c r="S85" s="618"/>
      <c r="T85" s="618"/>
      <c r="U85" s="619"/>
    </row>
    <row r="86" spans="2:21" x14ac:dyDescent="0.25">
      <c r="B86" s="621" t="s">
        <v>279</v>
      </c>
      <c r="C86" s="622"/>
      <c r="D86" s="623"/>
      <c r="E86" s="623"/>
      <c r="F86" s="623"/>
      <c r="G86" s="623"/>
      <c r="H86" s="604"/>
      <c r="I86" s="576"/>
      <c r="J86" s="624"/>
      <c r="K86" s="623"/>
      <c r="L86" s="623"/>
      <c r="M86" s="623"/>
      <c r="N86" s="623"/>
      <c r="O86" s="623"/>
      <c r="P86" s="623"/>
      <c r="Q86" s="623"/>
      <c r="R86" s="623">
        <f t="shared" si="7"/>
        <v>0</v>
      </c>
      <c r="S86" s="623"/>
      <c r="T86" s="623"/>
      <c r="U86" s="604"/>
    </row>
    <row r="87" spans="2:21" x14ac:dyDescent="0.25">
      <c r="B87" s="601" t="s">
        <v>280</v>
      </c>
      <c r="C87" s="602"/>
      <c r="D87" s="625">
        <f>D84</f>
        <v>413692.37712202937</v>
      </c>
      <c r="E87" s="918">
        <f>IF(D$92=0,0,(D87/$D$92)*100)</f>
        <v>67.109179977128235</v>
      </c>
      <c r="F87" s="590">
        <f>IF(OR(C$50=0,C$50="",C$50="-"),0,D87/C$50)</f>
        <v>1664.7580568290921</v>
      </c>
      <c r="G87" s="584">
        <f>IF(OR(F$50=0,F$50="",F$50="-"),0,D87/F$50)</f>
        <v>90.075632055519563</v>
      </c>
      <c r="H87" s="585">
        <f t="shared" ref="H87:H92" si="16">IF(D87=0,0,D87/$C$10)</f>
        <v>4100.0235591876053</v>
      </c>
      <c r="I87" s="576"/>
      <c r="J87" s="626">
        <f>J84</f>
        <v>0</v>
      </c>
      <c r="K87" s="584">
        <f>IF(J87=0,0,J87/M$26)</f>
        <v>0</v>
      </c>
      <c r="L87" s="584">
        <f t="shared" si="4"/>
        <v>0</v>
      </c>
      <c r="M87" s="625">
        <f>M84</f>
        <v>0</v>
      </c>
      <c r="N87" s="584">
        <f t="shared" ref="N87:N92" si="17">IF(M87=0,0,M87/$M$27)</f>
        <v>0</v>
      </c>
      <c r="O87" s="584">
        <f t="shared" si="5"/>
        <v>0</v>
      </c>
      <c r="P87" s="625">
        <f>P84</f>
        <v>0</v>
      </c>
      <c r="Q87" s="584">
        <f t="shared" ref="Q87:Q92" si="18">IF(P87=0,0,P87/$M$28)</f>
        <v>0</v>
      </c>
      <c r="R87" s="584">
        <f t="shared" si="7"/>
        <v>0</v>
      </c>
      <c r="S87" s="625">
        <f>S84</f>
        <v>0</v>
      </c>
      <c r="T87" s="918">
        <f t="shared" ref="T87:T92" si="19">IF(S87=0,0,S87/$M$29)</f>
        <v>0</v>
      </c>
      <c r="U87" s="1053">
        <f t="shared" si="9"/>
        <v>0</v>
      </c>
    </row>
    <row r="88" spans="2:21" x14ac:dyDescent="0.25">
      <c r="B88" s="601" t="s">
        <v>455</v>
      </c>
      <c r="C88" s="602"/>
      <c r="D88" s="625">
        <f>IF(OR(C$50=0,C$50="",C$50="-"),0,N16*(C13/100))</f>
        <v>0</v>
      </c>
      <c r="E88" s="918">
        <f>IF(D$92=0,0,(D88/$D$92)*100)</f>
        <v>0</v>
      </c>
      <c r="F88" s="590">
        <f t="shared" ref="F88:F91" si="20">IF(OR(C$50=0,C$50="",C$50="-"),0,D88/C$50)</f>
        <v>0</v>
      </c>
      <c r="G88" s="584">
        <f t="shared" ref="G88:G91" si="21">IF(OR(F$50=0,F$50="",F$50="-"),0,D88/F$50)</f>
        <v>0</v>
      </c>
      <c r="H88" s="585">
        <f t="shared" si="16"/>
        <v>0</v>
      </c>
      <c r="I88" s="576"/>
      <c r="J88" s="626">
        <f>IF(OR(C13="",SAÍDAS!$X$29=""),0,REBANHO!Q42*($C$13/100))</f>
        <v>0</v>
      </c>
      <c r="K88" s="584">
        <f t="shared" ref="K88:K91" si="22">IF(J88=0,0,J88/$M$26)</f>
        <v>0</v>
      </c>
      <c r="L88" s="584">
        <f t="shared" si="4"/>
        <v>0</v>
      </c>
      <c r="M88" s="625">
        <f>IF(OR(C13="",SAÍDAS!$X$29=""),0,REBANHO!Q47*($C$13/100))</f>
        <v>0</v>
      </c>
      <c r="N88" s="584">
        <f t="shared" si="17"/>
        <v>0</v>
      </c>
      <c r="O88" s="584">
        <f t="shared" si="5"/>
        <v>0</v>
      </c>
      <c r="P88" s="625">
        <f>IF(OR(C13="",SAÍDAS!$X$29=""),0,REBANHO!Q52*($C$13/100))</f>
        <v>0</v>
      </c>
      <c r="Q88" s="584">
        <f t="shared" si="18"/>
        <v>0</v>
      </c>
      <c r="R88" s="584">
        <f t="shared" si="7"/>
        <v>0</v>
      </c>
      <c r="S88" s="625">
        <f>IF(OR(C13="",SAÍDAS!$X$29=""),0,REBANHO!Q57*($C$13/100))</f>
        <v>0</v>
      </c>
      <c r="T88" s="918">
        <f t="shared" si="19"/>
        <v>0</v>
      </c>
      <c r="U88" s="1053">
        <f t="shared" si="9"/>
        <v>0</v>
      </c>
    </row>
    <row r="89" spans="2:21" x14ac:dyDescent="0.25">
      <c r="B89" s="601" t="s">
        <v>453</v>
      </c>
      <c r="C89" s="602"/>
      <c r="D89" s="625">
        <f>IF(OR(C$50=0,C$50="",C$50="-"),0,C10*C7*(C13/100))</f>
        <v>181620</v>
      </c>
      <c r="E89" s="918">
        <f>IF(D$92=0,0,(D89/$D$92)*100)</f>
        <v>29.462397524068358</v>
      </c>
      <c r="F89" s="590">
        <f t="shared" si="20"/>
        <v>730.86519114688133</v>
      </c>
      <c r="G89" s="584">
        <f t="shared" si="21"/>
        <v>39.545172206781537</v>
      </c>
      <c r="H89" s="585">
        <f t="shared" si="16"/>
        <v>1800</v>
      </c>
      <c r="I89" s="576"/>
      <c r="J89" s="626">
        <f>IF(SAÍDAS!$X$29="",0,(INVESTIMENTOS!T$12/100)*$D89)</f>
        <v>0</v>
      </c>
      <c r="K89" s="584">
        <f t="shared" si="22"/>
        <v>0</v>
      </c>
      <c r="L89" s="584">
        <f t="shared" si="4"/>
        <v>0</v>
      </c>
      <c r="M89" s="625">
        <f>IF(SAÍDAS!$X$29="",0,(INVESTIMENTOS!T$13/100)*$D89)</f>
        <v>0</v>
      </c>
      <c r="N89" s="584">
        <f t="shared" si="17"/>
        <v>0</v>
      </c>
      <c r="O89" s="584">
        <f t="shared" si="5"/>
        <v>0</v>
      </c>
      <c r="P89" s="625">
        <f>IF(SAÍDAS!$X$29="",0,(INVESTIMENTOS!T$14/100)*$D89)</f>
        <v>0</v>
      </c>
      <c r="Q89" s="584">
        <f>IF(P89=0,0,P89/$M$28)</f>
        <v>0</v>
      </c>
      <c r="R89" s="584">
        <f t="shared" si="7"/>
        <v>0</v>
      </c>
      <c r="S89" s="625">
        <f>IF(SAÍDAS!$X$29="",0,(INVESTIMENTOS!T$15/100)*$D89)</f>
        <v>0</v>
      </c>
      <c r="T89" s="918">
        <f t="shared" si="19"/>
        <v>0</v>
      </c>
      <c r="U89" s="1053">
        <f t="shared" si="9"/>
        <v>0</v>
      </c>
    </row>
    <row r="90" spans="2:21" x14ac:dyDescent="0.25">
      <c r="B90" s="601" t="s">
        <v>454</v>
      </c>
      <c r="C90" s="602"/>
      <c r="D90" s="625">
        <f>IF(OR(C$50=0,C$50="",C$50="-"),0,SUM(INVESTIMENTOS!H52,INVESTIMENTOS!F83,INVESTIMENTOS!F112,INVESTIMENTOS!F141,INVESTIMENTOS!F169)*($C$13/100))</f>
        <v>18134.399999999998</v>
      </c>
      <c r="E90" s="918">
        <f>IF(D$92=0,0,(D90/$D$92)*100)</f>
        <v>2.9417624802360156</v>
      </c>
      <c r="F90" s="590">
        <f t="shared" si="20"/>
        <v>72.975452716297781</v>
      </c>
      <c r="G90" s="584">
        <f t="shared" si="21"/>
        <v>3.9485077131739845</v>
      </c>
      <c r="H90" s="585">
        <f t="shared" si="16"/>
        <v>179.72646184340928</v>
      </c>
      <c r="I90" s="576"/>
      <c r="J90" s="626">
        <f>IF(SAÍDAS!$X$29="",0,(INVESTIMENTOS!T$12/100)*$D90)</f>
        <v>0</v>
      </c>
      <c r="K90" s="584">
        <f t="shared" si="22"/>
        <v>0</v>
      </c>
      <c r="L90" s="584">
        <f t="shared" si="4"/>
        <v>0</v>
      </c>
      <c r="M90" s="625">
        <f>IF(SAÍDAS!$X$29="",0,(INVESTIMENTOS!T$13/100)*$D90)</f>
        <v>0</v>
      </c>
      <c r="N90" s="584">
        <f t="shared" si="17"/>
        <v>0</v>
      </c>
      <c r="O90" s="584">
        <f t="shared" si="5"/>
        <v>0</v>
      </c>
      <c r="P90" s="625">
        <f>IF(SAÍDAS!$X$29="",0,(INVESTIMENTOS!T$14/100)*$D90)</f>
        <v>0</v>
      </c>
      <c r="Q90" s="584">
        <f t="shared" si="18"/>
        <v>0</v>
      </c>
      <c r="R90" s="584">
        <f t="shared" si="7"/>
        <v>0</v>
      </c>
      <c r="S90" s="625">
        <f>IF(SAÍDAS!$X$29="",0,(INVESTIMENTOS!T$15/100)*$D90)</f>
        <v>0</v>
      </c>
      <c r="T90" s="918">
        <f t="shared" si="19"/>
        <v>0</v>
      </c>
      <c r="U90" s="1053">
        <f t="shared" si="9"/>
        <v>0</v>
      </c>
    </row>
    <row r="91" spans="2:21" x14ac:dyDescent="0.25">
      <c r="B91" s="601" t="s">
        <v>281</v>
      </c>
      <c r="C91" s="602"/>
      <c r="D91" s="761">
        <v>3000</v>
      </c>
      <c r="E91" s="918">
        <f>IF(D$92=0,0,(D91/$D$92)*100)</f>
        <v>0.48666001856736635</v>
      </c>
      <c r="F91" s="590">
        <f t="shared" si="20"/>
        <v>12.072434607645874</v>
      </c>
      <c r="G91" s="584">
        <f t="shared" si="21"/>
        <v>0.65320733740967196</v>
      </c>
      <c r="H91" s="585">
        <f t="shared" si="16"/>
        <v>29.732408325074328</v>
      </c>
      <c r="I91" s="576"/>
      <c r="J91" s="626">
        <f>IF(SAÍDAS!$X$29="",0,(INVESTIMENTOS!T$12/100)*$D91)</f>
        <v>0</v>
      </c>
      <c r="K91" s="584">
        <f t="shared" si="22"/>
        <v>0</v>
      </c>
      <c r="L91" s="584">
        <f t="shared" si="4"/>
        <v>0</v>
      </c>
      <c r="M91" s="625">
        <f>IF(SAÍDAS!$X$29="",0,(INVESTIMENTOS!T$13/100)*$D91)</f>
        <v>0</v>
      </c>
      <c r="N91" s="584">
        <f t="shared" si="17"/>
        <v>0</v>
      </c>
      <c r="O91" s="584">
        <f t="shared" si="5"/>
        <v>0</v>
      </c>
      <c r="P91" s="625">
        <f>IF(SAÍDAS!$X$29="",0,(INVESTIMENTOS!T$14/100)*$D91)</f>
        <v>0</v>
      </c>
      <c r="Q91" s="584">
        <f t="shared" si="18"/>
        <v>0</v>
      </c>
      <c r="R91" s="584">
        <f t="shared" si="7"/>
        <v>0</v>
      </c>
      <c r="S91" s="625">
        <f>IF(SAÍDAS!$X$29="",0,(INVESTIMENTOS!T$15/100)*$D91)</f>
        <v>0</v>
      </c>
      <c r="T91" s="918">
        <f t="shared" si="19"/>
        <v>0</v>
      </c>
      <c r="U91" s="1053">
        <f t="shared" si="9"/>
        <v>0</v>
      </c>
    </row>
    <row r="92" spans="2:21" ht="15.75" thickBot="1" x14ac:dyDescent="0.3">
      <c r="B92" s="627" t="s">
        <v>399</v>
      </c>
      <c r="C92" s="628"/>
      <c r="D92" s="629">
        <f>SUM(D87:D91)</f>
        <v>616446.77712202945</v>
      </c>
      <c r="E92" s="922" t="s">
        <v>107</v>
      </c>
      <c r="F92" s="646">
        <f>IF(OR(C$50=0,C$50="",C$50="-"),0,D92/C$50)</f>
        <v>2480.6711352999173</v>
      </c>
      <c r="G92" s="598">
        <f>IF(OR(F$50=0,F$50="",F$50="-"),0,D92/F$50)</f>
        <v>134.22251931288477</v>
      </c>
      <c r="H92" s="630">
        <f t="shared" si="16"/>
        <v>6109.4824293560896</v>
      </c>
      <c r="I92" s="614"/>
      <c r="J92" s="631">
        <f>SUM(J87:J91)</f>
        <v>0</v>
      </c>
      <c r="K92" s="612">
        <f>IF(J92=0,0,J92/M$26)</f>
        <v>0</v>
      </c>
      <c r="L92" s="612">
        <f t="shared" si="4"/>
        <v>0</v>
      </c>
      <c r="M92" s="629">
        <f>SUM(M87:M91)</f>
        <v>0</v>
      </c>
      <c r="N92" s="612">
        <f t="shared" si="17"/>
        <v>0</v>
      </c>
      <c r="O92" s="612">
        <f t="shared" si="5"/>
        <v>0</v>
      </c>
      <c r="P92" s="612">
        <f>SUM(P87:P91)</f>
        <v>0</v>
      </c>
      <c r="Q92" s="612">
        <f t="shared" si="18"/>
        <v>0</v>
      </c>
      <c r="R92" s="612">
        <f t="shared" si="7"/>
        <v>0</v>
      </c>
      <c r="S92" s="632">
        <f>SUM(S87:S91)</f>
        <v>0</v>
      </c>
      <c r="T92" s="925">
        <f t="shared" si="19"/>
        <v>0</v>
      </c>
      <c r="U92" s="630">
        <f t="shared" si="9"/>
        <v>0</v>
      </c>
    </row>
    <row r="93" spans="2:21" ht="16.5" thickTop="1" thickBot="1" x14ac:dyDescent="0.3">
      <c r="B93" s="633"/>
      <c r="C93" s="634"/>
      <c r="D93" s="635"/>
      <c r="E93" s="635"/>
      <c r="F93" s="635"/>
      <c r="G93" s="635"/>
      <c r="H93" s="635"/>
      <c r="I93" s="576"/>
      <c r="J93" s="635"/>
      <c r="K93" s="635"/>
      <c r="L93" s="635"/>
      <c r="M93" s="635"/>
      <c r="N93" s="635"/>
      <c r="O93" s="635"/>
      <c r="P93" s="635"/>
      <c r="Q93" s="635"/>
      <c r="R93" s="635">
        <f t="shared" si="7"/>
        <v>0</v>
      </c>
      <c r="S93" s="636"/>
      <c r="T93" s="589"/>
      <c r="U93" s="1054"/>
    </row>
    <row r="94" spans="2:21" ht="16.5" thickTop="1" thickBot="1" x14ac:dyDescent="0.3">
      <c r="B94" s="459" t="s">
        <v>282</v>
      </c>
      <c r="C94" s="637"/>
      <c r="D94" s="638" t="s">
        <v>41</v>
      </c>
      <c r="E94" s="923" t="s">
        <v>264</v>
      </c>
      <c r="F94" s="640" t="s">
        <v>462</v>
      </c>
      <c r="G94" s="638" t="s">
        <v>463</v>
      </c>
      <c r="H94" s="639" t="s">
        <v>270</v>
      </c>
      <c r="I94" s="576"/>
      <c r="J94" s="640" t="s">
        <v>41</v>
      </c>
      <c r="K94" s="638" t="s">
        <v>295</v>
      </c>
      <c r="L94" s="579" t="s">
        <v>465</v>
      </c>
      <c r="M94" s="638" t="s">
        <v>41</v>
      </c>
      <c r="N94" s="638" t="s">
        <v>295</v>
      </c>
      <c r="O94" s="579" t="s">
        <v>465</v>
      </c>
      <c r="P94" s="638" t="s">
        <v>41</v>
      </c>
      <c r="Q94" s="638" t="s">
        <v>295</v>
      </c>
      <c r="R94" s="579" t="s">
        <v>465</v>
      </c>
      <c r="S94" s="638" t="s">
        <v>41</v>
      </c>
      <c r="T94" s="923" t="s">
        <v>295</v>
      </c>
      <c r="U94" s="1056" t="s">
        <v>465</v>
      </c>
    </row>
    <row r="95" spans="2:21" ht="15.75" thickTop="1" x14ac:dyDescent="0.25">
      <c r="B95" s="641" t="s">
        <v>245</v>
      </c>
      <c r="C95" s="642"/>
      <c r="D95" s="588">
        <f>SUM(SAÍDAS!E26:P26)</f>
        <v>0</v>
      </c>
      <c r="E95" s="924">
        <f>IF(D$100=0,0,(D95/$D$100)*100)</f>
        <v>0</v>
      </c>
      <c r="F95" s="586">
        <f>IF(OR(C$50=0,C$50="",C$50="-"),0,D95/C$50)</f>
        <v>0</v>
      </c>
      <c r="G95" s="588">
        <f>IF(OR(F$50=0,F$50="",F$50="-"),0,D95/F$50)</f>
        <v>0</v>
      </c>
      <c r="H95" s="643">
        <f t="shared" ref="H95:H100" si="23">IF(D95=0,0,D95/$C$10)</f>
        <v>0</v>
      </c>
      <c r="I95" s="576"/>
      <c r="J95" s="644" t="s">
        <v>107</v>
      </c>
      <c r="K95" s="645" t="s">
        <v>107</v>
      </c>
      <c r="L95" s="645" t="s">
        <v>107</v>
      </c>
      <c r="M95" s="645" t="s">
        <v>107</v>
      </c>
      <c r="N95" s="645" t="s">
        <v>107</v>
      </c>
      <c r="O95" s="645" t="s">
        <v>107</v>
      </c>
      <c r="P95" s="645" t="s">
        <v>107</v>
      </c>
      <c r="Q95" s="645" t="s">
        <v>107</v>
      </c>
      <c r="R95" s="645" t="s">
        <v>107</v>
      </c>
      <c r="S95" s="645">
        <f>IF(SAÍDAS!$X$29="",0,D95)</f>
        <v>0</v>
      </c>
      <c r="T95" s="918">
        <f t="shared" ref="T95:T100" si="24">IF(S95=0,0,S95/$M$29)</f>
        <v>0</v>
      </c>
      <c r="U95" s="1055">
        <f t="shared" si="9"/>
        <v>0</v>
      </c>
    </row>
    <row r="96" spans="2:21" x14ac:dyDescent="0.25">
      <c r="B96" s="601" t="s">
        <v>283</v>
      </c>
      <c r="C96" s="602"/>
      <c r="D96" s="584">
        <f>SUMIFS(INVESTIMENTOS!$H$27:$H$51,INVESTIMENTOS!$L$27:$L$51,'RESULTADOS FINANCEIROS'!$C$8)</f>
        <v>0</v>
      </c>
      <c r="E96" s="924">
        <f>IF(D$100=0,0,(D96/$D$100)*100)</f>
        <v>0</v>
      </c>
      <c r="F96" s="586">
        <f t="shared" ref="F96:F99" si="25">IF(OR(C$50=0,C$50="",C$50="-"),0,D96/C$50)</f>
        <v>0</v>
      </c>
      <c r="G96" s="584">
        <f>IF(OR(F$50=0,F$50="",F$50="-"),0,D96/F$50)</f>
        <v>0</v>
      </c>
      <c r="H96" s="585">
        <f t="shared" si="23"/>
        <v>0</v>
      </c>
      <c r="I96" s="576"/>
      <c r="J96" s="590">
        <f>IF(SAÍDAS!$X$29="",0,$D96*(G144/100))</f>
        <v>0</v>
      </c>
      <c r="K96" s="584">
        <f>IF(J96=0,0,J96/M$26)</f>
        <v>0</v>
      </c>
      <c r="L96" s="584">
        <f>IF(J96=0,0,J96/N$26)</f>
        <v>0</v>
      </c>
      <c r="M96" s="584">
        <f>IF(SAÍDAS!$X$29="",0,$D96*(I144/100))</f>
        <v>0</v>
      </c>
      <c r="N96" s="584">
        <f>IF(M96=0,0,M96/$M$27)</f>
        <v>0</v>
      </c>
      <c r="O96" s="584">
        <f t="shared" si="5"/>
        <v>0</v>
      </c>
      <c r="P96" s="584">
        <f>IF(SAÍDAS!$X$29="",0,$D96*(K144/100))</f>
        <v>0</v>
      </c>
      <c r="Q96" s="584">
        <f>IF(P96=0,0,P96/$M$28)</f>
        <v>0</v>
      </c>
      <c r="R96" s="584">
        <f t="shared" si="7"/>
        <v>0</v>
      </c>
      <c r="S96" s="584">
        <f>IF(SAÍDAS!$X$29="",0,$D96*(E144/100))</f>
        <v>0</v>
      </c>
      <c r="T96" s="918">
        <f t="shared" si="24"/>
        <v>0</v>
      </c>
      <c r="U96" s="585">
        <f t="shared" si="9"/>
        <v>0</v>
      </c>
    </row>
    <row r="97" spans="2:21" x14ac:dyDescent="0.25">
      <c r="B97" s="601" t="s">
        <v>284</v>
      </c>
      <c r="C97" s="602"/>
      <c r="D97" s="584">
        <f>SUMIFS(INVESTIMENTOS!$F$56:$F$82,INVESTIMENTOS!$L$56:$L$82,'RESULTADOS FINANCEIROS'!$C$8)</f>
        <v>0</v>
      </c>
      <c r="E97" s="924">
        <f>IF(D$100=0,0,(D97/$D$100)*100)</f>
        <v>0</v>
      </c>
      <c r="F97" s="586">
        <f t="shared" si="25"/>
        <v>0</v>
      </c>
      <c r="G97" s="584">
        <f t="shared" ref="G97:G99" si="26">IF(OR(F$50=0,F$50="",F$50="-"),0,D97/F$50)</f>
        <v>0</v>
      </c>
      <c r="H97" s="585">
        <f t="shared" si="23"/>
        <v>0</v>
      </c>
      <c r="I97" s="576"/>
      <c r="J97" s="590">
        <f>IF(SAÍDAS!$X$29="",0,$D97*(G145/100))</f>
        <v>0</v>
      </c>
      <c r="K97" s="584">
        <f>IF(J97=0,0,J97/$M$26)</f>
        <v>0</v>
      </c>
      <c r="L97" s="584">
        <f t="shared" ref="L97:L100" si="27">IF(J97=0,0,J97/N$26)</f>
        <v>0</v>
      </c>
      <c r="M97" s="584">
        <f>IF(SAÍDAS!$X$29="",0,$D97*(I145/100))</f>
        <v>0</v>
      </c>
      <c r="N97" s="584">
        <f>IF(M97=0,0,M97/$M$27)</f>
        <v>0</v>
      </c>
      <c r="O97" s="584">
        <f t="shared" si="5"/>
        <v>0</v>
      </c>
      <c r="P97" s="584">
        <f>IF(SAÍDAS!$X$29="",0,$D97*(K145/100))</f>
        <v>0</v>
      </c>
      <c r="Q97" s="584">
        <f>IF(P97=0,0,P97/$M$28)</f>
        <v>0</v>
      </c>
      <c r="R97" s="584">
        <f t="shared" si="7"/>
        <v>0</v>
      </c>
      <c r="S97" s="584">
        <f>IF(SAÍDAS!$X$29="",0,$D97*(E145/100))</f>
        <v>0</v>
      </c>
      <c r="T97" s="918">
        <f t="shared" si="24"/>
        <v>0</v>
      </c>
      <c r="U97" s="585">
        <f t="shared" si="9"/>
        <v>0</v>
      </c>
    </row>
    <row r="98" spans="2:21" x14ac:dyDescent="0.25">
      <c r="B98" s="601" t="s">
        <v>291</v>
      </c>
      <c r="C98" s="602"/>
      <c r="D98" s="584">
        <f>SUMIFS(INVESTIMENTOS!$F$87:$F$111,INVESTIMENTOS!$L$87:$L$111,'RESULTADOS FINANCEIROS'!$C$8)+SUMIFS(INVESTIMENTOS!$F$116:$F$140,INVESTIMENTOS!$L$116:$L$140,'RESULTADOS FINANCEIROS'!$C$8)</f>
        <v>2900</v>
      </c>
      <c r="E98" s="924">
        <f>IF(D$100=0,0,(D98/$D$100)*100)</f>
        <v>100</v>
      </c>
      <c r="F98" s="586">
        <f t="shared" si="25"/>
        <v>11.670020120724345</v>
      </c>
      <c r="G98" s="584">
        <f t="shared" si="26"/>
        <v>0.63143375949601621</v>
      </c>
      <c r="H98" s="585">
        <f t="shared" si="23"/>
        <v>28.741328047571852</v>
      </c>
      <c r="I98" s="576"/>
      <c r="J98" s="590">
        <f>IF(SAÍDAS!$X$29="",0,$D98*(G146/100))</f>
        <v>0</v>
      </c>
      <c r="K98" s="584">
        <f>IF(J98=0,0,J98/$M$26)</f>
        <v>0</v>
      </c>
      <c r="L98" s="584">
        <f t="shared" si="27"/>
        <v>0</v>
      </c>
      <c r="M98" s="584">
        <f>IF(SAÍDAS!$X$29="",0,$D98*(I146/100))</f>
        <v>0</v>
      </c>
      <c r="N98" s="584">
        <f>IF(M98=0,0,M98/$M$27)</f>
        <v>0</v>
      </c>
      <c r="O98" s="584">
        <f t="shared" si="5"/>
        <v>0</v>
      </c>
      <c r="P98" s="584">
        <f>IF(SAÍDAS!$X$29="",0,$D98*(K146/100))</f>
        <v>0</v>
      </c>
      <c r="Q98" s="584">
        <f>IF(P98=0,0,P98/$M$28)</f>
        <v>0</v>
      </c>
      <c r="R98" s="584">
        <f t="shared" si="7"/>
        <v>0</v>
      </c>
      <c r="S98" s="584">
        <f>IF(SAÍDAS!$X$29="",0,$D98*(E146/100))</f>
        <v>0</v>
      </c>
      <c r="T98" s="918">
        <f t="shared" si="24"/>
        <v>0</v>
      </c>
      <c r="U98" s="585">
        <f t="shared" si="9"/>
        <v>0</v>
      </c>
    </row>
    <row r="99" spans="2:21" x14ac:dyDescent="0.25">
      <c r="B99" s="601" t="s">
        <v>285</v>
      </c>
      <c r="C99" s="602"/>
      <c r="D99" s="584">
        <f>SUMIFS(INVESTIMENTOS!$F$145:$F$168,INVESTIMENTOS!$L$145:$L$168,'RESULTADOS FINANCEIROS'!$C$8)</f>
        <v>0</v>
      </c>
      <c r="E99" s="924">
        <f>IF(D$100=0,0,(D99/$D$100)*100)</f>
        <v>0</v>
      </c>
      <c r="F99" s="586">
        <f t="shared" si="25"/>
        <v>0</v>
      </c>
      <c r="G99" s="584">
        <f t="shared" si="26"/>
        <v>0</v>
      </c>
      <c r="H99" s="585">
        <f t="shared" si="23"/>
        <v>0</v>
      </c>
      <c r="I99" s="576"/>
      <c r="J99" s="590">
        <f>IF(SAÍDAS!$X$29="",0,$D99*(G147/100))</f>
        <v>0</v>
      </c>
      <c r="K99" s="584">
        <f>IF(J99=0,0,J99/$M$26)</f>
        <v>0</v>
      </c>
      <c r="L99" s="584">
        <f>IF(J99=0,0,J99/N$26)</f>
        <v>0</v>
      </c>
      <c r="M99" s="584">
        <f>IF(SAÍDAS!$X$29="",0,$D99*(I147/100))</f>
        <v>0</v>
      </c>
      <c r="N99" s="584">
        <f>IF(M99=0,0,M99/$M$27)</f>
        <v>0</v>
      </c>
      <c r="O99" s="584">
        <f t="shared" si="5"/>
        <v>0</v>
      </c>
      <c r="P99" s="584">
        <f>IF(SAÍDAS!$X$29="",0,$D99*(K147/100))</f>
        <v>0</v>
      </c>
      <c r="Q99" s="584">
        <f>IF(P99=0,0,P99/$M$28)</f>
        <v>0</v>
      </c>
      <c r="R99" s="584">
        <f t="shared" si="7"/>
        <v>0</v>
      </c>
      <c r="S99" s="584">
        <f>IF(SAÍDAS!$X$29="",0,$D99*(E147/100))</f>
        <v>0</v>
      </c>
      <c r="T99" s="918">
        <f t="shared" si="24"/>
        <v>0</v>
      </c>
      <c r="U99" s="585">
        <f t="shared" si="9"/>
        <v>0</v>
      </c>
    </row>
    <row r="100" spans="2:21" ht="15.75" thickBot="1" x14ac:dyDescent="0.3">
      <c r="B100" s="627" t="s">
        <v>134</v>
      </c>
      <c r="C100" s="628"/>
      <c r="D100" s="632">
        <f>SUM(D95:D99)</f>
        <v>2900</v>
      </c>
      <c r="E100" s="925" t="s">
        <v>107</v>
      </c>
      <c r="F100" s="646">
        <f>IF(OR(C$50=0,C$50="",C$50="-"),0,D100/C$50)</f>
        <v>11.670020120724345</v>
      </c>
      <c r="G100" s="632">
        <f>IF(OR(F$50=0,F$50="",F$50="-"),0,D100/F$50)</f>
        <v>0.63143375949601621</v>
      </c>
      <c r="H100" s="630">
        <f t="shared" si="23"/>
        <v>28.741328047571852</v>
      </c>
      <c r="I100" s="614"/>
      <c r="J100" s="646">
        <f>SUM(J95:J99)</f>
        <v>0</v>
      </c>
      <c r="K100" s="632">
        <f>IF(J100=0,0,J100/M$26)</f>
        <v>0</v>
      </c>
      <c r="L100" s="632">
        <f t="shared" si="27"/>
        <v>0</v>
      </c>
      <c r="M100" s="632">
        <f>SUM(M95:M99)</f>
        <v>0</v>
      </c>
      <c r="N100" s="632">
        <f>IF(M100=0,0,M100/$M$27)</f>
        <v>0</v>
      </c>
      <c r="O100" s="632">
        <f t="shared" si="5"/>
        <v>0</v>
      </c>
      <c r="P100" s="632">
        <f>SUM(P95:P99)</f>
        <v>0</v>
      </c>
      <c r="Q100" s="632">
        <f>IF(P100=0,0,P100/$M$28)</f>
        <v>0</v>
      </c>
      <c r="R100" s="632">
        <f t="shared" si="7"/>
        <v>0</v>
      </c>
      <c r="S100" s="632">
        <f>SUM(S95:S99)</f>
        <v>0</v>
      </c>
      <c r="T100" s="925">
        <f t="shared" si="24"/>
        <v>0</v>
      </c>
      <c r="U100" s="630">
        <f t="shared" si="9"/>
        <v>0</v>
      </c>
    </row>
    <row r="101" spans="2:21" ht="15.75" thickTop="1" x14ac:dyDescent="0.25">
      <c r="B101" s="226"/>
      <c r="C101" s="647"/>
      <c r="D101" s="647"/>
      <c r="E101" s="647"/>
      <c r="F101" s="576"/>
      <c r="G101" s="576"/>
      <c r="H101" s="576"/>
      <c r="I101" s="576"/>
      <c r="J101" s="576"/>
      <c r="K101" s="576"/>
      <c r="L101" s="576"/>
      <c r="M101" s="576"/>
      <c r="N101" s="576"/>
      <c r="O101" s="648"/>
      <c r="P101" s="576"/>
      <c r="Q101" s="649"/>
      <c r="R101" s="784"/>
      <c r="S101" s="79"/>
    </row>
    <row r="102" spans="2:21" x14ac:dyDescent="0.25">
      <c r="B102" s="273" t="str">
        <f t="shared" ref="B102:B111" si="28">B60</f>
        <v>Alimentação</v>
      </c>
      <c r="C102" s="650">
        <f>D60</f>
        <v>8254.64</v>
      </c>
      <c r="D102" s="434"/>
      <c r="E102" s="647"/>
      <c r="F102" s="576"/>
      <c r="G102" s="576"/>
      <c r="H102" s="576"/>
      <c r="I102" s="576"/>
      <c r="J102" s="576"/>
      <c r="K102" s="576"/>
      <c r="L102" s="576"/>
      <c r="M102" s="576"/>
      <c r="N102" s="576"/>
      <c r="O102" s="576"/>
      <c r="P102" s="576"/>
      <c r="Q102" s="649"/>
      <c r="R102" s="784"/>
      <c r="S102" s="79"/>
    </row>
    <row r="103" spans="2:21" x14ac:dyDescent="0.25">
      <c r="B103" s="273" t="str">
        <f t="shared" si="28"/>
        <v>Combustível e Energia</v>
      </c>
      <c r="C103" s="650">
        <f>D61</f>
        <v>7801.1399999999994</v>
      </c>
      <c r="D103" s="434"/>
      <c r="E103" s="647"/>
      <c r="F103" s="576"/>
      <c r="G103" s="576"/>
      <c r="H103" s="576"/>
      <c r="I103" s="576"/>
      <c r="J103" s="576"/>
      <c r="K103" s="576"/>
      <c r="L103" s="576"/>
      <c r="M103" s="576"/>
      <c r="N103" s="576"/>
      <c r="O103" s="576"/>
      <c r="P103" s="576"/>
      <c r="Q103" s="649"/>
      <c r="R103" s="784"/>
      <c r="S103" s="79"/>
    </row>
    <row r="104" spans="2:21" x14ac:dyDescent="0.25">
      <c r="B104" s="273" t="str">
        <f t="shared" si="28"/>
        <v>Manutenção de Forragem</v>
      </c>
      <c r="C104" s="650">
        <f>D62</f>
        <v>2555.61</v>
      </c>
      <c r="D104" s="434"/>
      <c r="E104" s="647"/>
      <c r="F104" s="576"/>
      <c r="G104" s="576"/>
      <c r="H104" s="576"/>
      <c r="I104" s="576"/>
      <c r="J104" s="576"/>
      <c r="K104" s="576"/>
      <c r="L104" s="576"/>
      <c r="M104" s="576"/>
      <c r="N104" s="576"/>
      <c r="O104" s="576"/>
      <c r="P104" s="576"/>
      <c r="Q104" s="649"/>
      <c r="R104" s="784"/>
      <c r="S104" s="79"/>
    </row>
    <row r="105" spans="2:21" x14ac:dyDescent="0.25">
      <c r="B105" s="273" t="str">
        <f t="shared" si="28"/>
        <v>Manutenção de Máquinas e Instalações</v>
      </c>
      <c r="C105" s="650">
        <f>D63</f>
        <v>12704.42</v>
      </c>
      <c r="D105" s="434"/>
      <c r="E105" s="647"/>
      <c r="F105" s="576"/>
      <c r="G105" s="576"/>
      <c r="H105" s="576"/>
      <c r="I105" s="576"/>
      <c r="J105" s="576"/>
      <c r="K105" s="576"/>
      <c r="M105" s="576"/>
      <c r="N105" s="576"/>
      <c r="O105" s="576"/>
      <c r="P105" s="576"/>
      <c r="Q105" s="649"/>
      <c r="R105" s="784"/>
      <c r="S105" s="79"/>
    </row>
    <row r="106" spans="2:21" x14ac:dyDescent="0.25">
      <c r="B106" s="273" t="str">
        <f t="shared" si="28"/>
        <v>Mão de Obra</v>
      </c>
      <c r="C106" s="650">
        <f>D64+D74</f>
        <v>27925</v>
      </c>
      <c r="D106" s="434"/>
      <c r="E106" s="647"/>
      <c r="F106" s="576"/>
      <c r="G106" s="576"/>
      <c r="H106" s="576"/>
      <c r="I106" s="576"/>
      <c r="J106" s="576"/>
      <c r="K106" s="576"/>
      <c r="M106" s="576"/>
      <c r="N106" s="576"/>
      <c r="O106" s="576"/>
      <c r="P106" s="576"/>
      <c r="Q106" s="649"/>
      <c r="R106" s="784"/>
      <c r="S106" s="79"/>
    </row>
    <row r="107" spans="2:21" x14ac:dyDescent="0.25">
      <c r="B107" s="273" t="str">
        <f t="shared" si="28"/>
        <v>Reprodução</v>
      </c>
      <c r="C107" s="650">
        <f>D65</f>
        <v>0</v>
      </c>
      <c r="D107" s="434"/>
      <c r="E107" s="647"/>
      <c r="F107" s="576"/>
      <c r="G107" s="576"/>
      <c r="H107" s="576"/>
      <c r="I107" s="576"/>
      <c r="J107" s="576"/>
      <c r="K107" s="576"/>
      <c r="M107" s="576"/>
      <c r="N107" s="576"/>
      <c r="O107" s="576"/>
      <c r="P107" s="576"/>
      <c r="Q107" s="649"/>
      <c r="R107" s="784"/>
      <c r="S107" s="79"/>
    </row>
    <row r="108" spans="2:21" x14ac:dyDescent="0.25">
      <c r="B108" s="273" t="str">
        <f t="shared" si="28"/>
        <v>Sanidade</v>
      </c>
      <c r="C108" s="650">
        <f>D66</f>
        <v>6915.8</v>
      </c>
      <c r="D108" s="434"/>
      <c r="E108" s="647"/>
      <c r="F108" s="576"/>
      <c r="G108" s="576"/>
      <c r="H108" s="576"/>
      <c r="I108" s="576"/>
      <c r="J108" s="576"/>
      <c r="K108" s="576"/>
      <c r="M108" s="576"/>
      <c r="N108" s="576"/>
      <c r="O108" s="576"/>
      <c r="P108" s="576"/>
      <c r="Q108" s="649"/>
      <c r="R108" s="784"/>
      <c r="S108" s="79"/>
    </row>
    <row r="109" spans="2:21" x14ac:dyDescent="0.25">
      <c r="B109" s="273" t="str">
        <f t="shared" si="28"/>
        <v>Serviços Terceirizados</v>
      </c>
      <c r="C109" s="650">
        <f>D67</f>
        <v>2330</v>
      </c>
      <c r="D109" s="434"/>
      <c r="E109" s="647"/>
      <c r="F109" s="576"/>
      <c r="G109" s="576"/>
      <c r="H109" s="576"/>
      <c r="I109" s="576"/>
      <c r="J109" s="576"/>
      <c r="K109" s="576"/>
      <c r="L109" s="576"/>
      <c r="M109" s="576"/>
      <c r="N109" s="576"/>
      <c r="O109" s="576"/>
      <c r="P109" s="576"/>
      <c r="Q109" s="649"/>
      <c r="R109" s="784"/>
      <c r="S109" s="79"/>
    </row>
    <row r="110" spans="2:21" x14ac:dyDescent="0.25">
      <c r="B110" s="273" t="str">
        <f t="shared" si="28"/>
        <v>Tarifas e Impostos</v>
      </c>
      <c r="C110" s="650">
        <f>D68+D72</f>
        <v>940.8900000000001</v>
      </c>
      <c r="D110" s="434"/>
      <c r="E110" s="647"/>
      <c r="F110" s="576"/>
      <c r="G110" s="576"/>
      <c r="H110" s="576"/>
      <c r="I110" s="576"/>
      <c r="J110" s="576"/>
      <c r="K110" s="576"/>
      <c r="L110" s="576"/>
      <c r="M110" s="576"/>
      <c r="N110" s="576"/>
      <c r="O110" s="576"/>
      <c r="P110" s="576"/>
      <c r="Q110" s="649"/>
      <c r="R110" s="784"/>
      <c r="S110" s="79"/>
    </row>
    <row r="111" spans="2:21" x14ac:dyDescent="0.25">
      <c r="B111" s="273" t="str">
        <f t="shared" si="28"/>
        <v>Outros</v>
      </c>
      <c r="C111" s="650">
        <f>D69+D75</f>
        <v>1710.51</v>
      </c>
      <c r="D111" s="434"/>
      <c r="E111" s="647"/>
      <c r="F111" s="576"/>
      <c r="G111" s="576"/>
      <c r="H111" s="576"/>
      <c r="I111" s="576"/>
      <c r="J111" s="576"/>
      <c r="K111" s="576"/>
      <c r="L111" s="576"/>
      <c r="M111" s="576"/>
      <c r="N111" s="576"/>
      <c r="O111" s="576"/>
      <c r="P111" s="576"/>
      <c r="Q111" s="649"/>
      <c r="R111" s="784"/>
      <c r="S111" s="79"/>
    </row>
    <row r="112" spans="2:21" x14ac:dyDescent="0.25">
      <c r="B112" s="273" t="str">
        <f>B73</f>
        <v>Administrativo</v>
      </c>
      <c r="C112" s="650">
        <f>D73</f>
        <v>0</v>
      </c>
      <c r="D112" s="434"/>
      <c r="E112" s="647"/>
      <c r="F112" s="576"/>
      <c r="G112" s="576"/>
      <c r="H112" s="576"/>
      <c r="I112" s="576"/>
      <c r="J112" s="576"/>
      <c r="K112" s="576"/>
      <c r="L112" s="576"/>
      <c r="M112" s="576"/>
      <c r="N112" s="576"/>
      <c r="O112" s="576"/>
      <c r="P112" s="576"/>
      <c r="Q112" s="649"/>
      <c r="R112" s="784"/>
      <c r="S112" s="79"/>
    </row>
    <row r="113" spans="1:37" x14ac:dyDescent="0.25">
      <c r="B113" s="273" t="s">
        <v>411</v>
      </c>
      <c r="C113" s="650">
        <f>D77</f>
        <v>334635</v>
      </c>
      <c r="D113" s="434"/>
      <c r="E113" s="647"/>
      <c r="F113" s="576"/>
      <c r="G113" s="576"/>
      <c r="H113" s="576"/>
      <c r="I113" s="576"/>
      <c r="J113" s="576"/>
      <c r="K113" s="576"/>
      <c r="L113" s="576"/>
      <c r="M113" s="576"/>
      <c r="N113" s="576"/>
      <c r="O113" s="576"/>
      <c r="P113" s="576"/>
      <c r="Q113" s="649"/>
      <c r="R113" s="784"/>
      <c r="S113" s="79"/>
    </row>
    <row r="114" spans="1:37" x14ac:dyDescent="0.25">
      <c r="B114" s="273"/>
      <c r="C114" s="273"/>
      <c r="D114" s="434"/>
      <c r="E114" s="647"/>
      <c r="F114" s="576"/>
      <c r="G114" s="576"/>
      <c r="H114" s="576"/>
      <c r="I114" s="576"/>
      <c r="J114" s="576"/>
      <c r="K114" s="576"/>
      <c r="L114" s="576"/>
      <c r="M114" s="576"/>
      <c r="N114" s="576"/>
      <c r="O114" s="576"/>
      <c r="P114" s="576"/>
      <c r="Q114" s="649"/>
      <c r="R114" s="784"/>
      <c r="S114" s="79"/>
    </row>
    <row r="115" spans="1:37" x14ac:dyDescent="0.25">
      <c r="B115" s="273"/>
      <c r="C115" s="273"/>
      <c r="D115" s="434"/>
      <c r="E115" s="647"/>
      <c r="F115" s="576"/>
      <c r="G115" s="576"/>
      <c r="H115" s="576"/>
      <c r="I115" s="576"/>
      <c r="J115" s="576"/>
      <c r="K115" s="576"/>
      <c r="L115" s="576"/>
      <c r="M115" s="576"/>
      <c r="N115" s="576"/>
      <c r="O115" s="576"/>
      <c r="P115" s="576"/>
      <c r="Q115" s="649"/>
      <c r="R115" s="784"/>
      <c r="S115" s="79"/>
    </row>
    <row r="116" spans="1:37" x14ac:dyDescent="0.25">
      <c r="B116" s="434"/>
      <c r="C116" s="434"/>
      <c r="D116" s="647"/>
      <c r="E116" s="647"/>
      <c r="F116" s="576"/>
      <c r="G116" s="576"/>
      <c r="H116" s="576"/>
      <c r="I116" s="576"/>
      <c r="J116" s="576"/>
      <c r="K116" s="576"/>
      <c r="L116" s="576"/>
      <c r="M116" s="576"/>
      <c r="N116" s="576"/>
      <c r="O116" s="576"/>
      <c r="P116" s="576"/>
      <c r="Q116" s="649"/>
      <c r="R116" s="784"/>
      <c r="S116" s="79"/>
    </row>
    <row r="117" spans="1:37" x14ac:dyDescent="0.25">
      <c r="B117" s="273"/>
      <c r="C117" s="273"/>
      <c r="D117" s="434"/>
      <c r="E117" s="647"/>
      <c r="F117" s="576"/>
      <c r="G117" s="576"/>
      <c r="H117" s="576"/>
      <c r="I117" s="576"/>
      <c r="J117" s="576"/>
      <c r="K117" s="576"/>
      <c r="L117" s="576"/>
      <c r="M117" s="576"/>
      <c r="N117" s="576"/>
      <c r="O117" s="576"/>
      <c r="P117" s="576"/>
      <c r="Q117" s="649"/>
      <c r="R117" s="784"/>
      <c r="S117" s="79"/>
    </row>
    <row r="118" spans="1:37" x14ac:dyDescent="0.25">
      <c r="B118" s="273"/>
      <c r="C118" s="647"/>
      <c r="D118" s="647"/>
      <c r="E118" s="647"/>
      <c r="F118" s="576"/>
      <c r="G118" s="576"/>
      <c r="H118" s="576"/>
      <c r="I118" s="576"/>
      <c r="J118" s="576"/>
      <c r="K118" s="576"/>
      <c r="L118" s="576"/>
      <c r="M118" s="576"/>
      <c r="N118" s="576"/>
      <c r="O118" s="576"/>
      <c r="P118" s="576"/>
      <c r="Q118" s="649"/>
      <c r="R118" s="784"/>
      <c r="S118" s="79"/>
    </row>
    <row r="119" spans="1:37" x14ac:dyDescent="0.25">
      <c r="B119" s="226"/>
      <c r="C119" s="647"/>
      <c r="D119" s="647"/>
      <c r="E119" s="647"/>
      <c r="F119" s="576"/>
      <c r="G119" s="576"/>
      <c r="H119" s="576"/>
      <c r="I119" s="576"/>
      <c r="J119" s="576"/>
      <c r="K119" s="576"/>
      <c r="L119" s="576"/>
      <c r="M119" s="576"/>
      <c r="N119" s="576"/>
      <c r="O119" s="576"/>
      <c r="P119" s="576"/>
      <c r="Q119" s="576"/>
      <c r="R119" s="784"/>
      <c r="S119" s="79"/>
    </row>
    <row r="120" spans="1:37" x14ac:dyDescent="0.25">
      <c r="B120" s="226"/>
      <c r="C120" s="647"/>
      <c r="D120" s="647"/>
      <c r="E120" s="647"/>
      <c r="F120" s="576"/>
      <c r="G120" s="576"/>
      <c r="H120" s="576"/>
      <c r="I120" s="576"/>
      <c r="J120" s="576"/>
      <c r="K120" s="576"/>
      <c r="L120" s="576"/>
      <c r="M120" s="576"/>
      <c r="O120" s="576"/>
      <c r="P120" s="576"/>
      <c r="Q120" s="576"/>
      <c r="R120" s="784"/>
      <c r="S120" s="79"/>
    </row>
    <row r="121" spans="1:37" x14ac:dyDescent="0.25">
      <c r="B121" s="226"/>
      <c r="C121" s="647"/>
      <c r="D121" s="647"/>
      <c r="E121" s="647"/>
      <c r="F121" s="576"/>
      <c r="G121" s="576"/>
      <c r="H121" s="576"/>
      <c r="I121" s="576"/>
      <c r="J121" s="576"/>
      <c r="K121" s="576"/>
      <c r="L121" s="576"/>
      <c r="M121" s="576"/>
      <c r="O121" s="576"/>
      <c r="P121" s="576"/>
      <c r="Q121" s="576"/>
      <c r="R121" s="784"/>
      <c r="S121" s="79"/>
    </row>
    <row r="122" spans="1:37" x14ac:dyDescent="0.25">
      <c r="B122" s="226"/>
      <c r="C122" s="647"/>
      <c r="D122" s="647"/>
      <c r="E122" s="647"/>
      <c r="F122" s="576"/>
      <c r="G122" s="576"/>
      <c r="H122" s="576"/>
      <c r="I122" s="576"/>
      <c r="J122" s="576"/>
      <c r="K122" s="576"/>
      <c r="L122" s="576"/>
      <c r="M122" s="576"/>
      <c r="O122" s="576"/>
      <c r="P122" s="576"/>
      <c r="Q122" s="576"/>
      <c r="R122" s="784"/>
      <c r="S122" s="79"/>
    </row>
    <row r="123" spans="1:37" x14ac:dyDescent="0.25">
      <c r="B123" s="494" t="s">
        <v>412</v>
      </c>
      <c r="C123" s="576"/>
      <c r="D123" s="576"/>
      <c r="E123" s="576"/>
      <c r="F123" s="576"/>
      <c r="G123" s="576"/>
      <c r="H123" s="576"/>
      <c r="I123" s="576"/>
      <c r="J123" s="576"/>
      <c r="K123" s="576"/>
      <c r="L123" s="576"/>
      <c r="M123" s="576"/>
      <c r="O123" s="576"/>
      <c r="P123" s="576"/>
      <c r="Q123" s="649"/>
      <c r="R123" s="784"/>
      <c r="S123" s="79"/>
    </row>
    <row r="124" spans="1:37" x14ac:dyDescent="0.25">
      <c r="B124" s="229"/>
      <c r="C124" s="576"/>
      <c r="D124" s="576"/>
      <c r="E124" s="576"/>
      <c r="F124" s="576"/>
      <c r="G124" s="576"/>
      <c r="H124" s="576"/>
      <c r="I124" s="576"/>
      <c r="J124" s="576"/>
      <c r="K124" s="576"/>
      <c r="L124" s="576"/>
      <c r="M124" s="576"/>
      <c r="O124" s="576"/>
      <c r="P124" s="576"/>
      <c r="Q124" s="649"/>
      <c r="R124" s="784"/>
      <c r="S124" s="79"/>
    </row>
    <row r="125" spans="1:37" s="224" customFormat="1" hidden="1" x14ac:dyDescent="0.25">
      <c r="A125" s="561"/>
      <c r="B125" s="229"/>
      <c r="D125" s="578"/>
      <c r="E125" s="576"/>
      <c r="F125" s="589"/>
      <c r="G125" s="576"/>
      <c r="H125" s="1229"/>
      <c r="I125" s="1229"/>
      <c r="J125" s="1229"/>
      <c r="K125" s="1229"/>
      <c r="L125" s="1229"/>
      <c r="M125" s="1229"/>
      <c r="N125" s="1229"/>
      <c r="O125" s="1229"/>
      <c r="P125" s="578"/>
      <c r="Q125" s="649"/>
      <c r="R125" s="785"/>
      <c r="S125" s="786"/>
      <c r="T125" s="86"/>
      <c r="U125" s="86"/>
      <c r="V125" s="86"/>
      <c r="W125" s="86"/>
      <c r="X125" s="86"/>
      <c r="Y125" s="86"/>
      <c r="Z125" s="86"/>
      <c r="AA125" s="86"/>
      <c r="AB125" s="86"/>
      <c r="AC125" s="86"/>
      <c r="AD125" s="86"/>
      <c r="AE125" s="86"/>
      <c r="AF125" s="86"/>
      <c r="AG125" s="86"/>
      <c r="AH125" s="86"/>
      <c r="AI125" s="86"/>
      <c r="AJ125" s="86"/>
      <c r="AK125" s="86"/>
    </row>
    <row r="126" spans="1:37" hidden="1" x14ac:dyDescent="0.25">
      <c r="H126" s="227"/>
      <c r="I126" s="227"/>
      <c r="J126" s="227"/>
      <c r="K126" s="227"/>
      <c r="L126" s="227"/>
      <c r="M126" s="227"/>
      <c r="N126" s="227"/>
      <c r="O126" s="227"/>
      <c r="P126" s="227"/>
    </row>
    <row r="127" spans="1:37" hidden="1" x14ac:dyDescent="0.25">
      <c r="B127" s="652" t="s">
        <v>262</v>
      </c>
      <c r="H127" s="227"/>
      <c r="I127" s="227"/>
      <c r="J127" s="227"/>
      <c r="K127" s="227"/>
      <c r="L127" s="227"/>
      <c r="M127" s="227"/>
      <c r="N127" s="227"/>
      <c r="O127" s="227"/>
      <c r="P127" s="227"/>
    </row>
    <row r="128" spans="1:37" hidden="1" x14ac:dyDescent="0.25">
      <c r="H128" s="227"/>
      <c r="I128" s="227"/>
      <c r="J128" s="227"/>
      <c r="K128" s="227"/>
      <c r="L128" s="227"/>
      <c r="M128" s="227"/>
      <c r="N128" s="227"/>
      <c r="O128" s="227"/>
      <c r="P128" s="227"/>
    </row>
    <row r="129" spans="1:16" hidden="1" x14ac:dyDescent="0.25">
      <c r="H129" s="227"/>
      <c r="I129" s="227"/>
      <c r="J129" s="227"/>
      <c r="K129" s="227"/>
      <c r="L129" s="227"/>
      <c r="M129" s="227"/>
      <c r="N129" s="227"/>
      <c r="O129" s="227"/>
      <c r="P129" s="227"/>
    </row>
    <row r="130" spans="1:16" hidden="1" x14ac:dyDescent="0.25">
      <c r="B130" s="271"/>
    </row>
    <row r="131" spans="1:16" ht="15.75" hidden="1" thickBot="1" x14ac:dyDescent="0.3">
      <c r="B131" s="271"/>
      <c r="C131" s="227">
        <v>1</v>
      </c>
      <c r="D131" s="227">
        <v>2</v>
      </c>
      <c r="E131" s="227">
        <v>3</v>
      </c>
      <c r="F131" s="227">
        <v>4</v>
      </c>
      <c r="G131" s="227">
        <v>5</v>
      </c>
      <c r="H131" s="227">
        <v>6</v>
      </c>
      <c r="I131" s="227">
        <v>7</v>
      </c>
      <c r="J131" s="227">
        <v>8</v>
      </c>
      <c r="K131" s="227">
        <v>9</v>
      </c>
      <c r="L131" s="227">
        <v>10</v>
      </c>
      <c r="M131" s="227">
        <v>11</v>
      </c>
      <c r="N131" s="227">
        <v>12</v>
      </c>
    </row>
    <row r="132" spans="1:16" ht="16.5" hidden="1" thickTop="1" thickBot="1" x14ac:dyDescent="0.3">
      <c r="B132" s="549" t="s">
        <v>257</v>
      </c>
      <c r="C132" s="458" t="s">
        <v>0</v>
      </c>
      <c r="D132" s="458" t="s">
        <v>1</v>
      </c>
      <c r="E132" s="458" t="s">
        <v>2</v>
      </c>
      <c r="F132" s="458" t="s">
        <v>3</v>
      </c>
      <c r="G132" s="458" t="s">
        <v>4</v>
      </c>
      <c r="H132" s="458" t="s">
        <v>5</v>
      </c>
      <c r="I132" s="458" t="s">
        <v>6</v>
      </c>
      <c r="J132" s="458" t="s">
        <v>7</v>
      </c>
      <c r="K132" s="458" t="s">
        <v>8</v>
      </c>
      <c r="L132" s="458" t="s">
        <v>9</v>
      </c>
      <c r="M132" s="458" t="s">
        <v>10</v>
      </c>
      <c r="N132" s="458" t="s">
        <v>11</v>
      </c>
      <c r="O132" s="457" t="s">
        <v>17</v>
      </c>
    </row>
    <row r="133" spans="1:16" ht="15.75" hidden="1" thickTop="1" x14ac:dyDescent="0.25">
      <c r="B133" s="654" t="s">
        <v>258</v>
      </c>
      <c r="C133" s="655">
        <f>SAÍDAS!$E$26</f>
        <v>0</v>
      </c>
      <c r="D133" s="655">
        <f>SAÍDAS!$E$26</f>
        <v>0</v>
      </c>
      <c r="E133" s="655">
        <f>SAÍDAS!$E$26</f>
        <v>0</v>
      </c>
      <c r="F133" s="655">
        <f>SAÍDAS!$E$26</f>
        <v>0</v>
      </c>
      <c r="G133" s="655">
        <f>SAÍDAS!$E$26</f>
        <v>0</v>
      </c>
      <c r="H133" s="655">
        <f>SAÍDAS!$E$26</f>
        <v>0</v>
      </c>
      <c r="I133" s="655">
        <f>SAÍDAS!$E$26</f>
        <v>0</v>
      </c>
      <c r="J133" s="655">
        <f>SAÍDAS!$E$26</f>
        <v>0</v>
      </c>
      <c r="K133" s="655">
        <f>SAÍDAS!$E$26</f>
        <v>0</v>
      </c>
      <c r="L133" s="655">
        <f>SAÍDAS!$E$26</f>
        <v>0</v>
      </c>
      <c r="M133" s="655">
        <f>SAÍDAS!$E$26</f>
        <v>0</v>
      </c>
      <c r="N133" s="655">
        <f>SAÍDAS!$E$26</f>
        <v>0</v>
      </c>
      <c r="O133" s="656">
        <f t="shared" ref="O133:O139" si="29">SUM(C133:N133)</f>
        <v>0</v>
      </c>
    </row>
    <row r="134" spans="1:16" hidden="1" x14ac:dyDescent="0.25">
      <c r="B134" s="657" t="s">
        <v>166</v>
      </c>
      <c r="C134" s="658">
        <f>SUMIFS(INVESTIMENTOS!$H$27:$H$51,INVESTIMENTOS!$A$27:$A$51,'RESULTADOS FINANCEIROS'!C$131,INVESTIMENTOS!$L$27:$L$51,'RESULTADOS FINANCEIROS'!$C$8)</f>
        <v>0</v>
      </c>
      <c r="D134" s="658">
        <f>SUMIFS(INVESTIMENTOS!$H$27:$H$51,INVESTIMENTOS!$A$27:$A$51,'RESULTADOS FINANCEIROS'!D$131,INVESTIMENTOS!$L$27:$L$51,'RESULTADOS FINANCEIROS'!$C$8)</f>
        <v>0</v>
      </c>
      <c r="E134" s="658">
        <f>SUMIFS(INVESTIMENTOS!$H$27:$H$51,INVESTIMENTOS!$A$27:$A$51,'RESULTADOS FINANCEIROS'!E$131,INVESTIMENTOS!$L$27:$L$51,'RESULTADOS FINANCEIROS'!$C$8)</f>
        <v>0</v>
      </c>
      <c r="F134" s="658">
        <f>SUMIFS(INVESTIMENTOS!$H$27:$H$51,INVESTIMENTOS!$A$27:$A$51,'RESULTADOS FINANCEIROS'!F$131,INVESTIMENTOS!$L$27:$L$51,'RESULTADOS FINANCEIROS'!$C$8)</f>
        <v>0</v>
      </c>
      <c r="G134" s="658">
        <f>SUMIFS(INVESTIMENTOS!$H$27:$H$51,INVESTIMENTOS!$A$27:$A$51,'RESULTADOS FINANCEIROS'!G$131,INVESTIMENTOS!$L$27:$L$51,'RESULTADOS FINANCEIROS'!$C$8)</f>
        <v>0</v>
      </c>
      <c r="H134" s="658">
        <f>SUMIFS(INVESTIMENTOS!$H$27:$H$51,INVESTIMENTOS!$A$27:$A$51,'RESULTADOS FINANCEIROS'!H$131,INVESTIMENTOS!$L$27:$L$51,'RESULTADOS FINANCEIROS'!$C$8)</f>
        <v>0</v>
      </c>
      <c r="I134" s="658">
        <f>SUMIFS(INVESTIMENTOS!$H$27:$H$51,INVESTIMENTOS!$A$27:$A$51,'RESULTADOS FINANCEIROS'!I$131,INVESTIMENTOS!$L$27:$L$51,'RESULTADOS FINANCEIROS'!$C$8)</f>
        <v>0</v>
      </c>
      <c r="J134" s="658">
        <f>SUMIFS(INVESTIMENTOS!$H$27:$H$51,INVESTIMENTOS!$A$27:$A$51,'RESULTADOS FINANCEIROS'!J$131,INVESTIMENTOS!$L$27:$L$51,'RESULTADOS FINANCEIROS'!$C$8)</f>
        <v>0</v>
      </c>
      <c r="K134" s="658">
        <f>SUMIFS(INVESTIMENTOS!$H$27:$H$51,INVESTIMENTOS!$A$27:$A$51,'RESULTADOS FINANCEIROS'!K$131,INVESTIMENTOS!$L$27:$L$51,'RESULTADOS FINANCEIROS'!$C$8)</f>
        <v>0</v>
      </c>
      <c r="L134" s="658">
        <f>SUMIFS(INVESTIMENTOS!$H$27:$H$51,INVESTIMENTOS!$A$27:$A$51,'RESULTADOS FINANCEIROS'!L$131,INVESTIMENTOS!$L$27:$L$51,'RESULTADOS FINANCEIROS'!$C$8)</f>
        <v>0</v>
      </c>
      <c r="M134" s="658">
        <f>SUMIFS(INVESTIMENTOS!$H$27:$H$51,INVESTIMENTOS!$A$27:$A$51,'RESULTADOS FINANCEIROS'!M$131,INVESTIMENTOS!$L$27:$L$51,'RESULTADOS FINANCEIROS'!$C$8)</f>
        <v>0</v>
      </c>
      <c r="N134" s="658">
        <f>SUMIFS(INVESTIMENTOS!$H$27:$H$51,INVESTIMENTOS!$A$27:$A$51,'RESULTADOS FINANCEIROS'!N$131,INVESTIMENTOS!$L$27:$L$51,'RESULTADOS FINANCEIROS'!$C$8)</f>
        <v>0</v>
      </c>
      <c r="O134" s="659">
        <f t="shared" si="29"/>
        <v>0</v>
      </c>
    </row>
    <row r="135" spans="1:16" hidden="1" x14ac:dyDescent="0.25">
      <c r="B135" s="657" t="s">
        <v>167</v>
      </c>
      <c r="C135" s="658">
        <f>SUMIFS(INVESTIMENTOS!$F$56:$F$82,INVESTIMENTOS!$A$56:$A$82,'RESULTADOS FINANCEIROS'!C$131,INVESTIMENTOS!$L$56:$L$82,'RESULTADOS FINANCEIROS'!$C$8)</f>
        <v>0</v>
      </c>
      <c r="D135" s="658">
        <f>SUMIFS(INVESTIMENTOS!$F$56:$F$82,INVESTIMENTOS!$A$56:$A$82,'RESULTADOS FINANCEIROS'!D$131,INVESTIMENTOS!$L$56:$L$82,'RESULTADOS FINANCEIROS'!$C$8)</f>
        <v>0</v>
      </c>
      <c r="E135" s="658">
        <f>SUMIFS(INVESTIMENTOS!$F$56:$F$82,INVESTIMENTOS!$A$56:$A$82,'RESULTADOS FINANCEIROS'!E$131,INVESTIMENTOS!$L$56:$L$82,'RESULTADOS FINANCEIROS'!$C$8)</f>
        <v>0</v>
      </c>
      <c r="F135" s="658">
        <f>SUMIFS(INVESTIMENTOS!$F$56:$F$82,INVESTIMENTOS!$A$56:$A$82,'RESULTADOS FINANCEIROS'!F$131,INVESTIMENTOS!$L$56:$L$82,'RESULTADOS FINANCEIROS'!$C$8)</f>
        <v>0</v>
      </c>
      <c r="G135" s="658">
        <f>SUMIFS(INVESTIMENTOS!$F$56:$F$82,INVESTIMENTOS!$A$56:$A$82,'RESULTADOS FINANCEIROS'!G$131,INVESTIMENTOS!$L$56:$L$82,'RESULTADOS FINANCEIROS'!$C$8)</f>
        <v>0</v>
      </c>
      <c r="H135" s="658">
        <f>SUMIFS(INVESTIMENTOS!$F$56:$F$82,INVESTIMENTOS!$A$56:$A$82,'RESULTADOS FINANCEIROS'!H$131,INVESTIMENTOS!$L$56:$L$82,'RESULTADOS FINANCEIROS'!$C$8)</f>
        <v>0</v>
      </c>
      <c r="I135" s="658">
        <f>SUMIFS(INVESTIMENTOS!$F$56:$F$82,INVESTIMENTOS!$A$56:$A$82,'RESULTADOS FINANCEIROS'!I$131,INVESTIMENTOS!$L$56:$L$82,'RESULTADOS FINANCEIROS'!$C$8)</f>
        <v>0</v>
      </c>
      <c r="J135" s="658">
        <f>SUMIFS(INVESTIMENTOS!$F$56:$F$82,INVESTIMENTOS!$A$56:$A$82,'RESULTADOS FINANCEIROS'!J$131,INVESTIMENTOS!$L$56:$L$82,'RESULTADOS FINANCEIROS'!$C$8)</f>
        <v>0</v>
      </c>
      <c r="K135" s="658">
        <f>SUMIFS(INVESTIMENTOS!$F$56:$F$82,INVESTIMENTOS!$A$56:$A$82,'RESULTADOS FINANCEIROS'!K$131,INVESTIMENTOS!$L$56:$L$82,'RESULTADOS FINANCEIROS'!$C$8)</f>
        <v>0</v>
      </c>
      <c r="L135" s="658">
        <f>SUMIFS(INVESTIMENTOS!$F$56:$F$82,INVESTIMENTOS!$A$56:$A$82,'RESULTADOS FINANCEIROS'!L$131,INVESTIMENTOS!$L$56:$L$82,'RESULTADOS FINANCEIROS'!$C$8)</f>
        <v>0</v>
      </c>
      <c r="M135" s="658">
        <f>SUMIFS(INVESTIMENTOS!$F$56:$F$82,INVESTIMENTOS!$A$56:$A$82,'RESULTADOS FINANCEIROS'!M$131,INVESTIMENTOS!$L$56:$L$82,'RESULTADOS FINANCEIROS'!$C$8)</f>
        <v>0</v>
      </c>
      <c r="N135" s="658">
        <f>SUMIFS(INVESTIMENTOS!$F$56:$F$82,INVESTIMENTOS!$A$56:$A$82,'RESULTADOS FINANCEIROS'!N$131,INVESTIMENTOS!$L$56:$L$82,'RESULTADOS FINANCEIROS'!$C$8)</f>
        <v>0</v>
      </c>
      <c r="O135" s="659">
        <f t="shared" si="29"/>
        <v>0</v>
      </c>
    </row>
    <row r="136" spans="1:16" hidden="1" x14ac:dyDescent="0.25">
      <c r="B136" s="657" t="s">
        <v>168</v>
      </c>
      <c r="C136" s="658">
        <f>SUMIFS(INVESTIMENTOS!$F$87:$F$111,INVESTIMENTOS!$A$87:$A$111,'RESULTADOS FINANCEIROS'!C$131,INVESTIMENTOS!$L$87:$L$111,'RESULTADOS FINANCEIROS'!$C$8)</f>
        <v>2900</v>
      </c>
      <c r="D136" s="658">
        <f>SUMIFS(INVESTIMENTOS!$F$87:$F$111,INVESTIMENTOS!$A$87:$A$111,'RESULTADOS FINANCEIROS'!D$131,INVESTIMENTOS!$L$87:$L$111,'RESULTADOS FINANCEIROS'!$C$8)</f>
        <v>0</v>
      </c>
      <c r="E136" s="658">
        <f>SUMIFS(INVESTIMENTOS!$F$87:$F$111,INVESTIMENTOS!$A$87:$A$111,'RESULTADOS FINANCEIROS'!E$131,INVESTIMENTOS!$L$87:$L$111,'RESULTADOS FINANCEIROS'!$C$8)</f>
        <v>0</v>
      </c>
      <c r="F136" s="658">
        <f>SUMIFS(INVESTIMENTOS!$F$87:$F$111,INVESTIMENTOS!$A$87:$A$111,'RESULTADOS FINANCEIROS'!F$131,INVESTIMENTOS!$L$87:$L$111,'RESULTADOS FINANCEIROS'!$C$8)</f>
        <v>0</v>
      </c>
      <c r="G136" s="658">
        <f>SUMIFS(INVESTIMENTOS!$F$87:$F$111,INVESTIMENTOS!$A$87:$A$111,'RESULTADOS FINANCEIROS'!G$131,INVESTIMENTOS!$L$87:$L$111,'RESULTADOS FINANCEIROS'!$C$8)</f>
        <v>0</v>
      </c>
      <c r="H136" s="658">
        <f>SUMIFS(INVESTIMENTOS!$F$87:$F$111,INVESTIMENTOS!$A$87:$A$111,'RESULTADOS FINANCEIROS'!H$131,INVESTIMENTOS!$L$87:$L$111,'RESULTADOS FINANCEIROS'!$C$8)</f>
        <v>0</v>
      </c>
      <c r="I136" s="658">
        <f>SUMIFS(INVESTIMENTOS!$F$87:$F$111,INVESTIMENTOS!$A$87:$A$111,'RESULTADOS FINANCEIROS'!I$131,INVESTIMENTOS!$L$87:$L$111,'RESULTADOS FINANCEIROS'!$C$8)</f>
        <v>0</v>
      </c>
      <c r="J136" s="658">
        <f>SUMIFS(INVESTIMENTOS!$F$87:$F$111,INVESTIMENTOS!$A$87:$A$111,'RESULTADOS FINANCEIROS'!J$131,INVESTIMENTOS!$L$87:$L$111,'RESULTADOS FINANCEIROS'!$C$8)</f>
        <v>0</v>
      </c>
      <c r="K136" s="658">
        <f>SUMIFS(INVESTIMENTOS!$F$87:$F$111,INVESTIMENTOS!$A$87:$A$111,'RESULTADOS FINANCEIROS'!K$131,INVESTIMENTOS!$L$87:$L$111,'RESULTADOS FINANCEIROS'!$C$8)</f>
        <v>0</v>
      </c>
      <c r="L136" s="658">
        <f>SUMIFS(INVESTIMENTOS!$F$87:$F$111,INVESTIMENTOS!$A$87:$A$111,'RESULTADOS FINANCEIROS'!L$131,INVESTIMENTOS!$L$87:$L$111,'RESULTADOS FINANCEIROS'!$C$8)</f>
        <v>0</v>
      </c>
      <c r="M136" s="658">
        <f>SUMIFS(INVESTIMENTOS!$F$87:$F$111,INVESTIMENTOS!$A$87:$A$111,'RESULTADOS FINANCEIROS'!M$131,INVESTIMENTOS!$L$87:$L$111,'RESULTADOS FINANCEIROS'!$C$8)</f>
        <v>0</v>
      </c>
      <c r="N136" s="658">
        <f>SUMIFS(INVESTIMENTOS!$F$87:$F$111,INVESTIMENTOS!$A$87:$A$111,'RESULTADOS FINANCEIROS'!N$131,INVESTIMENTOS!$L$87:$L$111,'RESULTADOS FINANCEIROS'!$C$8)</f>
        <v>0</v>
      </c>
      <c r="O136" s="659">
        <f t="shared" si="29"/>
        <v>2900</v>
      </c>
    </row>
    <row r="137" spans="1:16" hidden="1" x14ac:dyDescent="0.25">
      <c r="B137" s="657" t="s">
        <v>259</v>
      </c>
      <c r="C137" s="658">
        <f>SUMIFS(INVESTIMENTOS!$F$116:$F$140,INVESTIMENTOS!$A$116:$A$140,'RESULTADOS FINANCEIROS'!C$131,INVESTIMENTOS!$L$116:$L$140,'RESULTADOS FINANCEIROS'!$C$8)</f>
        <v>0</v>
      </c>
      <c r="D137" s="658">
        <f>SUMIFS(INVESTIMENTOS!$F$116:$F$140,INVESTIMENTOS!$A$116:$A$140,'RESULTADOS FINANCEIROS'!D$131,INVESTIMENTOS!$L$116:$L$140,'RESULTADOS FINANCEIROS'!$C$8)</f>
        <v>0</v>
      </c>
      <c r="E137" s="658">
        <f>SUMIFS(INVESTIMENTOS!$F$116:$F$140,INVESTIMENTOS!$A$116:$A$140,'RESULTADOS FINANCEIROS'!E$131,INVESTIMENTOS!$L$116:$L$140,'RESULTADOS FINANCEIROS'!$C$8)</f>
        <v>0</v>
      </c>
      <c r="F137" s="658">
        <f>SUMIFS(INVESTIMENTOS!$F$116:$F$140,INVESTIMENTOS!$A$116:$A$140,'RESULTADOS FINANCEIROS'!F$131,INVESTIMENTOS!$L$116:$L$140,'RESULTADOS FINANCEIROS'!$C$8)</f>
        <v>0</v>
      </c>
      <c r="G137" s="658">
        <f>SUMIFS(INVESTIMENTOS!$F$116:$F$140,INVESTIMENTOS!$A$116:$A$140,'RESULTADOS FINANCEIROS'!G$131,INVESTIMENTOS!$L$116:$L$140,'RESULTADOS FINANCEIROS'!$C$8)</f>
        <v>0</v>
      </c>
      <c r="H137" s="658">
        <f>SUMIFS(INVESTIMENTOS!$F$116:$F$140,INVESTIMENTOS!$A$116:$A$140,'RESULTADOS FINANCEIROS'!H$131,INVESTIMENTOS!$L$116:$L$140,'RESULTADOS FINANCEIROS'!$C$8)</f>
        <v>0</v>
      </c>
      <c r="I137" s="658">
        <f>SUMIFS(INVESTIMENTOS!$F$116:$F$140,INVESTIMENTOS!$A$116:$A$140,'RESULTADOS FINANCEIROS'!I$131,INVESTIMENTOS!$L$116:$L$140,'RESULTADOS FINANCEIROS'!$C$8)</f>
        <v>0</v>
      </c>
      <c r="J137" s="658">
        <f>SUMIFS(INVESTIMENTOS!$F$116:$F$140,INVESTIMENTOS!$A$116:$A$140,'RESULTADOS FINANCEIROS'!J$131,INVESTIMENTOS!$L$116:$L$140,'RESULTADOS FINANCEIROS'!$C$8)</f>
        <v>0</v>
      </c>
      <c r="K137" s="658">
        <f>SUMIFS(INVESTIMENTOS!$F$116:$F$140,INVESTIMENTOS!$A$116:$A$140,'RESULTADOS FINANCEIROS'!K$131,INVESTIMENTOS!$L$116:$L$140,'RESULTADOS FINANCEIROS'!$C$8)</f>
        <v>0</v>
      </c>
      <c r="L137" s="658">
        <f>SUMIFS(INVESTIMENTOS!$F$116:$F$140,INVESTIMENTOS!$A$116:$A$140,'RESULTADOS FINANCEIROS'!L$131,INVESTIMENTOS!$L$116:$L$140,'RESULTADOS FINANCEIROS'!$C$8)</f>
        <v>0</v>
      </c>
      <c r="M137" s="658">
        <f>SUMIFS(INVESTIMENTOS!$F$116:$F$140,INVESTIMENTOS!$A$116:$A$140,'RESULTADOS FINANCEIROS'!M$131,INVESTIMENTOS!$L$116:$L$140,'RESULTADOS FINANCEIROS'!$C$8)</f>
        <v>0</v>
      </c>
      <c r="N137" s="658">
        <f>SUMIFS(INVESTIMENTOS!$F$116:$F$140,INVESTIMENTOS!$A$116:$A$140,'RESULTADOS FINANCEIROS'!N$131,INVESTIMENTOS!$L$116:$L$140,'RESULTADOS FINANCEIROS'!$C$8)</f>
        <v>0</v>
      </c>
      <c r="O137" s="659">
        <f t="shared" si="29"/>
        <v>0</v>
      </c>
    </row>
    <row r="138" spans="1:16" hidden="1" x14ac:dyDescent="0.25">
      <c r="B138" s="660" t="s">
        <v>119</v>
      </c>
      <c r="C138" s="661">
        <f>SUMIFS(INVESTIMENTOS!$F$145:$F$168,INVESTIMENTOS!$A$145:$A$168,'RESULTADOS FINANCEIROS'!C$131,INVESTIMENTOS!$L$145:$L$168,'RESULTADOS FINANCEIROS'!$C$8)</f>
        <v>0</v>
      </c>
      <c r="D138" s="661">
        <f>SUMIFS(INVESTIMENTOS!$F$145:$F$168,INVESTIMENTOS!$A$145:$A$168,'RESULTADOS FINANCEIROS'!D$131,INVESTIMENTOS!$L$145:$L$168,'RESULTADOS FINANCEIROS'!$C$8)</f>
        <v>0</v>
      </c>
      <c r="E138" s="661">
        <f>SUMIFS(INVESTIMENTOS!$F$145:$F$168,INVESTIMENTOS!$A$145:$A$168,'RESULTADOS FINANCEIROS'!E$131,INVESTIMENTOS!$L$145:$L$168,'RESULTADOS FINANCEIROS'!$C$8)</f>
        <v>0</v>
      </c>
      <c r="F138" s="661">
        <f>SUMIFS(INVESTIMENTOS!$F$145:$F$168,INVESTIMENTOS!$A$145:$A$168,'RESULTADOS FINANCEIROS'!F$131,INVESTIMENTOS!$L$145:$L$168,'RESULTADOS FINANCEIROS'!$C$8)</f>
        <v>0</v>
      </c>
      <c r="G138" s="661">
        <f>SUMIFS(INVESTIMENTOS!$F$145:$F$168,INVESTIMENTOS!$A$145:$A$168,'RESULTADOS FINANCEIROS'!G$131,INVESTIMENTOS!$L$145:$L$168,'RESULTADOS FINANCEIROS'!$C$8)</f>
        <v>0</v>
      </c>
      <c r="H138" s="661">
        <f>SUMIFS(INVESTIMENTOS!$F$145:$F$168,INVESTIMENTOS!$A$145:$A$168,'RESULTADOS FINANCEIROS'!H$131,INVESTIMENTOS!$L$145:$L$168,'RESULTADOS FINANCEIROS'!$C$8)</f>
        <v>0</v>
      </c>
      <c r="I138" s="661">
        <f>SUMIFS(INVESTIMENTOS!$F$145:$F$168,INVESTIMENTOS!$A$145:$A$168,'RESULTADOS FINANCEIROS'!I$131,INVESTIMENTOS!$L$145:$L$168,'RESULTADOS FINANCEIROS'!$C$8)</f>
        <v>0</v>
      </c>
      <c r="J138" s="661">
        <f>SUMIFS(INVESTIMENTOS!$F$145:$F$168,INVESTIMENTOS!$A$145:$A$168,'RESULTADOS FINANCEIROS'!J$131,INVESTIMENTOS!$L$145:$L$168,'RESULTADOS FINANCEIROS'!$C$8)</f>
        <v>0</v>
      </c>
      <c r="K138" s="661">
        <f>SUMIFS(INVESTIMENTOS!$F$145:$F$168,INVESTIMENTOS!$A$145:$A$168,'RESULTADOS FINANCEIROS'!K$131,INVESTIMENTOS!$L$145:$L$168,'RESULTADOS FINANCEIROS'!$C$8)</f>
        <v>0</v>
      </c>
      <c r="L138" s="661">
        <f>SUMIFS(INVESTIMENTOS!$F$145:$F$168,INVESTIMENTOS!$A$145:$A$168,'RESULTADOS FINANCEIROS'!L$131,INVESTIMENTOS!$L$145:$L$168,'RESULTADOS FINANCEIROS'!$C$8)</f>
        <v>0</v>
      </c>
      <c r="M138" s="661">
        <f>SUMIFS(INVESTIMENTOS!$F$145:$F$168,INVESTIMENTOS!$A$145:$A$168,'RESULTADOS FINANCEIROS'!M$131,INVESTIMENTOS!$L$145:$L$168,'RESULTADOS FINANCEIROS'!$C$8)</f>
        <v>0</v>
      </c>
      <c r="N138" s="661">
        <f>SUMIFS(INVESTIMENTOS!$F$145:$F$168,INVESTIMENTOS!$A$145:$A$168,'RESULTADOS FINANCEIROS'!N$131,INVESTIMENTOS!$L$145:$L$168,'RESULTADOS FINANCEIROS'!$C$8)</f>
        <v>0</v>
      </c>
      <c r="O138" s="659">
        <f t="shared" si="29"/>
        <v>0</v>
      </c>
    </row>
    <row r="139" spans="1:16" ht="15.75" hidden="1" thickBot="1" x14ac:dyDescent="0.3">
      <c r="B139" s="662" t="s">
        <v>17</v>
      </c>
      <c r="C139" s="663">
        <f>SUM(C133:C138)</f>
        <v>2900</v>
      </c>
      <c r="D139" s="663">
        <f t="shared" ref="D139:N139" si="30">SUM(D133:D138)</f>
        <v>0</v>
      </c>
      <c r="E139" s="663">
        <f t="shared" si="30"/>
        <v>0</v>
      </c>
      <c r="F139" s="663">
        <f t="shared" si="30"/>
        <v>0</v>
      </c>
      <c r="G139" s="663">
        <f t="shared" si="30"/>
        <v>0</v>
      </c>
      <c r="H139" s="663">
        <f t="shared" si="30"/>
        <v>0</v>
      </c>
      <c r="I139" s="663">
        <f t="shared" si="30"/>
        <v>0</v>
      </c>
      <c r="J139" s="663">
        <f t="shared" si="30"/>
        <v>0</v>
      </c>
      <c r="K139" s="663">
        <f t="shared" si="30"/>
        <v>0</v>
      </c>
      <c r="L139" s="663">
        <f t="shared" si="30"/>
        <v>0</v>
      </c>
      <c r="M139" s="663">
        <f t="shared" si="30"/>
        <v>0</v>
      </c>
      <c r="N139" s="663">
        <f t="shared" si="30"/>
        <v>0</v>
      </c>
      <c r="O139" s="664">
        <f t="shared" si="29"/>
        <v>2900</v>
      </c>
    </row>
    <row r="140" spans="1:16" s="51" customFormat="1" ht="35.25" hidden="1" customHeight="1" thickTop="1" thickBot="1" x14ac:dyDescent="0.3">
      <c r="A140" s="52"/>
      <c r="H140" s="1242"/>
      <c r="I140" s="1242"/>
      <c r="J140" s="1242"/>
      <c r="K140" s="1242"/>
      <c r="L140" s="1242"/>
      <c r="M140" s="1242"/>
      <c r="N140" s="1242"/>
      <c r="O140" s="1242"/>
    </row>
    <row r="141" spans="1:16" s="51" customFormat="1" ht="16.5" hidden="1" thickTop="1" thickBot="1" x14ac:dyDescent="0.3">
      <c r="A141" s="52"/>
      <c r="B141" s="77" t="s">
        <v>239</v>
      </c>
      <c r="C141" s="84"/>
      <c r="E141" s="1232" t="s">
        <v>123</v>
      </c>
      <c r="F141" s="1233"/>
      <c r="G141" s="1236" t="s">
        <v>104</v>
      </c>
      <c r="H141" s="1237"/>
      <c r="I141" s="1240" t="s">
        <v>103</v>
      </c>
      <c r="J141" s="1233"/>
      <c r="K141" s="1240" t="s">
        <v>102</v>
      </c>
      <c r="L141" s="1241"/>
      <c r="M141" s="85"/>
      <c r="N141" s="86"/>
      <c r="O141" s="86"/>
    </row>
    <row r="142" spans="1:16" s="51" customFormat="1" ht="33.75" hidden="1" customHeight="1" thickTop="1" thickBot="1" x14ac:dyDescent="0.3">
      <c r="A142" s="52"/>
      <c r="B142" s="56" t="s">
        <v>129</v>
      </c>
      <c r="C142" s="6" t="s">
        <v>244</v>
      </c>
      <c r="D142" s="14"/>
      <c r="E142" s="7" t="s">
        <v>130</v>
      </c>
      <c r="F142" s="8" t="s">
        <v>131</v>
      </c>
      <c r="G142" s="8" t="s">
        <v>130</v>
      </c>
      <c r="H142" s="8" t="s">
        <v>131</v>
      </c>
      <c r="I142" s="8" t="s">
        <v>130</v>
      </c>
      <c r="J142" s="8" t="s">
        <v>131</v>
      </c>
      <c r="K142" s="8" t="s">
        <v>130</v>
      </c>
      <c r="L142" s="9" t="s">
        <v>131</v>
      </c>
      <c r="M142" s="79" t="s">
        <v>471</v>
      </c>
    </row>
    <row r="143" spans="1:16" s="51" customFormat="1" ht="15.75" hidden="1" customHeight="1" thickTop="1" x14ac:dyDescent="0.25">
      <c r="A143" s="52"/>
      <c r="B143" s="47" t="s">
        <v>132</v>
      </c>
      <c r="C143" s="10">
        <f>INVESTIMENTOS!J21</f>
        <v>0</v>
      </c>
      <c r="D143" s="57"/>
      <c r="E143" s="59">
        <f>IF(F143=0,0,(F143/$C143)*100)</f>
        <v>0</v>
      </c>
      <c r="F143" s="64">
        <f>C143</f>
        <v>0</v>
      </c>
      <c r="G143" s="60" t="s">
        <v>107</v>
      </c>
      <c r="H143" s="65" t="s">
        <v>107</v>
      </c>
      <c r="I143" s="60" t="s">
        <v>107</v>
      </c>
      <c r="J143" s="65" t="s">
        <v>107</v>
      </c>
      <c r="K143" s="60" t="s">
        <v>107</v>
      </c>
      <c r="L143" s="66" t="s">
        <v>107</v>
      </c>
    </row>
    <row r="144" spans="1:16" s="51" customFormat="1" hidden="1" x14ac:dyDescent="0.25">
      <c r="A144" s="52"/>
      <c r="B144" s="48" t="s">
        <v>133</v>
      </c>
      <c r="C144" s="11">
        <f>INVESTIMENTOS!J52</f>
        <v>2038.0193733057577</v>
      </c>
      <c r="D144" s="58"/>
      <c r="E144" s="68">
        <f>INVESTIMENTOS!M52</f>
        <v>0</v>
      </c>
      <c r="F144" s="62">
        <f>INVESTIMENTOS!N52</f>
        <v>0</v>
      </c>
      <c r="G144" s="63">
        <f>INVESTIMENTOS!O52</f>
        <v>0</v>
      </c>
      <c r="H144" s="62">
        <f>INVESTIMENTOS!P52</f>
        <v>0</v>
      </c>
      <c r="I144" s="63">
        <f>INVESTIMENTOS!Q52</f>
        <v>0</v>
      </c>
      <c r="J144" s="62">
        <f>INVESTIMENTOS!R52</f>
        <v>0</v>
      </c>
      <c r="K144" s="63">
        <f>INVESTIMENTOS!S52</f>
        <v>0</v>
      </c>
      <c r="L144" s="67">
        <f>INVESTIMENTOS!T52</f>
        <v>0</v>
      </c>
      <c r="M144" s="940">
        <f t="shared" ref="M144:M149" si="31">SUM(E144,G144,I144,K144)</f>
        <v>0</v>
      </c>
    </row>
    <row r="145" spans="1:25" s="51" customFormat="1" hidden="1" x14ac:dyDescent="0.25">
      <c r="A145" s="52"/>
      <c r="B145" s="53" t="s">
        <v>240</v>
      </c>
      <c r="C145" s="54">
        <f>INVESTIMENTOS!J83</f>
        <v>2628.5730612363059</v>
      </c>
      <c r="D145" s="57"/>
      <c r="E145" s="68">
        <f>INVESTIMENTOS!M83</f>
        <v>0</v>
      </c>
      <c r="F145" s="62">
        <f>INVESTIMENTOS!N83</f>
        <v>0</v>
      </c>
      <c r="G145" s="63">
        <f>INVESTIMENTOS!O83</f>
        <v>0</v>
      </c>
      <c r="H145" s="62">
        <f>INVESTIMENTOS!P83</f>
        <v>0</v>
      </c>
      <c r="I145" s="63">
        <f>INVESTIMENTOS!Q83</f>
        <v>0</v>
      </c>
      <c r="J145" s="62">
        <f>INVESTIMENTOS!R83</f>
        <v>0</v>
      </c>
      <c r="K145" s="63">
        <f>INVESTIMENTOS!S83</f>
        <v>0</v>
      </c>
      <c r="L145" s="67">
        <f>INVESTIMENTOS!T83</f>
        <v>0</v>
      </c>
      <c r="M145" s="940">
        <f t="shared" si="31"/>
        <v>0</v>
      </c>
    </row>
    <row r="146" spans="1:25" s="51" customFormat="1" hidden="1" x14ac:dyDescent="0.25">
      <c r="A146" s="52"/>
      <c r="B146" s="53" t="s">
        <v>241</v>
      </c>
      <c r="C146" s="54">
        <f>INVESTIMENTOS!J112</f>
        <v>1358.3761025913136</v>
      </c>
      <c r="D146" s="57"/>
      <c r="E146" s="68">
        <f>INVESTIMENTOS!M112</f>
        <v>0</v>
      </c>
      <c r="F146" s="62">
        <f>INVESTIMENTOS!N112</f>
        <v>0</v>
      </c>
      <c r="G146" s="63">
        <f>INVESTIMENTOS!O112</f>
        <v>0</v>
      </c>
      <c r="H146" s="62">
        <f>INVESTIMENTOS!P112</f>
        <v>0</v>
      </c>
      <c r="I146" s="63">
        <f>INVESTIMENTOS!Q112</f>
        <v>0</v>
      </c>
      <c r="J146" s="62">
        <f>INVESTIMENTOS!R112</f>
        <v>0</v>
      </c>
      <c r="K146" s="63">
        <f>INVESTIMENTOS!S112</f>
        <v>0</v>
      </c>
      <c r="L146" s="67">
        <f>INVESTIMENTOS!T112</f>
        <v>0</v>
      </c>
      <c r="M146" s="940">
        <f t="shared" si="31"/>
        <v>0</v>
      </c>
      <c r="O146" s="87"/>
    </row>
    <row r="147" spans="1:25" s="51" customFormat="1" hidden="1" x14ac:dyDescent="0.25">
      <c r="A147" s="52"/>
      <c r="B147" s="53" t="s">
        <v>242</v>
      </c>
      <c r="C147" s="54">
        <f>INVESTIMENTOS!J141</f>
        <v>1894.3985848959696</v>
      </c>
      <c r="D147" s="57"/>
      <c r="E147" s="68">
        <f>INVESTIMENTOS!M141</f>
        <v>0</v>
      </c>
      <c r="F147" s="62">
        <f>INVESTIMENTOS!N141</f>
        <v>0</v>
      </c>
      <c r="G147" s="63">
        <f>INVESTIMENTOS!O141</f>
        <v>0</v>
      </c>
      <c r="H147" s="62">
        <f>INVESTIMENTOS!P141</f>
        <v>0</v>
      </c>
      <c r="I147" s="63">
        <f>INVESTIMENTOS!Q141</f>
        <v>0</v>
      </c>
      <c r="J147" s="62">
        <f>INVESTIMENTOS!R141</f>
        <v>0</v>
      </c>
      <c r="K147" s="63">
        <f>INVESTIMENTOS!S141</f>
        <v>0</v>
      </c>
      <c r="L147" s="67">
        <f>INVESTIMENTOS!T141</f>
        <v>0</v>
      </c>
      <c r="M147" s="940">
        <f t="shared" si="31"/>
        <v>0</v>
      </c>
    </row>
    <row r="148" spans="1:25" ht="15.75" hidden="1" thickBot="1" x14ac:dyDescent="0.3">
      <c r="B148" s="49" t="s">
        <v>243</v>
      </c>
      <c r="C148" s="12">
        <f>INVESTIMENTOS!J169</f>
        <v>0</v>
      </c>
      <c r="D148" s="57"/>
      <c r="E148" s="68">
        <f>INVESTIMENTOS!M169</f>
        <v>0</v>
      </c>
      <c r="F148" s="62">
        <f>INVESTIMENTOS!N169</f>
        <v>0</v>
      </c>
      <c r="G148" s="63">
        <f>INVESTIMENTOS!O169</f>
        <v>0</v>
      </c>
      <c r="H148" s="62">
        <f>INVESTIMENTOS!P169</f>
        <v>0</v>
      </c>
      <c r="I148" s="63">
        <f>INVESTIMENTOS!Q169</f>
        <v>0</v>
      </c>
      <c r="J148" s="62">
        <f>INVESTIMENTOS!R169</f>
        <v>0</v>
      </c>
      <c r="K148" s="63">
        <f>INVESTIMENTOS!S169</f>
        <v>0</v>
      </c>
      <c r="L148" s="67">
        <f>INVESTIMENTOS!T169</f>
        <v>0</v>
      </c>
      <c r="M148" s="940">
        <f t="shared" si="31"/>
        <v>0</v>
      </c>
    </row>
    <row r="149" spans="1:25" ht="16.5" hidden="1" thickTop="1" thickBot="1" x14ac:dyDescent="0.3">
      <c r="B149" s="55" t="s">
        <v>134</v>
      </c>
      <c r="C149" s="13">
        <f>SUM(C142:C148)</f>
        <v>7919.3671220293472</v>
      </c>
      <c r="D149" s="58"/>
      <c r="E149" s="61">
        <f>IF(C149=0,0,(F149/$C$149)*100)</f>
        <v>0</v>
      </c>
      <c r="F149" s="88">
        <f>SUM(F143:F148)</f>
        <v>0</v>
      </c>
      <c r="G149" s="89">
        <f>IF(C149=0,0,(H149/$C$149)*100)</f>
        <v>0</v>
      </c>
      <c r="H149" s="88">
        <f>SUM(H143:H148)</f>
        <v>0</v>
      </c>
      <c r="I149" s="89">
        <f>IF(C149=0,0,(J149/$C$149)*100)</f>
        <v>0</v>
      </c>
      <c r="J149" s="88">
        <f>SUM(J143:J148)</f>
        <v>0</v>
      </c>
      <c r="K149" s="89">
        <f>IF(C149=0,0,(L149/$C$149)*100)</f>
        <v>0</v>
      </c>
      <c r="L149" s="90">
        <f>SUM(L143:L148)</f>
        <v>0</v>
      </c>
      <c r="M149" s="940">
        <f t="shared" si="31"/>
        <v>0</v>
      </c>
    </row>
    <row r="150" spans="1:25" ht="15.75" hidden="1" thickTop="1" x14ac:dyDescent="0.25"/>
    <row r="151" spans="1:25" ht="15.75" hidden="1" thickBot="1" x14ac:dyDescent="0.3"/>
    <row r="152" spans="1:25" ht="16.5" hidden="1" thickTop="1" thickBot="1" x14ac:dyDescent="0.3">
      <c r="A152" s="665"/>
      <c r="B152" s="666"/>
      <c r="C152" s="667"/>
      <c r="D152" s="667"/>
      <c r="E152" s="667"/>
      <c r="F152" s="667"/>
      <c r="G152" s="667"/>
      <c r="H152" s="667"/>
      <c r="I152" s="667"/>
      <c r="J152" s="667"/>
      <c r="K152" s="667"/>
      <c r="L152" s="667"/>
      <c r="M152" s="667"/>
      <c r="N152" s="667"/>
      <c r="O152" s="667"/>
      <c r="P152" s="668"/>
      <c r="Q152" s="669"/>
      <c r="R152" s="783"/>
      <c r="S152" s="783"/>
      <c r="T152" s="783"/>
      <c r="U152" s="783"/>
      <c r="V152" s="783"/>
      <c r="W152" s="783"/>
      <c r="X152" s="783"/>
      <c r="Y152" s="783"/>
    </row>
    <row r="153" spans="1:25" ht="15.75" hidden="1" thickBot="1" x14ac:dyDescent="0.3">
      <c r="A153" s="670"/>
      <c r="B153" s="971" t="s">
        <v>173</v>
      </c>
      <c r="C153" s="972" t="s">
        <v>479</v>
      </c>
      <c r="D153" s="973"/>
      <c r="E153" s="973"/>
      <c r="F153" s="973"/>
      <c r="G153" s="973"/>
      <c r="H153" s="973"/>
      <c r="I153" s="973"/>
      <c r="J153" s="973"/>
      <c r="K153" s="973"/>
      <c r="L153" s="973"/>
      <c r="M153" s="973"/>
      <c r="N153" s="973"/>
      <c r="O153" s="973"/>
      <c r="P153" s="671" t="s">
        <v>253</v>
      </c>
      <c r="Q153" s="968"/>
      <c r="R153" s="783"/>
      <c r="S153" s="783"/>
      <c r="T153" s="783"/>
      <c r="U153" s="783"/>
      <c r="V153" s="783"/>
      <c r="W153" s="783"/>
      <c r="X153" s="783"/>
      <c r="Y153" s="783"/>
    </row>
    <row r="154" spans="1:25" hidden="1" x14ac:dyDescent="0.25">
      <c r="A154" s="670"/>
      <c r="B154" s="673" t="s">
        <v>12</v>
      </c>
      <c r="C154" s="674" t="s">
        <v>171</v>
      </c>
      <c r="D154" s="675" t="str">
        <f>IF(OR(REBANHO!E38=0,REBANHO!E38=""),"",REBANHO!E38)</f>
        <v/>
      </c>
      <c r="E154" s="675" t="str">
        <f>IF(OR(REBANHO!F38=0,REBANHO!F38=""),"",REBANHO!F38)</f>
        <v/>
      </c>
      <c r="F154" s="675" t="str">
        <f>IF(OR(REBANHO!G38=0,REBANHO!G38=""),"",REBANHO!G38)</f>
        <v/>
      </c>
      <c r="G154" s="675" t="str">
        <f>IF(OR(REBANHO!H38=0,REBANHO!H38=""),"",REBANHO!H38)</f>
        <v/>
      </c>
      <c r="H154" s="675" t="str">
        <f>IF(OR(REBANHO!I38=0,REBANHO!I38=""),"",REBANHO!I38)</f>
        <v/>
      </c>
      <c r="I154" s="675" t="str">
        <f>IF(OR(REBANHO!J38=0,REBANHO!J38=""),"",REBANHO!J38)</f>
        <v/>
      </c>
      <c r="J154" s="675" t="str">
        <f>IF(OR(REBANHO!K38=0,REBANHO!K38=""),"",REBANHO!K38)</f>
        <v/>
      </c>
      <c r="K154" s="675" t="str">
        <f>IF(OR(REBANHO!L38=0,REBANHO!L38=""),"",REBANHO!L38)</f>
        <v/>
      </c>
      <c r="L154" s="675" t="str">
        <f>IF(OR(REBANHO!M38=0,REBANHO!M38=""),"",REBANHO!M38)</f>
        <v/>
      </c>
      <c r="M154" s="675" t="str">
        <f>IF(OR(REBANHO!N38=0,REBANHO!N38=""),"",REBANHO!N38)</f>
        <v/>
      </c>
      <c r="N154" s="675" t="str">
        <f>IF(OR(REBANHO!O38=0,REBANHO!O38=""),"",REBANHO!O38)</f>
        <v/>
      </c>
      <c r="O154" s="676" t="str">
        <f>IF(OR(REBANHO!P38=0,REBANHO!P38=""),"",REBANHO!P38)</f>
        <v/>
      </c>
      <c r="P154" s="677" t="e">
        <f t="shared" ref="P154:P166" si="32">AVERAGE(D154:O154)</f>
        <v>#DIV/0!</v>
      </c>
      <c r="Q154" s="969"/>
      <c r="R154" s="783"/>
      <c r="S154" s="783"/>
      <c r="T154" s="783"/>
      <c r="U154" s="783"/>
      <c r="V154" s="783"/>
      <c r="W154" s="783"/>
      <c r="X154" s="783"/>
      <c r="Y154" s="783"/>
    </row>
    <row r="155" spans="1:25" hidden="1" x14ac:dyDescent="0.25">
      <c r="A155" s="670"/>
      <c r="B155" s="679" t="s">
        <v>12</v>
      </c>
      <c r="C155" s="680" t="s">
        <v>172</v>
      </c>
      <c r="D155" s="681" t="str">
        <f>IF(OR(REBANHO!E40=0,REBANHO!E40=""),"",REBANHO!E40)</f>
        <v/>
      </c>
      <c r="E155" s="681" t="str">
        <f>IF(OR(REBANHO!F40=0,REBANHO!F40=""),"",REBANHO!F40)</f>
        <v/>
      </c>
      <c r="F155" s="681" t="str">
        <f>IF(OR(REBANHO!G40=0,REBANHO!G40=""),"",REBANHO!G40)</f>
        <v/>
      </c>
      <c r="G155" s="681" t="str">
        <f>IF(OR(REBANHO!H40=0,REBANHO!H40=""),"",REBANHO!H40)</f>
        <v/>
      </c>
      <c r="H155" s="681" t="str">
        <f>IF(OR(REBANHO!I40=0,REBANHO!I40=""),"",REBANHO!I40)</f>
        <v/>
      </c>
      <c r="I155" s="681" t="str">
        <f>IF(OR(REBANHO!J40=0,REBANHO!J40=""),"",REBANHO!J40)</f>
        <v/>
      </c>
      <c r="J155" s="681" t="str">
        <f>IF(OR(REBANHO!K40=0,REBANHO!K40=""),"",REBANHO!K40)</f>
        <v/>
      </c>
      <c r="K155" s="681" t="str">
        <f>IF(OR(REBANHO!L40=0,REBANHO!L40=""),"",REBANHO!L40)</f>
        <v/>
      </c>
      <c r="L155" s="681" t="str">
        <f>IF(OR(REBANHO!M40=0,REBANHO!M40=""),"",REBANHO!M40)</f>
        <v/>
      </c>
      <c r="M155" s="681" t="str">
        <f>IF(OR(REBANHO!N40=0,REBANHO!N40=""),"",REBANHO!N40)</f>
        <v/>
      </c>
      <c r="N155" s="681" t="str">
        <f>IF(OR(REBANHO!O40=0,REBANHO!O40=""),"",REBANHO!O40)</f>
        <v/>
      </c>
      <c r="O155" s="682" t="str">
        <f>IF(OR(REBANHO!P40=0,REBANHO!P40=""),"",REBANHO!P40)</f>
        <v/>
      </c>
      <c r="P155" s="683" t="e">
        <f t="shared" si="32"/>
        <v>#DIV/0!</v>
      </c>
      <c r="Q155" s="969"/>
      <c r="R155" s="783"/>
      <c r="S155" s="783"/>
      <c r="T155" s="783"/>
      <c r="U155" s="783"/>
      <c r="V155" s="783"/>
      <c r="W155" s="783"/>
      <c r="X155" s="783"/>
      <c r="Y155" s="783"/>
    </row>
    <row r="156" spans="1:25" ht="15.75" hidden="1" thickBot="1" x14ac:dyDescent="0.3">
      <c r="A156" s="670"/>
      <c r="B156" s="684" t="s">
        <v>12</v>
      </c>
      <c r="C156" s="685" t="s">
        <v>175</v>
      </c>
      <c r="D156" s="686" t="str">
        <f t="shared" ref="D156:O156" si="33">IF(AND(D154="",D155=""),"",SUM(D154:D155))</f>
        <v/>
      </c>
      <c r="E156" s="686" t="str">
        <f t="shared" si="33"/>
        <v/>
      </c>
      <c r="F156" s="686" t="str">
        <f t="shared" si="33"/>
        <v/>
      </c>
      <c r="G156" s="686" t="str">
        <f t="shared" si="33"/>
        <v/>
      </c>
      <c r="H156" s="686" t="str">
        <f t="shared" si="33"/>
        <v/>
      </c>
      <c r="I156" s="686" t="str">
        <f t="shared" si="33"/>
        <v/>
      </c>
      <c r="J156" s="686" t="str">
        <f t="shared" si="33"/>
        <v/>
      </c>
      <c r="K156" s="686" t="str">
        <f t="shared" si="33"/>
        <v/>
      </c>
      <c r="L156" s="686" t="str">
        <f t="shared" si="33"/>
        <v/>
      </c>
      <c r="M156" s="686" t="str">
        <f t="shared" si="33"/>
        <v/>
      </c>
      <c r="N156" s="686" t="str">
        <f t="shared" si="33"/>
        <v/>
      </c>
      <c r="O156" s="687" t="str">
        <f t="shared" si="33"/>
        <v/>
      </c>
      <c r="P156" s="975" t="e">
        <f t="shared" si="32"/>
        <v>#DIV/0!</v>
      </c>
      <c r="Q156" s="970"/>
      <c r="R156" s="783"/>
      <c r="S156" s="783"/>
      <c r="T156" s="783"/>
      <c r="U156" s="783"/>
      <c r="V156" s="783"/>
      <c r="W156" s="783"/>
      <c r="X156" s="783"/>
      <c r="Y156" s="783"/>
    </row>
    <row r="157" spans="1:25" hidden="1" x14ac:dyDescent="0.25">
      <c r="A157" s="670"/>
      <c r="B157" s="673" t="s">
        <v>13</v>
      </c>
      <c r="C157" s="674" t="s">
        <v>171</v>
      </c>
      <c r="D157" s="675" t="str">
        <f>IF(OR(REBANHO!E43=0,REBANHO!E43=""),"",REBANHO!E43)</f>
        <v/>
      </c>
      <c r="E157" s="675" t="str">
        <f>IF(OR(REBANHO!F43=0,REBANHO!F43=""),"",REBANHO!F43)</f>
        <v/>
      </c>
      <c r="F157" s="675" t="str">
        <f>IF(OR(REBANHO!G43=0,REBANHO!G43=""),"",REBANHO!G43)</f>
        <v/>
      </c>
      <c r="G157" s="675" t="str">
        <f>IF(OR(REBANHO!H43=0,REBANHO!H43=""),"",REBANHO!H43)</f>
        <v/>
      </c>
      <c r="H157" s="675" t="str">
        <f>IF(OR(REBANHO!I43=0,REBANHO!I43=""),"",REBANHO!I43)</f>
        <v/>
      </c>
      <c r="I157" s="675" t="str">
        <f>IF(OR(REBANHO!J43=0,REBANHO!J43=""),"",REBANHO!J43)</f>
        <v/>
      </c>
      <c r="J157" s="675" t="str">
        <f>IF(OR(REBANHO!K43=0,REBANHO!K43=""),"",REBANHO!K43)</f>
        <v/>
      </c>
      <c r="K157" s="675" t="str">
        <f>IF(OR(REBANHO!L43=0,REBANHO!L43=""),"",REBANHO!L43)</f>
        <v/>
      </c>
      <c r="L157" s="675" t="str">
        <f>IF(OR(REBANHO!M43=0,REBANHO!M43=""),"",REBANHO!M43)</f>
        <v/>
      </c>
      <c r="M157" s="675" t="str">
        <f>IF(OR(REBANHO!N43=0,REBANHO!N43=""),"",REBANHO!N43)</f>
        <v/>
      </c>
      <c r="N157" s="675" t="str">
        <f>IF(OR(REBANHO!O43=0,REBANHO!O43=""),"",REBANHO!O43)</f>
        <v/>
      </c>
      <c r="O157" s="676" t="str">
        <f>IF(OR(REBANHO!P43=0,REBANHO!P43=""),"",REBANHO!P43)</f>
        <v/>
      </c>
      <c r="P157" s="677" t="e">
        <f t="shared" si="32"/>
        <v>#DIV/0!</v>
      </c>
      <c r="Q157" s="970"/>
      <c r="R157" s="783"/>
      <c r="S157" s="783"/>
      <c r="T157" s="783"/>
      <c r="U157" s="783"/>
      <c r="V157" s="783"/>
      <c r="W157" s="783"/>
      <c r="X157" s="783"/>
      <c r="Y157" s="783"/>
    </row>
    <row r="158" spans="1:25" hidden="1" x14ac:dyDescent="0.25">
      <c r="A158" s="670"/>
      <c r="B158" s="679" t="s">
        <v>13</v>
      </c>
      <c r="C158" s="680" t="s">
        <v>172</v>
      </c>
      <c r="D158" s="681">
        <f>IF(OR(REBANHO!E45=0,REBANHO!E45=""),"",REBANHO!E45)</f>
        <v>137</v>
      </c>
      <c r="E158" s="681">
        <f>IF(OR(REBANHO!F45=0,REBANHO!F45=""),"",REBANHO!F45)</f>
        <v>137</v>
      </c>
      <c r="F158" s="681">
        <f>IF(OR(REBANHO!G45=0,REBANHO!G45=""),"",REBANHO!G45)</f>
        <v>236</v>
      </c>
      <c r="G158" s="681">
        <f>IF(OR(REBANHO!H45=0,REBANHO!H45=""),"",REBANHO!H45)</f>
        <v>124</v>
      </c>
      <c r="H158" s="681">
        <f>IF(OR(REBANHO!I45=0,REBANHO!I45=""),"",REBANHO!I45)</f>
        <v>101</v>
      </c>
      <c r="I158" s="681">
        <f>IF(OR(REBANHO!J45=0,REBANHO!J45=""),"",REBANHO!J45)</f>
        <v>101</v>
      </c>
      <c r="J158" s="681">
        <f>IF(OR(REBANHO!K45=0,REBANHO!K45=""),"",REBANHO!K45)</f>
        <v>174</v>
      </c>
      <c r="K158" s="681">
        <f>IF(OR(REBANHO!L45=0,REBANHO!L45=""),"",REBANHO!L45)</f>
        <v>205</v>
      </c>
      <c r="L158" s="681">
        <f>IF(OR(REBANHO!M45=0,REBANHO!M45=""),"",REBANHO!M45)</f>
        <v>205</v>
      </c>
      <c r="M158" s="681">
        <f>IF(OR(REBANHO!N45=0,REBANHO!N45=""),"",REBANHO!N45)</f>
        <v>205</v>
      </c>
      <c r="N158" s="681" t="str">
        <f>IF(OR(REBANHO!O45=0,REBANHO!O45=""),"",REBANHO!O45)</f>
        <v/>
      </c>
      <c r="O158" s="682" t="str">
        <f>IF(OR(REBANHO!P45=0,REBANHO!P45=""),"",REBANHO!P45)</f>
        <v/>
      </c>
      <c r="P158" s="683">
        <f t="shared" si="32"/>
        <v>162.5</v>
      </c>
      <c r="Q158" s="970"/>
      <c r="R158" s="783"/>
      <c r="S158" s="783"/>
      <c r="T158" s="783"/>
      <c r="U158" s="783"/>
      <c r="V158" s="783"/>
      <c r="W158" s="783"/>
      <c r="X158" s="783"/>
      <c r="Y158" s="783"/>
    </row>
    <row r="159" spans="1:25" ht="15.75" hidden="1" thickBot="1" x14ac:dyDescent="0.3">
      <c r="A159" s="670"/>
      <c r="B159" s="684" t="s">
        <v>13</v>
      </c>
      <c r="C159" s="685" t="s">
        <v>175</v>
      </c>
      <c r="D159" s="686">
        <f t="shared" ref="D159:O159" si="34">IF(AND(D157="",D158=""),"",SUM(D157:D158))</f>
        <v>137</v>
      </c>
      <c r="E159" s="686">
        <f t="shared" si="34"/>
        <v>137</v>
      </c>
      <c r="F159" s="686">
        <f t="shared" si="34"/>
        <v>236</v>
      </c>
      <c r="G159" s="686">
        <f t="shared" si="34"/>
        <v>124</v>
      </c>
      <c r="H159" s="686">
        <f t="shared" si="34"/>
        <v>101</v>
      </c>
      <c r="I159" s="686">
        <f t="shared" si="34"/>
        <v>101</v>
      </c>
      <c r="J159" s="686">
        <f t="shared" si="34"/>
        <v>174</v>
      </c>
      <c r="K159" s="686">
        <f t="shared" si="34"/>
        <v>205</v>
      </c>
      <c r="L159" s="686">
        <f t="shared" si="34"/>
        <v>205</v>
      </c>
      <c r="M159" s="686">
        <f t="shared" si="34"/>
        <v>205</v>
      </c>
      <c r="N159" s="686" t="str">
        <f t="shared" si="34"/>
        <v/>
      </c>
      <c r="O159" s="687" t="str">
        <f t="shared" si="34"/>
        <v/>
      </c>
      <c r="P159" s="975">
        <f t="shared" si="32"/>
        <v>162.5</v>
      </c>
      <c r="Q159" s="970"/>
      <c r="R159" s="783"/>
      <c r="S159" s="783"/>
      <c r="T159" s="783"/>
      <c r="U159" s="783"/>
      <c r="V159" s="783"/>
      <c r="W159" s="783"/>
      <c r="X159" s="783"/>
      <c r="Y159" s="783"/>
    </row>
    <row r="160" spans="1:25" hidden="1" x14ac:dyDescent="0.25">
      <c r="A160" s="670"/>
      <c r="B160" s="673" t="s">
        <v>14</v>
      </c>
      <c r="C160" s="674" t="s">
        <v>171</v>
      </c>
      <c r="D160" s="675" t="str">
        <f>IF(OR(REBANHO!E48=0,REBANHO!E48=""),"",REBANHO!E48)</f>
        <v/>
      </c>
      <c r="E160" s="675" t="str">
        <f>IF(REBANHO!F48="","",REBANHO!F48)</f>
        <v/>
      </c>
      <c r="F160" s="675" t="str">
        <f>IF(REBANHO!G48="","",REBANHO!G48)</f>
        <v/>
      </c>
      <c r="G160" s="675" t="str">
        <f>IF(REBANHO!H48="","",REBANHO!H48)</f>
        <v/>
      </c>
      <c r="H160" s="675" t="str">
        <f>IF(REBANHO!I48="","",REBANHO!I48)</f>
        <v/>
      </c>
      <c r="I160" s="675" t="str">
        <f>IF(REBANHO!J48="","",REBANHO!J48)</f>
        <v/>
      </c>
      <c r="J160" s="675" t="str">
        <f>IF(REBANHO!K48="","",REBANHO!K48)</f>
        <v/>
      </c>
      <c r="K160" s="675" t="str">
        <f>IF(REBANHO!L48="","",REBANHO!L48)</f>
        <v/>
      </c>
      <c r="L160" s="675" t="str">
        <f>IF(REBANHO!M48="","",REBANHO!M48)</f>
        <v/>
      </c>
      <c r="M160" s="675" t="str">
        <f>IF(REBANHO!N48="","",REBANHO!N48)</f>
        <v/>
      </c>
      <c r="N160" s="675" t="str">
        <f>IF(REBANHO!O48="","",REBANHO!O48)</f>
        <v/>
      </c>
      <c r="O160" s="676" t="str">
        <f>IF(REBANHO!P48="","",REBANHO!P48)</f>
        <v/>
      </c>
      <c r="P160" s="677" t="e">
        <f t="shared" si="32"/>
        <v>#DIV/0!</v>
      </c>
      <c r="Q160" s="970"/>
      <c r="R160" s="783"/>
      <c r="S160" s="783"/>
      <c r="T160" s="783"/>
      <c r="U160" s="783"/>
      <c r="V160" s="783"/>
      <c r="W160" s="783"/>
      <c r="X160" s="783"/>
      <c r="Y160" s="783"/>
    </row>
    <row r="161" spans="1:25" hidden="1" x14ac:dyDescent="0.25">
      <c r="A161" s="670"/>
      <c r="B161" s="679" t="s">
        <v>14</v>
      </c>
      <c r="C161" s="680" t="s">
        <v>172</v>
      </c>
      <c r="D161" s="681" t="str">
        <f>IF(OR(REBANHO!E50=0,REBANHO!E50=""),"",REBANHO!E50)</f>
        <v/>
      </c>
      <c r="E161" s="681" t="str">
        <f>IF(OR(REBANHO!F50=0,REBANHO!F50=""),"",REBANHO!F50)</f>
        <v/>
      </c>
      <c r="F161" s="681" t="str">
        <f>IF(OR(REBANHO!G50=0,REBANHO!G50=""),"",REBANHO!G50)</f>
        <v/>
      </c>
      <c r="G161" s="681">
        <f>IF(OR(REBANHO!H50=0,REBANHO!H50=""),"",REBANHO!H50)</f>
        <v>111</v>
      </c>
      <c r="H161" s="681">
        <f>IF(OR(REBANHO!I50=0,REBANHO!I50=""),"",REBANHO!I50)</f>
        <v>134</v>
      </c>
      <c r="I161" s="681">
        <f>IF(OR(REBANHO!J50=0,REBANHO!J50=""),"",REBANHO!J50)</f>
        <v>134</v>
      </c>
      <c r="J161" s="681">
        <f>IF(OR(REBANHO!K50=0,REBANHO!K50=""),"",REBANHO!K50)</f>
        <v>23</v>
      </c>
      <c r="K161" s="681">
        <f>IF(OR(REBANHO!L50=0,REBANHO!L50=""),"",REBANHO!L50)</f>
        <v>23</v>
      </c>
      <c r="L161" s="681" t="str">
        <f>IF(OR(REBANHO!M50=0,REBANHO!M50=""),"",REBANHO!M50)</f>
        <v/>
      </c>
      <c r="M161" s="681" t="str">
        <f>IF(OR(REBANHO!N50=0,REBANHO!N50=""),"",REBANHO!N50)</f>
        <v/>
      </c>
      <c r="N161" s="681" t="str">
        <f>IF(OR(REBANHO!O50=0,REBANHO!O50=""),"",REBANHO!O50)</f>
        <v/>
      </c>
      <c r="O161" s="682" t="str">
        <f>IF(OR(REBANHO!P50=0,REBANHO!P50=""),"",REBANHO!P50)</f>
        <v/>
      </c>
      <c r="P161" s="683">
        <f t="shared" si="32"/>
        <v>85</v>
      </c>
      <c r="Q161" s="970"/>
      <c r="R161" s="783"/>
      <c r="S161" s="783"/>
      <c r="T161" s="783"/>
      <c r="U161" s="783"/>
      <c r="V161" s="783"/>
      <c r="W161" s="783"/>
      <c r="X161" s="783"/>
      <c r="Y161" s="783"/>
    </row>
    <row r="162" spans="1:25" ht="15.75" hidden="1" thickBot="1" x14ac:dyDescent="0.3">
      <c r="A162" s="670"/>
      <c r="B162" s="684" t="s">
        <v>14</v>
      </c>
      <c r="C162" s="685" t="s">
        <v>175</v>
      </c>
      <c r="D162" s="686" t="str">
        <f t="shared" ref="D162:O162" si="35">IF(AND(D160="",D161=""),"",SUM(D160:D161))</f>
        <v/>
      </c>
      <c r="E162" s="686" t="str">
        <f t="shared" si="35"/>
        <v/>
      </c>
      <c r="F162" s="686" t="str">
        <f t="shared" si="35"/>
        <v/>
      </c>
      <c r="G162" s="686">
        <f t="shared" si="35"/>
        <v>111</v>
      </c>
      <c r="H162" s="686">
        <f t="shared" si="35"/>
        <v>134</v>
      </c>
      <c r="I162" s="686">
        <f t="shared" si="35"/>
        <v>134</v>
      </c>
      <c r="J162" s="686">
        <f t="shared" si="35"/>
        <v>23</v>
      </c>
      <c r="K162" s="686">
        <f t="shared" si="35"/>
        <v>23</v>
      </c>
      <c r="L162" s="686" t="str">
        <f t="shared" si="35"/>
        <v/>
      </c>
      <c r="M162" s="686" t="str">
        <f t="shared" si="35"/>
        <v/>
      </c>
      <c r="N162" s="686" t="str">
        <f t="shared" si="35"/>
        <v/>
      </c>
      <c r="O162" s="687" t="str">
        <f t="shared" si="35"/>
        <v/>
      </c>
      <c r="P162" s="975">
        <f t="shared" si="32"/>
        <v>85</v>
      </c>
      <c r="Q162" s="970"/>
      <c r="R162" s="783"/>
      <c r="S162" s="783"/>
      <c r="T162" s="783"/>
      <c r="U162" s="783"/>
      <c r="V162" s="783"/>
      <c r="W162" s="783"/>
      <c r="X162" s="783"/>
      <c r="Y162" s="783"/>
    </row>
    <row r="163" spans="1:25" hidden="1" x14ac:dyDescent="0.25">
      <c r="A163" s="670"/>
      <c r="B163" s="673" t="s">
        <v>105</v>
      </c>
      <c r="C163" s="674" t="s">
        <v>171</v>
      </c>
      <c r="D163" s="675" t="str">
        <f>IF(OR(REBANHO!E53=0,REBANHO!E53=""),"",REBANHO!E53)</f>
        <v/>
      </c>
      <c r="E163" s="675" t="str">
        <f>IF(OR(REBANHO!F53=0,REBANHO!F53=""),"",REBANHO!F53)</f>
        <v/>
      </c>
      <c r="F163" s="675" t="str">
        <f>IF(OR(REBANHO!G53=0,REBANHO!G53=""),"",REBANHO!G53)</f>
        <v/>
      </c>
      <c r="G163" s="675" t="str">
        <f>IF(OR(REBANHO!H53=0,REBANHO!H53=""),"",REBANHO!H53)</f>
        <v/>
      </c>
      <c r="H163" s="675" t="str">
        <f>IF(OR(REBANHO!I53=0,REBANHO!I53=""),"",REBANHO!I53)</f>
        <v/>
      </c>
      <c r="I163" s="675" t="str">
        <f>IF(OR(REBANHO!J53=0,REBANHO!J53=""),"",REBANHO!J53)</f>
        <v/>
      </c>
      <c r="J163" s="675" t="str">
        <f>IF(OR(REBANHO!K53=0,REBANHO!K53=""),"",REBANHO!K53)</f>
        <v/>
      </c>
      <c r="K163" s="675" t="str">
        <f>IF(OR(REBANHO!L53=0,REBANHO!L53=""),"",REBANHO!L53)</f>
        <v/>
      </c>
      <c r="L163" s="675" t="str">
        <f>IF(OR(REBANHO!M53=0,REBANHO!M53=""),"",REBANHO!M53)</f>
        <v/>
      </c>
      <c r="M163" s="675" t="str">
        <f>IF(OR(REBANHO!N53=0,REBANHO!N53=""),"",REBANHO!N53)</f>
        <v/>
      </c>
      <c r="N163" s="675" t="str">
        <f>IF(OR(REBANHO!O53=0,REBANHO!O53=""),"",REBANHO!O53)</f>
        <v/>
      </c>
      <c r="O163" s="676" t="str">
        <f>IF(OR(REBANHO!P53=0,REBANHO!P53=""),"",REBANHO!P53)</f>
        <v/>
      </c>
      <c r="P163" s="677" t="e">
        <f t="shared" si="32"/>
        <v>#DIV/0!</v>
      </c>
      <c r="Q163" s="970"/>
      <c r="R163" s="783"/>
      <c r="S163" s="783"/>
      <c r="T163" s="783"/>
      <c r="U163" s="783"/>
      <c r="V163" s="783"/>
      <c r="W163" s="783"/>
      <c r="X163" s="783"/>
      <c r="Y163" s="783"/>
    </row>
    <row r="164" spans="1:25" hidden="1" x14ac:dyDescent="0.25">
      <c r="A164" s="670"/>
      <c r="B164" s="679" t="s">
        <v>106</v>
      </c>
      <c r="C164" s="680" t="s">
        <v>172</v>
      </c>
      <c r="D164" s="681">
        <f>IF(OR(REBANHO!E55=0,REBANHO!E55=""),"",REBANHO!E55)</f>
        <v>1</v>
      </c>
      <c r="E164" s="681">
        <f>IF(OR(REBANHO!F55=0,REBANHO!F55=""),"",REBANHO!F55)</f>
        <v>1</v>
      </c>
      <c r="F164" s="681">
        <f>IF(OR(REBANHO!G55=0,REBANHO!G55=""),"",REBANHO!G55)</f>
        <v>1</v>
      </c>
      <c r="G164" s="681">
        <f>IF(OR(REBANHO!H55=0,REBANHO!H55=""),"",REBANHO!H55)</f>
        <v>1</v>
      </c>
      <c r="H164" s="681">
        <f>IF(OR(REBANHO!I55=0,REBANHO!I55=""),"",REBANHO!I55)</f>
        <v>1</v>
      </c>
      <c r="I164" s="681">
        <f>IF(OR(REBANHO!J55=0,REBANHO!J55=""),"",REBANHO!J55)</f>
        <v>1</v>
      </c>
      <c r="J164" s="681">
        <f>IF(OR(REBANHO!K55=0,REBANHO!K55=""),"",REBANHO!K55)</f>
        <v>1</v>
      </c>
      <c r="K164" s="681">
        <f>IF(OR(REBANHO!L55=0,REBANHO!L55=""),"",REBANHO!L55)</f>
        <v>1</v>
      </c>
      <c r="L164" s="681">
        <f>IF(OR(REBANHO!M55=0,REBANHO!M55=""),"",REBANHO!M55)</f>
        <v>1</v>
      </c>
      <c r="M164" s="681">
        <f>IF(OR(REBANHO!N55=0,REBANHO!N55=""),"",REBANHO!N55)</f>
        <v>1</v>
      </c>
      <c r="N164" s="681" t="str">
        <f>IF(OR(REBANHO!O55=0,REBANHO!O55=""),"",REBANHO!O55)</f>
        <v/>
      </c>
      <c r="O164" s="682" t="str">
        <f>IF(OR(REBANHO!P55=0,REBANHO!P55=""),"",REBANHO!P55)</f>
        <v/>
      </c>
      <c r="P164" s="683">
        <f t="shared" si="32"/>
        <v>1</v>
      </c>
      <c r="Q164" s="970"/>
      <c r="R164" s="783"/>
      <c r="S164" s="783"/>
      <c r="T164" s="783"/>
      <c r="U164" s="783"/>
      <c r="V164" s="783"/>
      <c r="W164" s="783"/>
      <c r="X164" s="783"/>
      <c r="Y164" s="783"/>
    </row>
    <row r="165" spans="1:25" ht="15.75" hidden="1" thickBot="1" x14ac:dyDescent="0.3">
      <c r="A165" s="670"/>
      <c r="B165" s="689" t="s">
        <v>237</v>
      </c>
      <c r="C165" s="690" t="s">
        <v>175</v>
      </c>
      <c r="D165" s="691">
        <f t="shared" ref="D165:O165" si="36">IF(AND(D163="",D164=""),"",SUM(D163:D164))</f>
        <v>1</v>
      </c>
      <c r="E165" s="691">
        <f t="shared" si="36"/>
        <v>1</v>
      </c>
      <c r="F165" s="691">
        <f t="shared" si="36"/>
        <v>1</v>
      </c>
      <c r="G165" s="691">
        <f t="shared" si="36"/>
        <v>1</v>
      </c>
      <c r="H165" s="691">
        <f t="shared" si="36"/>
        <v>1</v>
      </c>
      <c r="I165" s="691">
        <f t="shared" si="36"/>
        <v>1</v>
      </c>
      <c r="J165" s="691">
        <f t="shared" si="36"/>
        <v>1</v>
      </c>
      <c r="K165" s="691">
        <f t="shared" si="36"/>
        <v>1</v>
      </c>
      <c r="L165" s="691">
        <f t="shared" si="36"/>
        <v>1</v>
      </c>
      <c r="M165" s="691">
        <f t="shared" si="36"/>
        <v>1</v>
      </c>
      <c r="N165" s="691" t="str">
        <f t="shared" si="36"/>
        <v/>
      </c>
      <c r="O165" s="692" t="str">
        <f t="shared" si="36"/>
        <v/>
      </c>
      <c r="P165" s="976">
        <f t="shared" si="32"/>
        <v>1</v>
      </c>
      <c r="Q165" s="970"/>
      <c r="R165" s="783"/>
      <c r="S165" s="783"/>
      <c r="T165" s="783"/>
      <c r="U165" s="783"/>
      <c r="V165" s="783"/>
      <c r="W165" s="783"/>
      <c r="X165" s="783"/>
      <c r="Y165" s="783"/>
    </row>
    <row r="166" spans="1:25" ht="15.75" hidden="1" thickBot="1" x14ac:dyDescent="0.3">
      <c r="A166" s="670"/>
      <c r="B166" s="694" t="s">
        <v>248</v>
      </c>
      <c r="C166" s="695"/>
      <c r="D166" s="696">
        <f t="shared" ref="D166:O166" si="37">SUM(D156,D159,D162,D165)</f>
        <v>138</v>
      </c>
      <c r="E166" s="696">
        <f t="shared" si="37"/>
        <v>138</v>
      </c>
      <c r="F166" s="696">
        <f t="shared" si="37"/>
        <v>237</v>
      </c>
      <c r="G166" s="696">
        <f t="shared" si="37"/>
        <v>236</v>
      </c>
      <c r="H166" s="696">
        <f t="shared" si="37"/>
        <v>236</v>
      </c>
      <c r="I166" s="696">
        <f t="shared" si="37"/>
        <v>236</v>
      </c>
      <c r="J166" s="696">
        <f t="shared" si="37"/>
        <v>198</v>
      </c>
      <c r="K166" s="696">
        <f t="shared" si="37"/>
        <v>229</v>
      </c>
      <c r="L166" s="696">
        <f t="shared" si="37"/>
        <v>206</v>
      </c>
      <c r="M166" s="696">
        <f t="shared" si="37"/>
        <v>206</v>
      </c>
      <c r="N166" s="696">
        <f t="shared" si="37"/>
        <v>0</v>
      </c>
      <c r="O166" s="697">
        <f t="shared" si="37"/>
        <v>0</v>
      </c>
      <c r="P166" s="698">
        <f t="shared" si="32"/>
        <v>171.66666666666666</v>
      </c>
      <c r="Q166" s="969"/>
      <c r="R166" s="783"/>
      <c r="S166" s="783"/>
      <c r="T166" s="783"/>
      <c r="U166" s="783"/>
      <c r="V166" s="783"/>
      <c r="W166" s="783"/>
      <c r="X166" s="783"/>
      <c r="Y166" s="783"/>
    </row>
    <row r="167" spans="1:25" hidden="1" x14ac:dyDescent="0.25">
      <c r="A167" s="670"/>
      <c r="B167" s="224"/>
      <c r="C167" s="228"/>
      <c r="D167" s="986"/>
      <c r="E167" s="986"/>
      <c r="F167" s="986"/>
      <c r="G167" s="986"/>
      <c r="H167" s="986"/>
      <c r="I167" s="986"/>
      <c r="J167" s="986"/>
      <c r="K167" s="986"/>
      <c r="L167" s="986"/>
      <c r="M167" s="986"/>
      <c r="N167" s="986"/>
      <c r="O167" s="986"/>
      <c r="P167" s="987"/>
      <c r="Q167" s="678"/>
      <c r="R167" s="783"/>
      <c r="S167" s="783"/>
      <c r="T167" s="783"/>
      <c r="U167" s="783"/>
      <c r="V167" s="783"/>
      <c r="W167" s="783"/>
      <c r="X167" s="783"/>
      <c r="Y167" s="783"/>
    </row>
    <row r="168" spans="1:25" ht="15.75" hidden="1" thickBot="1" x14ac:dyDescent="0.3">
      <c r="A168" s="670"/>
      <c r="B168" s="224"/>
      <c r="C168" s="228"/>
      <c r="D168" s="986"/>
      <c r="E168" s="986"/>
      <c r="F168" s="986"/>
      <c r="G168" s="986"/>
      <c r="H168" s="986"/>
      <c r="I168" s="986"/>
      <c r="J168" s="986"/>
      <c r="K168" s="986"/>
      <c r="L168" s="986"/>
      <c r="M168" s="986"/>
      <c r="N168" s="986"/>
      <c r="O168" s="986"/>
      <c r="P168" s="987"/>
      <c r="Q168" s="678"/>
      <c r="R168" s="783"/>
      <c r="S168" s="783"/>
      <c r="T168" s="783"/>
      <c r="U168" s="783"/>
      <c r="V168" s="783"/>
      <c r="W168" s="783"/>
      <c r="X168" s="783"/>
      <c r="Y168" s="783"/>
    </row>
    <row r="169" spans="1:25" ht="15.75" hidden="1" thickBot="1" x14ac:dyDescent="0.3">
      <c r="A169" s="670"/>
      <c r="B169" s="971" t="s">
        <v>173</v>
      </c>
      <c r="C169" s="972" t="s">
        <v>464</v>
      </c>
      <c r="D169" s="973"/>
      <c r="E169" s="973"/>
      <c r="F169" s="973"/>
      <c r="G169" s="973"/>
      <c r="H169" s="973"/>
      <c r="I169" s="973"/>
      <c r="J169" s="973"/>
      <c r="K169" s="973"/>
      <c r="L169" s="973"/>
      <c r="M169" s="973"/>
      <c r="N169" s="973"/>
      <c r="O169" s="973"/>
      <c r="P169" s="671" t="s">
        <v>253</v>
      </c>
      <c r="Q169" s="678"/>
      <c r="R169" s="783"/>
      <c r="S169" s="783"/>
      <c r="T169" s="783"/>
      <c r="U169" s="783"/>
      <c r="V169" s="783"/>
      <c r="W169" s="783"/>
      <c r="X169" s="783"/>
      <c r="Y169" s="783"/>
    </row>
    <row r="170" spans="1:25" hidden="1" x14ac:dyDescent="0.25">
      <c r="A170" s="670"/>
      <c r="B170" s="673" t="s">
        <v>12</v>
      </c>
      <c r="C170" s="674" t="s">
        <v>171</v>
      </c>
      <c r="D170" s="988" t="str">
        <f>IF(OR(REBANHO!E38=0,REBANHO!E38=""),"",(REBANHO!E38*REBANHO!E39)/14.689)</f>
        <v/>
      </c>
      <c r="E170" s="988" t="str">
        <f>IF(OR(REBANHO!F38=0,REBANHO!F38=""),"",(REBANHO!F38*REBANHO!F39)/14.689)</f>
        <v/>
      </c>
      <c r="F170" s="988" t="str">
        <f>IF(OR(REBANHO!G38=0,REBANHO!G38=""),"",(REBANHO!G38*REBANHO!G39)/14.689)</f>
        <v/>
      </c>
      <c r="G170" s="988" t="str">
        <f>IF(OR(REBANHO!H38=0,REBANHO!H38=""),"",(REBANHO!H38*REBANHO!H39)/14.689)</f>
        <v/>
      </c>
      <c r="H170" s="988" t="str">
        <f>IF(OR(REBANHO!I38=0,REBANHO!I38=""),"",(REBANHO!I38*REBANHO!I39)/14.689)</f>
        <v/>
      </c>
      <c r="I170" s="988" t="str">
        <f>IF(OR(REBANHO!J38=0,REBANHO!J38=""),"",(REBANHO!J38*REBANHO!J39)/14.689)</f>
        <v/>
      </c>
      <c r="J170" s="988" t="str">
        <f>IF(OR(REBANHO!K38=0,REBANHO!K38=""),"",(REBANHO!K38*REBANHO!K39)/14.689)</f>
        <v/>
      </c>
      <c r="K170" s="988" t="str">
        <f>IF(OR(REBANHO!L38=0,REBANHO!L38=""),"",(REBANHO!L38*REBANHO!L39)/14.689)</f>
        <v/>
      </c>
      <c r="L170" s="988" t="str">
        <f>IF(OR(REBANHO!M38=0,REBANHO!M38=""),"",(REBANHO!M38*REBANHO!M39)/14.689)</f>
        <v/>
      </c>
      <c r="M170" s="988" t="str">
        <f>IF(OR(REBANHO!N38=0,REBANHO!N38=""),"",(REBANHO!N38*REBANHO!N39)/14.689)</f>
        <v/>
      </c>
      <c r="N170" s="988" t="str">
        <f>IF(OR(REBANHO!O38=0,REBANHO!O38=""),"",(REBANHO!O38*REBANHO!O39)/14.689)</f>
        <v/>
      </c>
      <c r="O170" s="988" t="str">
        <f>IF(OR(REBANHO!P38=0,REBANHO!P38=""),"",(REBANHO!P38*REBANHO!P39)/14.689)</f>
        <v/>
      </c>
      <c r="P170" s="996" t="e">
        <f t="shared" ref="P170:P182" si="38">AVERAGE(D170:O170)</f>
        <v>#DIV/0!</v>
      </c>
      <c r="Q170" s="678"/>
      <c r="R170" s="783"/>
      <c r="S170" s="783"/>
      <c r="T170" s="783"/>
      <c r="U170" s="783"/>
      <c r="V170" s="783"/>
      <c r="W170" s="783"/>
      <c r="X170" s="783"/>
      <c r="Y170" s="783"/>
    </row>
    <row r="171" spans="1:25" hidden="1" x14ac:dyDescent="0.25">
      <c r="A171" s="670"/>
      <c r="B171" s="679" t="s">
        <v>12</v>
      </c>
      <c r="C171" s="680" t="s">
        <v>172</v>
      </c>
      <c r="D171" s="746" t="str">
        <f>IF(OR(REBANHO!E40=0,REBANHO!E40=""),"",(REBANHO!E40*REBANHO!E41)/14.689)</f>
        <v/>
      </c>
      <c r="E171" s="746" t="str">
        <f>IF(OR(REBANHO!F40=0,REBANHO!F40=""),"",(REBANHO!F40*REBANHO!F41)/14.689)</f>
        <v/>
      </c>
      <c r="F171" s="746" t="str">
        <f>IF(OR(REBANHO!G40=0,REBANHO!G40=""),"",(REBANHO!G40*REBANHO!G41)/14.689)</f>
        <v/>
      </c>
      <c r="G171" s="746" t="str">
        <f>IF(OR(REBANHO!H40=0,REBANHO!H40=""),"",(REBANHO!H40*REBANHO!H41)/14.689)</f>
        <v/>
      </c>
      <c r="H171" s="746" t="str">
        <f>IF(OR(REBANHO!I40=0,REBANHO!I40=""),"",(REBANHO!I40*REBANHO!I41)/14.689)</f>
        <v/>
      </c>
      <c r="I171" s="746" t="str">
        <f>IF(OR(REBANHO!J40=0,REBANHO!J40=""),"",(REBANHO!J40*REBANHO!J41)/14.689)</f>
        <v/>
      </c>
      <c r="J171" s="746" t="str">
        <f>IF(OR(REBANHO!K40=0,REBANHO!K40=""),"",(REBANHO!K40*REBANHO!K41)/14.689)</f>
        <v/>
      </c>
      <c r="K171" s="746" t="str">
        <f>IF(OR(REBANHO!L40=0,REBANHO!L40=""),"",(REBANHO!L40*REBANHO!L41)/14.689)</f>
        <v/>
      </c>
      <c r="L171" s="746" t="str">
        <f>IF(OR(REBANHO!M40=0,REBANHO!M40=""),"",(REBANHO!M40*REBANHO!M41)/14.689)</f>
        <v/>
      </c>
      <c r="M171" s="746" t="str">
        <f>IF(OR(REBANHO!N40=0,REBANHO!N40=""),"",(REBANHO!N40*REBANHO!N41)/14.689)</f>
        <v/>
      </c>
      <c r="N171" s="746" t="str">
        <f>IF(OR(REBANHO!O40=0,REBANHO!O40=""),"",(REBANHO!O40*REBANHO!O41)/14.689)</f>
        <v/>
      </c>
      <c r="O171" s="746" t="str">
        <f>IF(OR(REBANHO!P40=0,REBANHO!P40=""),"",(REBANHO!P40*REBANHO!P41)/14.689)</f>
        <v/>
      </c>
      <c r="P171" s="997" t="e">
        <f t="shared" si="38"/>
        <v>#DIV/0!</v>
      </c>
      <c r="Q171" s="678"/>
      <c r="R171" s="783"/>
      <c r="S171" s="783"/>
      <c r="T171" s="783"/>
      <c r="U171" s="783"/>
      <c r="V171" s="783"/>
      <c r="W171" s="783"/>
      <c r="X171" s="783"/>
      <c r="Y171" s="783"/>
    </row>
    <row r="172" spans="1:25" ht="15.75" hidden="1" thickBot="1" x14ac:dyDescent="0.3">
      <c r="A172" s="670"/>
      <c r="B172" s="989" t="s">
        <v>12</v>
      </c>
      <c r="C172" s="990" t="s">
        <v>175</v>
      </c>
      <c r="D172" s="991" t="str">
        <f t="shared" ref="D172:O172" si="39">IF(AND(D170="",D171=""),"",SUM(D170:D171))</f>
        <v/>
      </c>
      <c r="E172" s="991" t="str">
        <f t="shared" si="39"/>
        <v/>
      </c>
      <c r="F172" s="991" t="str">
        <f t="shared" si="39"/>
        <v/>
      </c>
      <c r="G172" s="991" t="str">
        <f t="shared" si="39"/>
        <v/>
      </c>
      <c r="H172" s="991" t="str">
        <f t="shared" si="39"/>
        <v/>
      </c>
      <c r="I172" s="991" t="str">
        <f t="shared" si="39"/>
        <v/>
      </c>
      <c r="J172" s="991" t="str">
        <f t="shared" si="39"/>
        <v/>
      </c>
      <c r="K172" s="991" t="str">
        <f t="shared" si="39"/>
        <v/>
      </c>
      <c r="L172" s="991" t="str">
        <f t="shared" si="39"/>
        <v/>
      </c>
      <c r="M172" s="991" t="str">
        <f t="shared" si="39"/>
        <v/>
      </c>
      <c r="N172" s="991" t="str">
        <f t="shared" si="39"/>
        <v/>
      </c>
      <c r="O172" s="991" t="str">
        <f t="shared" si="39"/>
        <v/>
      </c>
      <c r="P172" s="998" t="e">
        <f t="shared" si="38"/>
        <v>#DIV/0!</v>
      </c>
      <c r="Q172" s="678"/>
      <c r="R172" s="783"/>
      <c r="S172" s="783"/>
      <c r="T172" s="783"/>
      <c r="U172" s="783"/>
      <c r="V172" s="783"/>
      <c r="W172" s="783"/>
      <c r="X172" s="783"/>
      <c r="Y172" s="783"/>
    </row>
    <row r="173" spans="1:25" hidden="1" x14ac:dyDescent="0.25">
      <c r="A173" s="670"/>
      <c r="B173" s="673" t="s">
        <v>13</v>
      </c>
      <c r="C173" s="674" t="s">
        <v>171</v>
      </c>
      <c r="D173" s="988" t="str">
        <f>IF(OR(REBANHO!E43=0,REBANHO!E43=""),"",(REBANHO!E43*REBANHO!E44)/14.689)</f>
        <v/>
      </c>
      <c r="E173" s="988" t="str">
        <f>IF(OR(REBANHO!F43=0,REBANHO!F43=""),"",(REBANHO!F43*REBANHO!F44)/14.689)</f>
        <v/>
      </c>
      <c r="F173" s="988" t="str">
        <f>IF(OR(REBANHO!G43=0,REBANHO!G43=""),"",(REBANHO!G43*REBANHO!G44)/14.689)</f>
        <v/>
      </c>
      <c r="G173" s="988" t="str">
        <f>IF(OR(REBANHO!H43=0,REBANHO!H43=""),"",(REBANHO!H43*REBANHO!H44)/14.689)</f>
        <v/>
      </c>
      <c r="H173" s="988" t="str">
        <f>IF(OR(REBANHO!I43=0,REBANHO!I43=""),"",(REBANHO!I43*REBANHO!I44)/14.689)</f>
        <v/>
      </c>
      <c r="I173" s="988" t="str">
        <f>IF(OR(REBANHO!J43=0,REBANHO!J43=""),"",(REBANHO!J43*REBANHO!J44)/14.689)</f>
        <v/>
      </c>
      <c r="J173" s="988" t="str">
        <f>IF(OR(REBANHO!K43=0,REBANHO!K43=""),"",(REBANHO!K43*REBANHO!K44)/14.689)</f>
        <v/>
      </c>
      <c r="K173" s="988" t="str">
        <f>IF(OR(REBANHO!L43=0,REBANHO!L43=""),"",(REBANHO!L43*REBANHO!L44)/14.689)</f>
        <v/>
      </c>
      <c r="L173" s="988" t="str">
        <f>IF(OR(REBANHO!M43=0,REBANHO!M43=""),"",(REBANHO!M43*REBANHO!M44)/14.689)</f>
        <v/>
      </c>
      <c r="M173" s="988" t="str">
        <f>IF(OR(REBANHO!N43=0,REBANHO!N43=""),"",(REBANHO!N43*REBANHO!N44)/14.689)</f>
        <v/>
      </c>
      <c r="N173" s="988" t="str">
        <f>IF(OR(REBANHO!O43=0,REBANHO!O43=""),"",(REBANHO!O43*REBANHO!O44)/14.689)</f>
        <v/>
      </c>
      <c r="O173" s="988" t="str">
        <f>IF(OR(REBANHO!P43=0,REBANHO!P43=""),"",(REBANHO!P43*REBANHO!P44)/14.689)</f>
        <v/>
      </c>
      <c r="P173" s="996" t="e">
        <f t="shared" si="38"/>
        <v>#DIV/0!</v>
      </c>
      <c r="Q173" s="678"/>
      <c r="R173" s="783"/>
      <c r="S173" s="783"/>
      <c r="T173" s="783"/>
      <c r="U173" s="783"/>
      <c r="V173" s="783"/>
      <c r="W173" s="783"/>
      <c r="X173" s="783"/>
      <c r="Y173" s="783"/>
    </row>
    <row r="174" spans="1:25" hidden="1" x14ac:dyDescent="0.25">
      <c r="A174" s="670"/>
      <c r="B174" s="679" t="s">
        <v>13</v>
      </c>
      <c r="C174" s="680" t="s">
        <v>172</v>
      </c>
      <c r="D174" s="746">
        <f>IF(OR(REBANHO!E45=0,REBANHO!E45=""),"",(REBANHO!E45*REBANHO!E45)/14.689)</f>
        <v>1277.758867179522</v>
      </c>
      <c r="E174" s="746">
        <f>IF(OR(REBANHO!F45=0,REBANHO!F45=""),"",(REBANHO!F45*REBANHO!F45)/14.689)</f>
        <v>1277.758867179522</v>
      </c>
      <c r="F174" s="746">
        <f>IF(OR(REBANHO!G45=0,REBANHO!G45=""),"",(REBANHO!G45*REBANHO!G45)/14.689)</f>
        <v>3791.6808496153585</v>
      </c>
      <c r="G174" s="746">
        <f>IF(OR(REBANHO!H45=0,REBANHO!H45=""),"",(REBANHO!H45*REBANHO!H45)/14.689)</f>
        <v>1046.7696916059635</v>
      </c>
      <c r="H174" s="746">
        <f>IF(OR(REBANHO!I45=0,REBANHO!I45=""),"",(REBANHO!I45*REBANHO!I45)/14.689)</f>
        <v>694.46524610252573</v>
      </c>
      <c r="I174" s="746">
        <f>IF(OR(REBANHO!J45=0,REBANHO!J45=""),"",(REBANHO!J45*REBANHO!J45)/14.689)</f>
        <v>694.46524610252573</v>
      </c>
      <c r="J174" s="746">
        <f>IF(OR(REBANHO!K45=0,REBANHO!K45=""),"",(REBANHO!K45*REBANHO!K45)/14.689)</f>
        <v>2061.134182040983</v>
      </c>
      <c r="K174" s="746">
        <f>IF(OR(REBANHO!L45=0,REBANHO!L45=""),"",(REBANHO!L45*REBANHO!L45)/14.689)</f>
        <v>2860.9844101027979</v>
      </c>
      <c r="L174" s="746">
        <f>IF(OR(REBANHO!M45=0,REBANHO!M45=""),"",(REBANHO!M45*REBANHO!M45)/14.689)</f>
        <v>2860.9844101027979</v>
      </c>
      <c r="M174" s="746">
        <f>IF(OR(REBANHO!N45=0,REBANHO!N45=""),"",(REBANHO!N45*REBANHO!N45)/14.689)</f>
        <v>2860.9844101027979</v>
      </c>
      <c r="N174" s="746" t="str">
        <f>IF(OR(REBANHO!O45=0,REBANHO!O45=""),"",(REBANHO!O45*REBANHO!O45)/14.689)</f>
        <v/>
      </c>
      <c r="O174" s="746" t="str">
        <f>IF(OR(REBANHO!P45=0,REBANHO!P45=""),"",(REBANHO!P45*REBANHO!P45)/14.689)</f>
        <v/>
      </c>
      <c r="P174" s="997">
        <f t="shared" si="38"/>
        <v>1942.6986180134795</v>
      </c>
      <c r="Q174" s="678"/>
      <c r="R174" s="783"/>
      <c r="S174" s="783"/>
      <c r="T174" s="783"/>
      <c r="U174" s="783"/>
      <c r="V174" s="783"/>
      <c r="W174" s="783"/>
      <c r="X174" s="783"/>
      <c r="Y174" s="783"/>
    </row>
    <row r="175" spans="1:25" ht="15.75" hidden="1" thickBot="1" x14ac:dyDescent="0.3">
      <c r="A175" s="670"/>
      <c r="B175" s="989" t="s">
        <v>13</v>
      </c>
      <c r="C175" s="990" t="s">
        <v>175</v>
      </c>
      <c r="D175" s="991">
        <f t="shared" ref="D175:O175" si="40">IF(AND(D173="",D174=""),"",SUM(D173:D174))</f>
        <v>1277.758867179522</v>
      </c>
      <c r="E175" s="991">
        <f t="shared" si="40"/>
        <v>1277.758867179522</v>
      </c>
      <c r="F175" s="991">
        <f t="shared" si="40"/>
        <v>3791.6808496153585</v>
      </c>
      <c r="G175" s="991">
        <f t="shared" si="40"/>
        <v>1046.7696916059635</v>
      </c>
      <c r="H175" s="991">
        <f t="shared" si="40"/>
        <v>694.46524610252573</v>
      </c>
      <c r="I175" s="991">
        <f t="shared" si="40"/>
        <v>694.46524610252573</v>
      </c>
      <c r="J175" s="991">
        <f t="shared" si="40"/>
        <v>2061.134182040983</v>
      </c>
      <c r="K175" s="991">
        <f t="shared" si="40"/>
        <v>2860.9844101027979</v>
      </c>
      <c r="L175" s="991">
        <f t="shared" si="40"/>
        <v>2860.9844101027979</v>
      </c>
      <c r="M175" s="991">
        <f t="shared" si="40"/>
        <v>2860.9844101027979</v>
      </c>
      <c r="N175" s="991" t="str">
        <f t="shared" si="40"/>
        <v/>
      </c>
      <c r="O175" s="991" t="str">
        <f t="shared" si="40"/>
        <v/>
      </c>
      <c r="P175" s="998">
        <f t="shared" si="38"/>
        <v>1942.6986180134795</v>
      </c>
      <c r="Q175" s="678"/>
      <c r="R175" s="783"/>
      <c r="S175" s="783"/>
      <c r="T175" s="783"/>
      <c r="U175" s="783"/>
      <c r="V175" s="783"/>
      <c r="W175" s="783"/>
      <c r="X175" s="783"/>
      <c r="Y175" s="783"/>
    </row>
    <row r="176" spans="1:25" hidden="1" x14ac:dyDescent="0.25">
      <c r="A176" s="670"/>
      <c r="B176" s="673" t="s">
        <v>14</v>
      </c>
      <c r="C176" s="674" t="s">
        <v>171</v>
      </c>
      <c r="D176" s="988" t="str">
        <f>IF(OR(REBANHO!E48=0,REBANHO!E48=""),"",(REBANHO!E48*REBANHO!E49)/14.689)</f>
        <v/>
      </c>
      <c r="E176" s="988" t="str">
        <f>IF(OR(REBANHO!F48=0,REBANHO!F48=""),"",(REBANHO!F48*REBANHO!F49)/14.689)</f>
        <v/>
      </c>
      <c r="F176" s="988" t="str">
        <f>IF(OR(REBANHO!G48=0,REBANHO!G48=""),"",(REBANHO!G48*REBANHO!G49)/14.689)</f>
        <v/>
      </c>
      <c r="G176" s="988" t="str">
        <f>IF(OR(REBANHO!H48=0,REBANHO!H48=""),"",(REBANHO!H48*REBANHO!H49)/14.689)</f>
        <v/>
      </c>
      <c r="H176" s="988" t="str">
        <f>IF(OR(REBANHO!I48=0,REBANHO!I48=""),"",(REBANHO!I48*REBANHO!I49)/14.689)</f>
        <v/>
      </c>
      <c r="I176" s="988" t="str">
        <f>IF(OR(REBANHO!J48=0,REBANHO!J48=""),"",(REBANHO!J48*REBANHO!J49)/14.689)</f>
        <v/>
      </c>
      <c r="J176" s="988" t="str">
        <f>IF(OR(REBANHO!K48=0,REBANHO!K48=""),"",(REBANHO!K48*REBANHO!K49)/14.689)</f>
        <v/>
      </c>
      <c r="K176" s="988" t="str">
        <f>IF(OR(REBANHO!L48=0,REBANHO!L48=""),"",(REBANHO!L48*REBANHO!L49)/14.689)</f>
        <v/>
      </c>
      <c r="L176" s="988" t="str">
        <f>IF(OR(REBANHO!M48=0,REBANHO!M48=""),"",(REBANHO!M48*REBANHO!M49)/14.689)</f>
        <v/>
      </c>
      <c r="M176" s="988" t="str">
        <f>IF(OR(REBANHO!N48=0,REBANHO!N48=""),"",(REBANHO!N48*REBANHO!N49)/14.689)</f>
        <v/>
      </c>
      <c r="N176" s="988" t="str">
        <f>IF(OR(REBANHO!O48=0,REBANHO!O48=""),"",(REBANHO!O48*REBANHO!O49)/14.689)</f>
        <v/>
      </c>
      <c r="O176" s="988" t="str">
        <f>IF(OR(REBANHO!P48=0,REBANHO!P48=""),"",(REBANHO!P48*REBANHO!P49)/14.689)</f>
        <v/>
      </c>
      <c r="P176" s="996" t="e">
        <f t="shared" si="38"/>
        <v>#DIV/0!</v>
      </c>
      <c r="Q176" s="678"/>
      <c r="R176" s="783"/>
      <c r="S176" s="783"/>
      <c r="T176" s="783"/>
      <c r="U176" s="783"/>
      <c r="V176" s="783"/>
      <c r="W176" s="783"/>
      <c r="X176" s="783"/>
      <c r="Y176" s="783"/>
    </row>
    <row r="177" spans="1:26" hidden="1" x14ac:dyDescent="0.25">
      <c r="A177" s="670"/>
      <c r="B177" s="679" t="s">
        <v>14</v>
      </c>
      <c r="C177" s="680" t="s">
        <v>172</v>
      </c>
      <c r="D177" s="746" t="str">
        <f>IF(OR(REBANHO!E50=0,REBANHO!E50=""),"",(REBANHO!E50*REBANHO!E51)/14.689)</f>
        <v/>
      </c>
      <c r="E177" s="746" t="str">
        <f>IF(OR(REBANHO!F50=0,REBANHO!F50=""),"",(REBANHO!F50*REBANHO!F51)/14.689)</f>
        <v/>
      </c>
      <c r="F177" s="746" t="str">
        <f>IF(OR(REBANHO!G50=0,REBANHO!G50=""),"",(REBANHO!G50*REBANHO!G51)/14.689)</f>
        <v/>
      </c>
      <c r="G177" s="746">
        <f>IF(OR(REBANHO!H50=0,REBANHO!H50=""),"",(REBANHO!H50*REBANHO!H51)/14.689)</f>
        <v>3408.0604534005038</v>
      </c>
      <c r="H177" s="746">
        <f>IF(OR(REBANHO!I50=0,REBANHO!I50=""),"",(REBANHO!I50*REBANHO!I51)/14.689)</f>
        <v>4114.2351419429506</v>
      </c>
      <c r="I177" s="746">
        <f>IF(OR(REBANHO!J50=0,REBANHO!J50=""),"",(REBANHO!J50*REBANHO!J51)/14.689)</f>
        <v>4114.2351419429506</v>
      </c>
      <c r="J177" s="746">
        <f>IF(OR(REBANHO!K50=0,REBANHO!K50=""),"",(REBANHO!K50*REBANHO!K51)/14.689)</f>
        <v>706.17468854244669</v>
      </c>
      <c r="K177" s="746">
        <f>IF(OR(REBANHO!L50=0,REBANHO!L50=""),"",(REBANHO!L50*REBANHO!L51)/14.689)</f>
        <v>706.17468854244669</v>
      </c>
      <c r="L177" s="746" t="str">
        <f>IF(OR(REBANHO!M50=0,REBANHO!M50=""),"",(REBANHO!M50*REBANHO!M51)/14.689)</f>
        <v/>
      </c>
      <c r="M177" s="746" t="str">
        <f>IF(OR(REBANHO!N50=0,REBANHO!N50=""),"",(REBANHO!N50*REBANHO!N51)/14.689)</f>
        <v/>
      </c>
      <c r="N177" s="746" t="str">
        <f>IF(OR(REBANHO!O50=0,REBANHO!O50=""),"",(REBANHO!O50*REBANHO!O51)/14.689)</f>
        <v/>
      </c>
      <c r="O177" s="746" t="str">
        <f>IF(OR(REBANHO!P50=0,REBANHO!P50=""),"",(REBANHO!P50*REBANHO!P51)/14.689)</f>
        <v/>
      </c>
      <c r="P177" s="997">
        <f t="shared" si="38"/>
        <v>2609.77602287426</v>
      </c>
      <c r="Q177" s="678"/>
      <c r="R177" s="783"/>
      <c r="S177" s="783"/>
      <c r="T177" s="783"/>
      <c r="U177" s="783"/>
      <c r="V177" s="783"/>
      <c r="W177" s="783"/>
      <c r="X177" s="783"/>
      <c r="Y177" s="783"/>
    </row>
    <row r="178" spans="1:26" ht="15.75" hidden="1" thickBot="1" x14ac:dyDescent="0.3">
      <c r="A178" s="670"/>
      <c r="B178" s="989" t="s">
        <v>14</v>
      </c>
      <c r="C178" s="990" t="s">
        <v>175</v>
      </c>
      <c r="D178" s="991" t="str">
        <f t="shared" ref="D178:O178" si="41">IF(AND(D176="",D177=""),"",SUM(D176:D177))</f>
        <v/>
      </c>
      <c r="E178" s="991" t="str">
        <f t="shared" si="41"/>
        <v/>
      </c>
      <c r="F178" s="991" t="str">
        <f t="shared" si="41"/>
        <v/>
      </c>
      <c r="G178" s="991">
        <f t="shared" si="41"/>
        <v>3408.0604534005038</v>
      </c>
      <c r="H178" s="991">
        <f t="shared" si="41"/>
        <v>4114.2351419429506</v>
      </c>
      <c r="I178" s="991">
        <f t="shared" si="41"/>
        <v>4114.2351419429506</v>
      </c>
      <c r="J178" s="991">
        <f t="shared" si="41"/>
        <v>706.17468854244669</v>
      </c>
      <c r="K178" s="991">
        <f t="shared" si="41"/>
        <v>706.17468854244669</v>
      </c>
      <c r="L178" s="991" t="str">
        <f t="shared" si="41"/>
        <v/>
      </c>
      <c r="M178" s="991" t="str">
        <f t="shared" si="41"/>
        <v/>
      </c>
      <c r="N178" s="991" t="str">
        <f t="shared" si="41"/>
        <v/>
      </c>
      <c r="O178" s="991" t="str">
        <f t="shared" si="41"/>
        <v/>
      </c>
      <c r="P178" s="998">
        <f t="shared" si="38"/>
        <v>2609.77602287426</v>
      </c>
      <c r="Q178" s="678"/>
      <c r="R178" s="783"/>
      <c r="S178" s="783"/>
      <c r="T178" s="783"/>
      <c r="U178" s="783"/>
      <c r="V178" s="783"/>
      <c r="W178" s="783"/>
      <c r="X178" s="783"/>
      <c r="Y178" s="783"/>
    </row>
    <row r="179" spans="1:26" hidden="1" x14ac:dyDescent="0.25">
      <c r="A179" s="670"/>
      <c r="B179" s="673" t="s">
        <v>105</v>
      </c>
      <c r="C179" s="674" t="s">
        <v>171</v>
      </c>
      <c r="D179" s="988" t="str">
        <f>IF(OR(REBANHO!E53=0,REBANHO!E53=""),"",(REBANHO!E53*REBANHO!E54)/14.689)</f>
        <v/>
      </c>
      <c r="E179" s="988" t="str">
        <f>IF(OR(REBANHO!F53=0,REBANHO!F53=""),"",(REBANHO!F53*REBANHO!F54)/14.689)</f>
        <v/>
      </c>
      <c r="F179" s="988" t="str">
        <f>IF(OR(REBANHO!G53=0,REBANHO!G53=""),"",(REBANHO!G53*REBANHO!G54)/14.689)</f>
        <v/>
      </c>
      <c r="G179" s="988" t="str">
        <f>IF(OR(REBANHO!H53=0,REBANHO!H53=""),"",(REBANHO!H53*REBANHO!H54)/14.689)</f>
        <v/>
      </c>
      <c r="H179" s="988" t="str">
        <f>IF(OR(REBANHO!I53=0,REBANHO!I53=""),"",(REBANHO!I53*REBANHO!I54)/14.689)</f>
        <v/>
      </c>
      <c r="I179" s="988" t="str">
        <f>IF(OR(REBANHO!J53=0,REBANHO!J53=""),"",(REBANHO!J53*REBANHO!J54)/14.689)</f>
        <v/>
      </c>
      <c r="J179" s="988" t="str">
        <f>IF(OR(REBANHO!K53=0,REBANHO!K53=""),"",(REBANHO!K53*REBANHO!K54)/14.689)</f>
        <v/>
      </c>
      <c r="K179" s="988" t="str">
        <f>IF(OR(REBANHO!L53=0,REBANHO!L53=""),"",(REBANHO!L53*REBANHO!L54)/14.689)</f>
        <v/>
      </c>
      <c r="L179" s="988" t="str">
        <f>IF(OR(REBANHO!M53=0,REBANHO!M53=""),"",(REBANHO!M53*REBANHO!M54)/14.689)</f>
        <v/>
      </c>
      <c r="M179" s="988" t="str">
        <f>IF(OR(REBANHO!N53=0,REBANHO!N53=""),"",(REBANHO!N53*REBANHO!N54)/14.689)</f>
        <v/>
      </c>
      <c r="N179" s="988" t="str">
        <f>IF(OR(REBANHO!O53=0,REBANHO!O53=""),"",(REBANHO!O53*REBANHO!O54)/14.689)</f>
        <v/>
      </c>
      <c r="O179" s="988" t="str">
        <f>IF(OR(REBANHO!P53=0,REBANHO!P53=""),"",(REBANHO!P53*REBANHO!P54)/14.689)</f>
        <v/>
      </c>
      <c r="P179" s="996" t="e">
        <f t="shared" si="38"/>
        <v>#DIV/0!</v>
      </c>
      <c r="Q179" s="678"/>
      <c r="R179" s="783"/>
      <c r="S179" s="783"/>
      <c r="T179" s="783"/>
      <c r="U179" s="783"/>
      <c r="V179" s="783"/>
      <c r="W179" s="783"/>
      <c r="X179" s="783"/>
      <c r="Y179" s="783"/>
    </row>
    <row r="180" spans="1:26" hidden="1" x14ac:dyDescent="0.25">
      <c r="A180" s="670"/>
      <c r="B180" s="679" t="s">
        <v>106</v>
      </c>
      <c r="C180" s="680" t="s">
        <v>172</v>
      </c>
      <c r="D180" s="746">
        <f>IF(OR(REBANHO!E55=0,REBANHO!E55=""),"",(REBANHO!E55*REBANHO!E56)/14.689)</f>
        <v>40.846892232282663</v>
      </c>
      <c r="E180" s="746">
        <f>IF(OR(REBANHO!F55=0,REBANHO!F55=""),"",(REBANHO!F55*REBANHO!F56)/14.689)</f>
        <v>40.846892232282663</v>
      </c>
      <c r="F180" s="746">
        <f>IF(OR(REBANHO!G55=0,REBANHO!G55=""),"",(REBANHO!G55*REBANHO!G56)/14.689)</f>
        <v>40.846892232282663</v>
      </c>
      <c r="G180" s="746">
        <f>IF(OR(REBANHO!H55=0,REBANHO!H55=""),"",(REBANHO!H55*REBANHO!H56)/14.689)</f>
        <v>40.846892232282663</v>
      </c>
      <c r="H180" s="746">
        <f>IF(OR(REBANHO!I55=0,REBANHO!I55=""),"",(REBANHO!I55*REBANHO!I56)/14.689)</f>
        <v>40.846892232282663</v>
      </c>
      <c r="I180" s="746">
        <f>IF(OR(REBANHO!J55=0,REBANHO!J55=""),"",(REBANHO!J55*REBANHO!J56)/14.689)</f>
        <v>40.846892232282663</v>
      </c>
      <c r="J180" s="746">
        <f>IF(OR(REBANHO!K55=0,REBANHO!K55=""),"",(REBANHO!K55*REBANHO!K56)/14.689)</f>
        <v>41.255361154605488</v>
      </c>
      <c r="K180" s="746">
        <f>IF(OR(REBANHO!L55=0,REBANHO!L55=""),"",(REBANHO!L55*REBANHO!L56)/14.689)</f>
        <v>41.255361154605488</v>
      </c>
      <c r="L180" s="746">
        <f>IF(OR(REBANHO!M55=0,REBANHO!M55=""),"",(REBANHO!M55*REBANHO!M56)/14.689)</f>
        <v>37.442984546259105</v>
      </c>
      <c r="M180" s="746">
        <f>IF(OR(REBANHO!N55=0,REBANHO!N55=""),"",(REBANHO!N55*REBANHO!N56)/14.689)</f>
        <v>37.442984546259105</v>
      </c>
      <c r="N180" s="746" t="str">
        <f>IF(OR(REBANHO!O55=0,REBANHO!O55=""),"",(REBANHO!O55*REBANHO!O56)/14.689)</f>
        <v/>
      </c>
      <c r="O180" s="746" t="str">
        <f>IF(OR(REBANHO!P55=0,REBANHO!P55=""),"",(REBANHO!P55*REBANHO!P56)/14.689)</f>
        <v/>
      </c>
      <c r="P180" s="997">
        <f t="shared" si="38"/>
        <v>40.247804479542516</v>
      </c>
      <c r="Q180" s="678"/>
      <c r="R180" s="783"/>
      <c r="S180" s="783"/>
      <c r="T180" s="783"/>
      <c r="U180" s="783"/>
      <c r="V180" s="783"/>
      <c r="W180" s="783"/>
      <c r="X180" s="783"/>
      <c r="Y180" s="783"/>
    </row>
    <row r="181" spans="1:26" ht="15.75" hidden="1" thickBot="1" x14ac:dyDescent="0.3">
      <c r="A181" s="670"/>
      <c r="B181" s="992" t="s">
        <v>237</v>
      </c>
      <c r="C181" s="993" t="s">
        <v>175</v>
      </c>
      <c r="D181" s="991">
        <f>IF(AND(D179="",D180=""),"",SUM(D179:D180))</f>
        <v>40.846892232282663</v>
      </c>
      <c r="E181" s="991">
        <f t="shared" ref="E181:O181" si="42">IF(AND(E179="",E180=""),"",SUM(E179:E180))</f>
        <v>40.846892232282663</v>
      </c>
      <c r="F181" s="991">
        <f t="shared" si="42"/>
        <v>40.846892232282663</v>
      </c>
      <c r="G181" s="991">
        <f t="shared" si="42"/>
        <v>40.846892232282663</v>
      </c>
      <c r="H181" s="991">
        <f t="shared" si="42"/>
        <v>40.846892232282663</v>
      </c>
      <c r="I181" s="991">
        <f t="shared" si="42"/>
        <v>40.846892232282663</v>
      </c>
      <c r="J181" s="991">
        <f t="shared" si="42"/>
        <v>41.255361154605488</v>
      </c>
      <c r="K181" s="991">
        <f t="shared" si="42"/>
        <v>41.255361154605488</v>
      </c>
      <c r="L181" s="991">
        <f t="shared" si="42"/>
        <v>37.442984546259105</v>
      </c>
      <c r="M181" s="991">
        <f t="shared" si="42"/>
        <v>37.442984546259105</v>
      </c>
      <c r="N181" s="991" t="str">
        <f t="shared" si="42"/>
        <v/>
      </c>
      <c r="O181" s="991" t="str">
        <f t="shared" si="42"/>
        <v/>
      </c>
      <c r="P181" s="999">
        <f t="shared" si="38"/>
        <v>40.247804479542516</v>
      </c>
      <c r="Q181" s="678"/>
      <c r="R181" s="783"/>
      <c r="S181" s="783"/>
      <c r="T181" s="783"/>
      <c r="U181" s="783"/>
      <c r="V181" s="783"/>
      <c r="W181" s="783"/>
      <c r="X181" s="783"/>
      <c r="Y181" s="783"/>
    </row>
    <row r="182" spans="1:26" ht="15.75" hidden="1" thickBot="1" x14ac:dyDescent="0.3">
      <c r="A182" s="670"/>
      <c r="B182" s="994" t="s">
        <v>248</v>
      </c>
      <c r="C182" s="995"/>
      <c r="D182" s="991">
        <f>SUM(D172,D175,D178,D181)</f>
        <v>1318.6057594118047</v>
      </c>
      <c r="E182" s="991">
        <f t="shared" ref="E182:O182" si="43">SUM(E172,E175,E178,E181)</f>
        <v>1318.6057594118047</v>
      </c>
      <c r="F182" s="991">
        <f t="shared" si="43"/>
        <v>3832.5277418476412</v>
      </c>
      <c r="G182" s="991">
        <f t="shared" si="43"/>
        <v>4495.67703723875</v>
      </c>
      <c r="H182" s="991">
        <f t="shared" si="43"/>
        <v>4849.5472802777585</v>
      </c>
      <c r="I182" s="991">
        <f t="shared" si="43"/>
        <v>4849.5472802777585</v>
      </c>
      <c r="J182" s="991">
        <f t="shared" si="43"/>
        <v>2808.5642317380352</v>
      </c>
      <c r="K182" s="991">
        <f t="shared" si="43"/>
        <v>3608.4144597998502</v>
      </c>
      <c r="L182" s="991">
        <f t="shared" si="43"/>
        <v>2898.4273946490571</v>
      </c>
      <c r="M182" s="991">
        <f t="shared" si="43"/>
        <v>2898.4273946490571</v>
      </c>
      <c r="N182" s="991">
        <f t="shared" si="43"/>
        <v>0</v>
      </c>
      <c r="O182" s="991">
        <f t="shared" si="43"/>
        <v>0</v>
      </c>
      <c r="P182" s="1000">
        <f t="shared" si="38"/>
        <v>2739.8620282751258</v>
      </c>
      <c r="Q182" s="678"/>
      <c r="R182" s="783"/>
      <c r="S182" s="783"/>
      <c r="T182" s="783"/>
      <c r="U182" s="783"/>
      <c r="V182" s="783"/>
      <c r="W182" s="783"/>
      <c r="X182" s="783"/>
      <c r="Y182" s="783"/>
    </row>
    <row r="183" spans="1:26" hidden="1" x14ac:dyDescent="0.25">
      <c r="A183" s="670"/>
      <c r="B183" s="224"/>
      <c r="C183" s="228"/>
      <c r="D183" s="986"/>
      <c r="E183" s="986"/>
      <c r="F183" s="986"/>
      <c r="G183" s="986"/>
      <c r="H183" s="986"/>
      <c r="I183" s="986"/>
      <c r="J183" s="986"/>
      <c r="K183" s="986"/>
      <c r="L183" s="986"/>
      <c r="M183" s="986"/>
      <c r="N183" s="986"/>
      <c r="O183" s="986"/>
      <c r="P183" s="987"/>
      <c r="Q183" s="678"/>
      <c r="R183" s="783"/>
      <c r="S183" s="783"/>
      <c r="T183" s="783"/>
      <c r="U183" s="783"/>
      <c r="V183" s="783"/>
      <c r="W183" s="783"/>
      <c r="X183" s="783"/>
      <c r="Y183" s="783"/>
    </row>
    <row r="184" spans="1:26" ht="15.75" hidden="1" thickBot="1" x14ac:dyDescent="0.3">
      <c r="A184" s="701"/>
      <c r="B184" s="702"/>
      <c r="C184" s="702"/>
      <c r="D184" s="703"/>
      <c r="E184" s="703"/>
      <c r="F184" s="703"/>
      <c r="G184" s="703"/>
      <c r="H184" s="703"/>
      <c r="I184" s="703"/>
      <c r="J184" s="703"/>
      <c r="K184" s="703"/>
      <c r="L184" s="703"/>
      <c r="M184" s="703"/>
      <c r="N184" s="703"/>
      <c r="O184" s="703"/>
      <c r="P184" s="703"/>
      <c r="Q184" s="704"/>
      <c r="R184" s="783"/>
      <c r="S184" s="783"/>
      <c r="T184" s="783"/>
      <c r="U184" s="783"/>
      <c r="V184" s="783"/>
      <c r="W184" s="783"/>
      <c r="X184" s="783"/>
      <c r="Y184" s="783"/>
      <c r="Z184" s="783"/>
    </row>
    <row r="185" spans="1:26" ht="15.75" hidden="1" thickTop="1" x14ac:dyDescent="0.25">
      <c r="D185" s="227"/>
      <c r="E185" s="227"/>
      <c r="F185" s="227"/>
      <c r="G185" s="227"/>
      <c r="H185" s="227"/>
      <c r="I185" s="227"/>
      <c r="J185" s="227"/>
      <c r="K185" s="227"/>
      <c r="L185" s="227"/>
      <c r="M185" s="227"/>
      <c r="N185" s="227"/>
      <c r="O185" s="227"/>
      <c r="P185" s="227"/>
      <c r="Q185" s="326"/>
      <c r="R185" s="783"/>
      <c r="S185" s="783"/>
      <c r="T185" s="783"/>
      <c r="U185" s="783"/>
      <c r="V185" s="783"/>
      <c r="W185" s="783"/>
      <c r="X185" s="783"/>
      <c r="Y185" s="783"/>
      <c r="Z185" s="783"/>
    </row>
    <row r="186" spans="1:26" ht="15.75" hidden="1" thickBot="1" x14ac:dyDescent="0.3">
      <c r="D186" s="227"/>
      <c r="E186" s="227"/>
      <c r="F186" s="227"/>
      <c r="G186" s="227"/>
      <c r="H186" s="227"/>
      <c r="I186" s="227"/>
      <c r="J186" s="227"/>
      <c r="K186" s="227"/>
      <c r="L186" s="227"/>
      <c r="M186" s="227"/>
      <c r="N186" s="227"/>
      <c r="O186" s="227"/>
      <c r="P186" s="227"/>
      <c r="Q186" s="326"/>
      <c r="R186" s="783"/>
      <c r="S186" s="783"/>
      <c r="T186" s="783"/>
      <c r="U186" s="783"/>
      <c r="V186" s="783"/>
      <c r="W186" s="783"/>
      <c r="X186" s="783"/>
      <c r="Y186" s="783"/>
      <c r="Z186" s="783"/>
    </row>
    <row r="187" spans="1:26" ht="16.5" hidden="1" thickTop="1" thickBot="1" x14ac:dyDescent="0.3">
      <c r="A187" s="665"/>
      <c r="B187" s="974" t="s">
        <v>125</v>
      </c>
      <c r="C187" s="942"/>
      <c r="D187" s="943"/>
      <c r="E187" s="943"/>
      <c r="F187" s="943"/>
      <c r="G187" s="943"/>
      <c r="H187" s="943"/>
      <c r="I187" s="943"/>
      <c r="J187" s="943"/>
      <c r="K187" s="943"/>
      <c r="L187" s="943"/>
      <c r="M187" s="943"/>
      <c r="N187" s="943"/>
      <c r="O187" s="943"/>
      <c r="P187" s="943"/>
      <c r="Q187" s="705"/>
      <c r="R187" s="783"/>
      <c r="S187" s="783"/>
      <c r="T187" s="783"/>
      <c r="U187" s="783"/>
      <c r="V187" s="783"/>
      <c r="W187" s="783"/>
      <c r="X187" s="783"/>
      <c r="Y187" s="783"/>
      <c r="Z187" s="783"/>
    </row>
    <row r="188" spans="1:26" ht="15.75" hidden="1" thickTop="1" x14ac:dyDescent="0.25">
      <c r="A188" s="665"/>
      <c r="B188" s="941" t="s">
        <v>170</v>
      </c>
      <c r="C188" s="942" t="s">
        <v>472</v>
      </c>
      <c r="D188" s="943"/>
      <c r="E188" s="943"/>
      <c r="F188" s="943"/>
      <c r="G188" s="943"/>
      <c r="H188" s="943"/>
      <c r="I188" s="943"/>
      <c r="J188" s="943"/>
      <c r="K188" s="943"/>
      <c r="L188" s="943"/>
      <c r="M188" s="943"/>
      <c r="N188" s="943"/>
      <c r="O188" s="943"/>
      <c r="P188" s="943" t="s">
        <v>17</v>
      </c>
      <c r="Q188" s="705"/>
      <c r="R188" s="783"/>
      <c r="S188" s="783"/>
      <c r="T188" s="783"/>
      <c r="U188" s="783"/>
      <c r="V188" s="783"/>
      <c r="W188" s="783"/>
      <c r="X188" s="783"/>
      <c r="Y188" s="783"/>
      <c r="Z188" s="783"/>
    </row>
    <row r="189" spans="1:26" hidden="1" x14ac:dyDescent="0.25">
      <c r="A189" s="670"/>
      <c r="B189" s="224" t="s">
        <v>12</v>
      </c>
      <c r="C189" s="653">
        <f>P189+P202</f>
        <v>0</v>
      </c>
      <c r="D189" s="228">
        <f>ENTRADAS!D8</f>
        <v>0</v>
      </c>
      <c r="E189" s="228">
        <f>ENTRADAS!E8</f>
        <v>0</v>
      </c>
      <c r="F189" s="228">
        <f>ENTRADAS!F8</f>
        <v>0</v>
      </c>
      <c r="G189" s="228">
        <f>ENTRADAS!G8</f>
        <v>0</v>
      </c>
      <c r="H189" s="228">
        <f>ENTRADAS!H8</f>
        <v>0</v>
      </c>
      <c r="I189" s="228">
        <f>ENTRADAS!I8</f>
        <v>0</v>
      </c>
      <c r="J189" s="228">
        <f>ENTRADAS!J8</f>
        <v>0</v>
      </c>
      <c r="K189" s="228">
        <f>ENTRADAS!K8</f>
        <v>0</v>
      </c>
      <c r="L189" s="228">
        <f>ENTRADAS!L8</f>
        <v>0</v>
      </c>
      <c r="M189" s="228">
        <f>ENTRADAS!M8</f>
        <v>0</v>
      </c>
      <c r="N189" s="228">
        <f>ENTRADAS!N8</f>
        <v>0</v>
      </c>
      <c r="O189" s="228">
        <f>ENTRADAS!O8</f>
        <v>0</v>
      </c>
      <c r="P189" s="228">
        <f>SUM(D189:O189)</f>
        <v>0</v>
      </c>
      <c r="Q189" s="706"/>
      <c r="R189" s="783"/>
      <c r="S189" s="783"/>
      <c r="T189" s="783"/>
      <c r="U189" s="783"/>
      <c r="V189" s="783"/>
      <c r="W189" s="783"/>
      <c r="X189" s="783"/>
      <c r="Y189" s="783"/>
      <c r="Z189" s="783"/>
    </row>
    <row r="190" spans="1:26" hidden="1" x14ac:dyDescent="0.25">
      <c r="A190" s="670"/>
      <c r="B190" s="224" t="s">
        <v>13</v>
      </c>
      <c r="C190" s="653">
        <f>P190+P203</f>
        <v>1</v>
      </c>
      <c r="D190" s="228">
        <f>ENTRADAS!D12</f>
        <v>0</v>
      </c>
      <c r="E190" s="228">
        <f>ENTRADAS!E12</f>
        <v>0</v>
      </c>
      <c r="F190" s="228">
        <f>ENTRADAS!F12</f>
        <v>0</v>
      </c>
      <c r="G190" s="228">
        <f>ENTRADAS!G12</f>
        <v>1</v>
      </c>
      <c r="H190" s="228">
        <f>ENTRADAS!H12</f>
        <v>0</v>
      </c>
      <c r="I190" s="228">
        <f>ENTRADAS!I12</f>
        <v>0</v>
      </c>
      <c r="J190" s="228">
        <f>ENTRADAS!J12</f>
        <v>0</v>
      </c>
      <c r="K190" s="228">
        <f>ENTRADAS!K12</f>
        <v>0</v>
      </c>
      <c r="L190" s="228">
        <f>ENTRADAS!L12</f>
        <v>0</v>
      </c>
      <c r="M190" s="228">
        <f>ENTRADAS!M12</f>
        <v>0</v>
      </c>
      <c r="N190" s="228">
        <f>ENTRADAS!N12</f>
        <v>0</v>
      </c>
      <c r="O190" s="228">
        <f>ENTRADAS!O12</f>
        <v>0</v>
      </c>
      <c r="P190" s="228">
        <f>SUM(D190:O190)</f>
        <v>1</v>
      </c>
      <c r="Q190" s="706"/>
      <c r="R190" s="783"/>
      <c r="S190" s="783"/>
      <c r="T190" s="783"/>
      <c r="U190" s="783"/>
      <c r="V190" s="783"/>
      <c r="W190" s="783"/>
      <c r="X190" s="783"/>
      <c r="Y190" s="783"/>
      <c r="Z190" s="783"/>
    </row>
    <row r="191" spans="1:26" hidden="1" x14ac:dyDescent="0.25">
      <c r="A191" s="670"/>
      <c r="B191" s="224" t="s">
        <v>14</v>
      </c>
      <c r="C191" s="653">
        <f>P191+P197+P204</f>
        <v>134</v>
      </c>
      <c r="D191" s="228">
        <f>ENTRADAS!D16</f>
        <v>0</v>
      </c>
      <c r="E191" s="228">
        <f>ENTRADAS!E16</f>
        <v>0</v>
      </c>
      <c r="F191" s="228">
        <f>ENTRADAS!F16</f>
        <v>0</v>
      </c>
      <c r="G191" s="228">
        <f>ENTRADAS!G16</f>
        <v>0</v>
      </c>
      <c r="H191" s="228">
        <f>ENTRADAS!H16</f>
        <v>0</v>
      </c>
      <c r="I191" s="228">
        <f>ENTRADAS!I16</f>
        <v>0</v>
      </c>
      <c r="J191" s="228">
        <f>ENTRADAS!J16</f>
        <v>0</v>
      </c>
      <c r="K191" s="228">
        <f>ENTRADAS!K16</f>
        <v>0</v>
      </c>
      <c r="L191" s="228">
        <f>ENTRADAS!L16</f>
        <v>0</v>
      </c>
      <c r="M191" s="228">
        <f>ENTRADAS!M16</f>
        <v>0</v>
      </c>
      <c r="N191" s="228">
        <f>ENTRADAS!N16</f>
        <v>0</v>
      </c>
      <c r="O191" s="228">
        <f>ENTRADAS!O16</f>
        <v>0</v>
      </c>
      <c r="P191" s="228">
        <f>SUM(D191:O191)</f>
        <v>0</v>
      </c>
      <c r="Q191" s="706"/>
      <c r="R191" s="783"/>
      <c r="S191" s="783"/>
      <c r="T191" s="783"/>
      <c r="U191" s="783"/>
      <c r="V191" s="783"/>
      <c r="W191" s="783"/>
      <c r="X191" s="783"/>
      <c r="Y191" s="783"/>
      <c r="Z191" s="783"/>
    </row>
    <row r="192" spans="1:26" hidden="1" x14ac:dyDescent="0.25">
      <c r="A192" s="670"/>
      <c r="B192" s="224" t="s">
        <v>105</v>
      </c>
      <c r="C192" s="653"/>
      <c r="D192" s="228">
        <f>ENTRADAS!D20</f>
        <v>0</v>
      </c>
      <c r="E192" s="228">
        <f>ENTRADAS!E20</f>
        <v>0</v>
      </c>
      <c r="F192" s="228">
        <f>ENTRADAS!F20</f>
        <v>0</v>
      </c>
      <c r="G192" s="228">
        <f>ENTRADAS!G20</f>
        <v>0</v>
      </c>
      <c r="H192" s="228">
        <f>ENTRADAS!H20</f>
        <v>0</v>
      </c>
      <c r="I192" s="228">
        <f>ENTRADAS!I20</f>
        <v>0</v>
      </c>
      <c r="J192" s="228">
        <f>ENTRADAS!J20</f>
        <v>0</v>
      </c>
      <c r="K192" s="228">
        <f>ENTRADAS!K20</f>
        <v>0</v>
      </c>
      <c r="L192" s="228">
        <f>ENTRADAS!L20</f>
        <v>0</v>
      </c>
      <c r="M192" s="228">
        <f>ENTRADAS!M20</f>
        <v>0</v>
      </c>
      <c r="N192" s="228">
        <f>ENTRADAS!N20</f>
        <v>0</v>
      </c>
      <c r="O192" s="228">
        <f>ENTRADAS!O20</f>
        <v>0</v>
      </c>
      <c r="P192" s="228">
        <f>SUM(D192:O192)</f>
        <v>0</v>
      </c>
      <c r="Q192" s="706"/>
      <c r="R192" s="783"/>
      <c r="S192" s="783"/>
      <c r="T192" s="783"/>
      <c r="U192" s="783"/>
      <c r="V192" s="783"/>
      <c r="W192" s="783"/>
      <c r="X192" s="783"/>
      <c r="Y192" s="783"/>
      <c r="Z192" s="783"/>
    </row>
    <row r="193" spans="1:26" hidden="1" x14ac:dyDescent="0.25">
      <c r="A193" s="670"/>
      <c r="B193" s="224" t="s">
        <v>106</v>
      </c>
      <c r="C193" s="653">
        <f>P192+P193+P198+P199+P205</f>
        <v>0</v>
      </c>
      <c r="D193" s="228">
        <f>ENTRADAS!D24</f>
        <v>0</v>
      </c>
      <c r="E193" s="228">
        <f>ENTRADAS!E24</f>
        <v>0</v>
      </c>
      <c r="F193" s="228">
        <f>ENTRADAS!F24</f>
        <v>0</v>
      </c>
      <c r="G193" s="228">
        <f>ENTRADAS!G24</f>
        <v>0</v>
      </c>
      <c r="H193" s="228">
        <f>ENTRADAS!H24</f>
        <v>0</v>
      </c>
      <c r="I193" s="228">
        <f>ENTRADAS!I24</f>
        <v>0</v>
      </c>
      <c r="J193" s="228">
        <f>ENTRADAS!J24</f>
        <v>0</v>
      </c>
      <c r="K193" s="228">
        <f>ENTRADAS!K24</f>
        <v>0</v>
      </c>
      <c r="L193" s="228">
        <f>ENTRADAS!L24</f>
        <v>0</v>
      </c>
      <c r="M193" s="228">
        <f>ENTRADAS!M24</f>
        <v>0</v>
      </c>
      <c r="N193" s="228">
        <f>ENTRADAS!N24</f>
        <v>0</v>
      </c>
      <c r="O193" s="228">
        <f>ENTRADAS!O24</f>
        <v>0</v>
      </c>
      <c r="P193" s="228">
        <f>SUM(D193:O193)</f>
        <v>0</v>
      </c>
      <c r="Q193" s="706"/>
      <c r="R193" s="783"/>
      <c r="S193" s="783"/>
      <c r="T193" s="783"/>
      <c r="U193" s="783"/>
      <c r="V193" s="783"/>
      <c r="W193" s="783"/>
      <c r="X193" s="783"/>
      <c r="Y193" s="783"/>
      <c r="Z193" s="783"/>
    </row>
    <row r="194" spans="1:26" hidden="1" x14ac:dyDescent="0.25">
      <c r="A194" s="670"/>
      <c r="B194" s="224"/>
      <c r="C194" s="653">
        <f>SUM(C189:C193)</f>
        <v>135</v>
      </c>
      <c r="D194" s="228"/>
      <c r="E194" s="228"/>
      <c r="F194" s="228"/>
      <c r="G194" s="228"/>
      <c r="H194" s="228"/>
      <c r="I194" s="228"/>
      <c r="J194" s="228"/>
      <c r="K194" s="228"/>
      <c r="L194" s="228"/>
      <c r="M194" s="228"/>
      <c r="N194" s="228"/>
      <c r="O194" s="228"/>
      <c r="P194" s="228"/>
      <c r="Q194" s="706"/>
      <c r="R194" s="783"/>
      <c r="S194" s="783"/>
      <c r="T194" s="783"/>
      <c r="U194" s="783"/>
      <c r="V194" s="783"/>
      <c r="W194" s="783"/>
      <c r="X194" s="783"/>
      <c r="Y194" s="783"/>
      <c r="Z194" s="783"/>
    </row>
    <row r="195" spans="1:26" hidden="1" x14ac:dyDescent="0.25">
      <c r="A195" s="670"/>
      <c r="B195" s="224"/>
      <c r="C195" s="653"/>
      <c r="D195" s="228"/>
      <c r="E195" s="228"/>
      <c r="F195" s="228"/>
      <c r="G195" s="228"/>
      <c r="H195" s="228"/>
      <c r="I195" s="228"/>
      <c r="J195" s="228"/>
      <c r="K195" s="228"/>
      <c r="L195" s="228"/>
      <c r="M195" s="228"/>
      <c r="N195" s="228"/>
      <c r="O195" s="228"/>
      <c r="P195" s="228"/>
      <c r="Q195" s="706"/>
      <c r="R195" s="783"/>
      <c r="S195" s="783"/>
      <c r="T195" s="783"/>
      <c r="U195" s="783"/>
      <c r="V195" s="783"/>
      <c r="W195" s="783"/>
      <c r="X195" s="783"/>
      <c r="Y195" s="783"/>
      <c r="Z195" s="783"/>
    </row>
    <row r="196" spans="1:26" hidden="1" x14ac:dyDescent="0.25">
      <c r="A196" s="670"/>
      <c r="B196" s="699" t="s">
        <v>200</v>
      </c>
      <c r="C196" s="699"/>
      <c r="D196" s="700"/>
      <c r="E196" s="700"/>
      <c r="F196" s="700"/>
      <c r="G196" s="700"/>
      <c r="H196" s="700"/>
      <c r="I196" s="700"/>
      <c r="J196" s="700"/>
      <c r="K196" s="700"/>
      <c r="L196" s="700"/>
      <c r="M196" s="700"/>
      <c r="N196" s="700"/>
      <c r="O196" s="700"/>
      <c r="P196" s="700"/>
      <c r="Q196" s="706"/>
      <c r="R196" s="783"/>
      <c r="S196" s="783"/>
      <c r="T196" s="783"/>
      <c r="U196" s="783"/>
      <c r="V196" s="783"/>
      <c r="W196" s="783"/>
      <c r="X196" s="783"/>
      <c r="Y196" s="783"/>
      <c r="Z196" s="783"/>
    </row>
    <row r="197" spans="1:26" hidden="1" x14ac:dyDescent="0.25">
      <c r="A197" s="670"/>
      <c r="B197" s="224" t="s">
        <v>14</v>
      </c>
      <c r="C197" s="224"/>
      <c r="D197" s="228">
        <f>ENTRADAS!D31</f>
        <v>0</v>
      </c>
      <c r="E197" s="228">
        <f>ENTRADAS!E31</f>
        <v>0</v>
      </c>
      <c r="F197" s="228">
        <f>ENTRADAS!F31</f>
        <v>0</v>
      </c>
      <c r="G197" s="228">
        <f>ENTRADAS!G31</f>
        <v>0</v>
      </c>
      <c r="H197" s="228">
        <f>ENTRADAS!H31</f>
        <v>0</v>
      </c>
      <c r="I197" s="228">
        <f>ENTRADAS!I31</f>
        <v>0</v>
      </c>
      <c r="J197" s="228">
        <f>ENTRADAS!J31</f>
        <v>111</v>
      </c>
      <c r="K197" s="228">
        <f>ENTRADAS!K31</f>
        <v>0</v>
      </c>
      <c r="L197" s="228">
        <f>ENTRADAS!L31</f>
        <v>23</v>
      </c>
      <c r="M197" s="228">
        <f>ENTRADAS!M31</f>
        <v>0</v>
      </c>
      <c r="N197" s="228">
        <f>ENTRADAS!N31</f>
        <v>0</v>
      </c>
      <c r="O197" s="228">
        <f>ENTRADAS!O31</f>
        <v>0</v>
      </c>
      <c r="P197" s="228">
        <f>SUM(D197:O197)</f>
        <v>134</v>
      </c>
      <c r="Q197" s="672"/>
      <c r="R197" s="783"/>
      <c r="S197" s="783"/>
      <c r="T197" s="783"/>
      <c r="U197" s="783"/>
      <c r="V197" s="783"/>
      <c r="W197" s="783"/>
      <c r="X197" s="783"/>
      <c r="Y197" s="783"/>
      <c r="Z197" s="783"/>
    </row>
    <row r="198" spans="1:26" hidden="1" x14ac:dyDescent="0.25">
      <c r="A198" s="670"/>
      <c r="B198" s="224" t="s">
        <v>105</v>
      </c>
      <c r="C198" s="224"/>
      <c r="D198" s="228">
        <f>ENTRADAS!D35</f>
        <v>0</v>
      </c>
      <c r="E198" s="228">
        <f>ENTRADAS!E35</f>
        <v>0</v>
      </c>
      <c r="F198" s="228">
        <f>ENTRADAS!F35</f>
        <v>0</v>
      </c>
      <c r="G198" s="228">
        <f>ENTRADAS!G35</f>
        <v>0</v>
      </c>
      <c r="H198" s="228">
        <f>ENTRADAS!H35</f>
        <v>0</v>
      </c>
      <c r="I198" s="228">
        <f>ENTRADAS!I35</f>
        <v>0</v>
      </c>
      <c r="J198" s="228">
        <f>ENTRADAS!J35</f>
        <v>0</v>
      </c>
      <c r="K198" s="228">
        <f>ENTRADAS!K35</f>
        <v>0</v>
      </c>
      <c r="L198" s="228">
        <f>ENTRADAS!L35</f>
        <v>0</v>
      </c>
      <c r="M198" s="228">
        <f>ENTRADAS!M35</f>
        <v>0</v>
      </c>
      <c r="N198" s="228">
        <f>ENTRADAS!N35</f>
        <v>0</v>
      </c>
      <c r="O198" s="228">
        <f>ENTRADAS!O35</f>
        <v>0</v>
      </c>
      <c r="P198" s="228">
        <f>SUM(D198:O198)</f>
        <v>0</v>
      </c>
      <c r="Q198" s="672"/>
      <c r="R198" s="783"/>
      <c r="S198" s="783"/>
      <c r="T198" s="783"/>
      <c r="U198" s="783"/>
      <c r="V198" s="783"/>
      <c r="W198" s="783"/>
      <c r="X198" s="783"/>
      <c r="Y198" s="783"/>
      <c r="Z198" s="783"/>
    </row>
    <row r="199" spans="1:26" hidden="1" x14ac:dyDescent="0.25">
      <c r="A199" s="670"/>
      <c r="B199" s="224" t="s">
        <v>106</v>
      </c>
      <c r="C199" s="224"/>
      <c r="D199" s="228">
        <f>ENTRADAS!D39</f>
        <v>0</v>
      </c>
      <c r="E199" s="228">
        <f>ENTRADAS!E39</f>
        <v>0</v>
      </c>
      <c r="F199" s="228">
        <f>ENTRADAS!F39</f>
        <v>0</v>
      </c>
      <c r="G199" s="228">
        <f>ENTRADAS!G39</f>
        <v>0</v>
      </c>
      <c r="H199" s="228">
        <f>ENTRADAS!H39</f>
        <v>0</v>
      </c>
      <c r="I199" s="228">
        <f>ENTRADAS!I39</f>
        <v>0</v>
      </c>
      <c r="J199" s="228">
        <f>ENTRADAS!J39</f>
        <v>0</v>
      </c>
      <c r="K199" s="228">
        <f>ENTRADAS!K39</f>
        <v>0</v>
      </c>
      <c r="L199" s="228">
        <f>ENTRADAS!L39</f>
        <v>0</v>
      </c>
      <c r="M199" s="228">
        <f>ENTRADAS!M39</f>
        <v>0</v>
      </c>
      <c r="N199" s="228">
        <f>ENTRADAS!N39</f>
        <v>0</v>
      </c>
      <c r="O199" s="228">
        <f>ENTRADAS!O39</f>
        <v>0</v>
      </c>
      <c r="P199" s="228">
        <f>SUM(D199:O199)</f>
        <v>0</v>
      </c>
      <c r="Q199" s="672"/>
      <c r="R199" s="783"/>
      <c r="S199" s="783"/>
      <c r="T199" s="783"/>
      <c r="U199" s="783"/>
      <c r="V199" s="783"/>
      <c r="W199" s="783"/>
      <c r="X199" s="783"/>
      <c r="Y199" s="783"/>
      <c r="Z199" s="783"/>
    </row>
    <row r="200" spans="1:26" hidden="1" x14ac:dyDescent="0.25">
      <c r="A200" s="670"/>
      <c r="B200" s="224"/>
      <c r="C200" s="224"/>
      <c r="D200" s="228"/>
      <c r="E200" s="228"/>
      <c r="F200" s="228"/>
      <c r="G200" s="228"/>
      <c r="H200" s="228"/>
      <c r="I200" s="228"/>
      <c r="J200" s="228"/>
      <c r="K200" s="228"/>
      <c r="L200" s="228"/>
      <c r="M200" s="228"/>
      <c r="N200" s="228"/>
      <c r="O200" s="228"/>
      <c r="P200" s="228"/>
      <c r="Q200" s="672"/>
      <c r="R200" s="783"/>
      <c r="S200" s="783"/>
      <c r="T200" s="783"/>
      <c r="U200" s="783"/>
      <c r="V200" s="783"/>
      <c r="W200" s="783"/>
      <c r="X200" s="783"/>
      <c r="Y200" s="783"/>
      <c r="Z200" s="783"/>
    </row>
    <row r="201" spans="1:26" hidden="1" x14ac:dyDescent="0.25">
      <c r="A201" s="670"/>
      <c r="B201" s="699" t="s">
        <v>119</v>
      </c>
      <c r="C201" s="699"/>
      <c r="D201" s="700" t="str">
        <f>ENTRADAS!D67</f>
        <v>JAN</v>
      </c>
      <c r="E201" s="700" t="str">
        <f>ENTRADAS!E67</f>
        <v>FEV</v>
      </c>
      <c r="F201" s="700" t="str">
        <f>ENTRADAS!F67</f>
        <v>MAR</v>
      </c>
      <c r="G201" s="700" t="str">
        <f>ENTRADAS!G67</f>
        <v>ABR</v>
      </c>
      <c r="H201" s="700" t="str">
        <f>ENTRADAS!H67</f>
        <v>MAI</v>
      </c>
      <c r="I201" s="700" t="str">
        <f>ENTRADAS!I67</f>
        <v>JUN</v>
      </c>
      <c r="J201" s="700" t="str">
        <f>ENTRADAS!J67</f>
        <v>JUL</v>
      </c>
      <c r="K201" s="700" t="str">
        <f>ENTRADAS!K67</f>
        <v>AGO</v>
      </c>
      <c r="L201" s="700" t="str">
        <f>ENTRADAS!L67</f>
        <v>SET</v>
      </c>
      <c r="M201" s="700" t="str">
        <f>ENTRADAS!M67</f>
        <v>OUT</v>
      </c>
      <c r="N201" s="700" t="str">
        <f>ENTRADAS!N67</f>
        <v>NOV</v>
      </c>
      <c r="O201" s="700" t="str">
        <f>ENTRADAS!O67</f>
        <v>DEZ</v>
      </c>
      <c r="P201" s="700"/>
      <c r="Q201" s="672"/>
      <c r="R201" s="783"/>
      <c r="S201" s="783"/>
      <c r="T201" s="783"/>
      <c r="U201" s="783"/>
      <c r="V201" s="783"/>
      <c r="W201" s="783"/>
      <c r="X201" s="783"/>
      <c r="Y201" s="783"/>
      <c r="Z201" s="783"/>
    </row>
    <row r="202" spans="1:26" hidden="1" x14ac:dyDescent="0.25">
      <c r="A202" s="670"/>
      <c r="B202" s="51" t="s">
        <v>104</v>
      </c>
      <c r="C202" s="224"/>
      <c r="D202" s="228">
        <f>SUMIFS(ENTRADAS!$F$46:$F$65,ENTRADAS!$D$46:$D$65,'RESULTADOS FINANCEIROS'!D$201,ENTRADAS!$H$46:$H$65,'RESULTADOS FINANCEIROS'!$B202)</f>
        <v>0</v>
      </c>
      <c r="E202" s="228">
        <f>SUMIFS(ENTRADAS!$F$46:$F$65,ENTRADAS!$D$46:$D$65,'RESULTADOS FINANCEIROS'!E$201,ENTRADAS!$H$46:$H$65,'RESULTADOS FINANCEIROS'!$B202)</f>
        <v>0</v>
      </c>
      <c r="F202" s="228">
        <f>SUMIFS(ENTRADAS!$F$46:$F$65,ENTRADAS!$D$46:$D$65,'RESULTADOS FINANCEIROS'!F$201,ENTRADAS!$H$46:$H$65,'RESULTADOS FINANCEIROS'!$B202)</f>
        <v>0</v>
      </c>
      <c r="G202" s="228">
        <f>SUMIFS(ENTRADAS!$F$46:$F$65,ENTRADAS!$D$46:$D$65,'RESULTADOS FINANCEIROS'!G$201,ENTRADAS!$H$46:$H$65,'RESULTADOS FINANCEIROS'!$B202)</f>
        <v>0</v>
      </c>
      <c r="H202" s="228">
        <f>SUMIFS(ENTRADAS!$F$46:$F$65,ENTRADAS!$D$46:$D$65,'RESULTADOS FINANCEIROS'!H$201,ENTRADAS!$H$46:$H$65,'RESULTADOS FINANCEIROS'!$B202)</f>
        <v>0</v>
      </c>
      <c r="I202" s="228">
        <f>SUMIFS(ENTRADAS!$F$46:$F$65,ENTRADAS!$D$46:$D$65,'RESULTADOS FINANCEIROS'!I$201,ENTRADAS!$H$46:$H$65,'RESULTADOS FINANCEIROS'!$B202)</f>
        <v>0</v>
      </c>
      <c r="J202" s="228">
        <f>SUMIFS(ENTRADAS!$F$46:$F$65,ENTRADAS!$D$46:$D$65,'RESULTADOS FINANCEIROS'!J$201,ENTRADAS!$H$46:$H$65,'RESULTADOS FINANCEIROS'!$B202)</f>
        <v>0</v>
      </c>
      <c r="K202" s="228">
        <f>SUMIFS(ENTRADAS!$F$46:$F$65,ENTRADAS!$D$46:$D$65,'RESULTADOS FINANCEIROS'!K$201,ENTRADAS!$H$46:$H$65,'RESULTADOS FINANCEIROS'!$B202)</f>
        <v>0</v>
      </c>
      <c r="L202" s="228">
        <f>SUMIFS(ENTRADAS!$F$46:$F$65,ENTRADAS!$D$46:$D$65,'RESULTADOS FINANCEIROS'!L$201,ENTRADAS!$H$46:$H$65,'RESULTADOS FINANCEIROS'!$B202)</f>
        <v>0</v>
      </c>
      <c r="M202" s="228">
        <f>SUMIFS(ENTRADAS!$F$46:$F$65,ENTRADAS!$D$46:$D$65,'RESULTADOS FINANCEIROS'!M$201,ENTRADAS!$H$46:$H$65,'RESULTADOS FINANCEIROS'!$B202)</f>
        <v>0</v>
      </c>
      <c r="N202" s="228">
        <f>SUMIFS(ENTRADAS!$F$46:$F$65,ENTRADAS!$D$46:$D$65,'RESULTADOS FINANCEIROS'!N$201,ENTRADAS!$H$46:$H$65,'RESULTADOS FINANCEIROS'!$B202)</f>
        <v>0</v>
      </c>
      <c r="O202" s="228">
        <f>SUMIFS(ENTRADAS!$F$46:$F$65,ENTRADAS!$D$46:$D$65,'RESULTADOS FINANCEIROS'!O$201,ENTRADAS!$H$46:$H$65,'RESULTADOS FINANCEIROS'!$B202)</f>
        <v>0</v>
      </c>
      <c r="P202" s="228">
        <f>SUM(D202:O202)</f>
        <v>0</v>
      </c>
      <c r="Q202" s="672"/>
      <c r="R202" s="783"/>
      <c r="S202" s="783"/>
      <c r="T202" s="783"/>
      <c r="U202" s="783"/>
      <c r="V202" s="783"/>
      <c r="W202" s="783"/>
      <c r="X202" s="783"/>
      <c r="Y202" s="783"/>
      <c r="Z202" s="783"/>
    </row>
    <row r="203" spans="1:26" hidden="1" x14ac:dyDescent="0.25">
      <c r="A203" s="670"/>
      <c r="B203" s="51" t="s">
        <v>103</v>
      </c>
      <c r="C203" s="224"/>
      <c r="D203" s="228">
        <f>SUMIFS(ENTRADAS!$F$46:$F$65,ENTRADAS!$D$46:$D$65,'RESULTADOS FINANCEIROS'!D$201,ENTRADAS!$H$46:$H$65,'RESULTADOS FINANCEIROS'!$B203)</f>
        <v>0</v>
      </c>
      <c r="E203" s="228">
        <f>SUMIFS(ENTRADAS!$F$46:$F$65,ENTRADAS!$D$46:$D$65,'RESULTADOS FINANCEIROS'!E$201,ENTRADAS!$H$46:$H$65,'RESULTADOS FINANCEIROS'!$B203)</f>
        <v>0</v>
      </c>
      <c r="F203" s="228">
        <f>SUMIFS(ENTRADAS!$F$46:$F$65,ENTRADAS!$D$46:$D$65,'RESULTADOS FINANCEIROS'!F$201,ENTRADAS!$H$46:$H$65,'RESULTADOS FINANCEIROS'!$B203)</f>
        <v>0</v>
      </c>
      <c r="G203" s="228">
        <f>SUMIFS(ENTRADAS!$F$46:$F$65,ENTRADAS!$D$46:$D$65,'RESULTADOS FINANCEIROS'!G$201,ENTRADAS!$H$46:$H$65,'RESULTADOS FINANCEIROS'!$B203)</f>
        <v>0</v>
      </c>
      <c r="H203" s="228">
        <f>SUMIFS(ENTRADAS!$F$46:$F$65,ENTRADAS!$D$46:$D$65,'RESULTADOS FINANCEIROS'!H$201,ENTRADAS!$H$46:$H$65,'RESULTADOS FINANCEIROS'!$B203)</f>
        <v>0</v>
      </c>
      <c r="I203" s="228">
        <f>SUMIFS(ENTRADAS!$F$46:$F$65,ENTRADAS!$D$46:$D$65,'RESULTADOS FINANCEIROS'!I$201,ENTRADAS!$H$46:$H$65,'RESULTADOS FINANCEIROS'!$B203)</f>
        <v>0</v>
      </c>
      <c r="J203" s="228">
        <f>SUMIFS(ENTRADAS!$F$46:$F$65,ENTRADAS!$D$46:$D$65,'RESULTADOS FINANCEIROS'!J$201,ENTRADAS!$H$46:$H$65,'RESULTADOS FINANCEIROS'!$B203)</f>
        <v>0</v>
      </c>
      <c r="K203" s="228">
        <f>SUMIFS(ENTRADAS!$F$46:$F$65,ENTRADAS!$D$46:$D$65,'RESULTADOS FINANCEIROS'!K$201,ENTRADAS!$H$46:$H$65,'RESULTADOS FINANCEIROS'!$B203)</f>
        <v>0</v>
      </c>
      <c r="L203" s="228">
        <f>SUMIFS(ENTRADAS!$F$46:$F$65,ENTRADAS!$D$46:$D$65,'RESULTADOS FINANCEIROS'!L$201,ENTRADAS!$H$46:$H$65,'RESULTADOS FINANCEIROS'!$B203)</f>
        <v>0</v>
      </c>
      <c r="M203" s="228">
        <f>SUMIFS(ENTRADAS!$F$46:$F$65,ENTRADAS!$D$46:$D$65,'RESULTADOS FINANCEIROS'!M$201,ENTRADAS!$H$46:$H$65,'RESULTADOS FINANCEIROS'!$B203)</f>
        <v>0</v>
      </c>
      <c r="N203" s="228">
        <f>SUMIFS(ENTRADAS!$F$46:$F$65,ENTRADAS!$D$46:$D$65,'RESULTADOS FINANCEIROS'!N$201,ENTRADAS!$H$46:$H$65,'RESULTADOS FINANCEIROS'!$B203)</f>
        <v>0</v>
      </c>
      <c r="O203" s="228">
        <f>SUMIFS(ENTRADAS!$F$46:$F$65,ENTRADAS!$D$46:$D$65,'RESULTADOS FINANCEIROS'!O$201,ENTRADAS!$H$46:$H$65,'RESULTADOS FINANCEIROS'!$B203)</f>
        <v>0</v>
      </c>
      <c r="P203" s="228">
        <f>SUM(D203:O203)</f>
        <v>0</v>
      </c>
      <c r="Q203" s="672"/>
      <c r="R203" s="783"/>
      <c r="S203" s="783"/>
      <c r="T203" s="783"/>
      <c r="U203" s="783"/>
      <c r="V203" s="783"/>
      <c r="W203" s="783"/>
      <c r="X203" s="783"/>
      <c r="Y203" s="783"/>
      <c r="Z203" s="783"/>
    </row>
    <row r="204" spans="1:26" hidden="1" x14ac:dyDescent="0.25">
      <c r="A204" s="670"/>
      <c r="B204" s="51" t="s">
        <v>102</v>
      </c>
      <c r="C204" s="224"/>
      <c r="D204" s="228">
        <f>SUMIFS(ENTRADAS!$F$46:$F$65,ENTRADAS!$D$46:$D$65,'RESULTADOS FINANCEIROS'!D$201,ENTRADAS!$H$46:$H$65,'RESULTADOS FINANCEIROS'!$B204)</f>
        <v>0</v>
      </c>
      <c r="E204" s="228">
        <f>SUMIFS(ENTRADAS!$F$46:$F$65,ENTRADAS!$D$46:$D$65,'RESULTADOS FINANCEIROS'!E$201,ENTRADAS!$H$46:$H$65,'RESULTADOS FINANCEIROS'!$B204)</f>
        <v>0</v>
      </c>
      <c r="F204" s="228">
        <f>SUMIFS(ENTRADAS!$F$46:$F$65,ENTRADAS!$D$46:$D$65,'RESULTADOS FINANCEIROS'!F$201,ENTRADAS!$H$46:$H$65,'RESULTADOS FINANCEIROS'!$B204)</f>
        <v>0</v>
      </c>
      <c r="G204" s="228">
        <f>SUMIFS(ENTRADAS!$F$46:$F$65,ENTRADAS!$D$46:$D$65,'RESULTADOS FINANCEIROS'!G$201,ENTRADAS!$H$46:$H$65,'RESULTADOS FINANCEIROS'!$B204)</f>
        <v>0</v>
      </c>
      <c r="H204" s="228">
        <f>SUMIFS(ENTRADAS!$F$46:$F$65,ENTRADAS!$D$46:$D$65,'RESULTADOS FINANCEIROS'!H$201,ENTRADAS!$H$46:$H$65,'RESULTADOS FINANCEIROS'!$B204)</f>
        <v>0</v>
      </c>
      <c r="I204" s="228">
        <f>SUMIFS(ENTRADAS!$F$46:$F$65,ENTRADAS!$D$46:$D$65,'RESULTADOS FINANCEIROS'!I$201,ENTRADAS!$H$46:$H$65,'RESULTADOS FINANCEIROS'!$B204)</f>
        <v>0</v>
      </c>
      <c r="J204" s="228">
        <f>SUMIFS(ENTRADAS!$F$46:$F$65,ENTRADAS!$D$46:$D$65,'RESULTADOS FINANCEIROS'!J$201,ENTRADAS!$H$46:$H$65,'RESULTADOS FINANCEIROS'!$B204)</f>
        <v>0</v>
      </c>
      <c r="K204" s="228">
        <f>SUMIFS(ENTRADAS!$F$46:$F$65,ENTRADAS!$D$46:$D$65,'RESULTADOS FINANCEIROS'!K$201,ENTRADAS!$H$46:$H$65,'RESULTADOS FINANCEIROS'!$B204)</f>
        <v>0</v>
      </c>
      <c r="L204" s="228">
        <f>SUMIFS(ENTRADAS!$F$46:$F$65,ENTRADAS!$D$46:$D$65,'RESULTADOS FINANCEIROS'!L$201,ENTRADAS!$H$46:$H$65,'RESULTADOS FINANCEIROS'!$B204)</f>
        <v>0</v>
      </c>
      <c r="M204" s="228">
        <f>SUMIFS(ENTRADAS!$F$46:$F$65,ENTRADAS!$D$46:$D$65,'RESULTADOS FINANCEIROS'!M$201,ENTRADAS!$H$46:$H$65,'RESULTADOS FINANCEIROS'!$B204)</f>
        <v>0</v>
      </c>
      <c r="N204" s="228">
        <f>SUMIFS(ENTRADAS!$F$46:$F$65,ENTRADAS!$D$46:$D$65,'RESULTADOS FINANCEIROS'!N$201,ENTRADAS!$H$46:$H$65,'RESULTADOS FINANCEIROS'!$B204)</f>
        <v>0</v>
      </c>
      <c r="O204" s="228">
        <f>SUMIFS(ENTRADAS!$F$46:$F$65,ENTRADAS!$D$46:$D$65,'RESULTADOS FINANCEIROS'!O$201,ENTRADAS!$H$46:$H$65,'RESULTADOS FINANCEIROS'!$B204)</f>
        <v>0</v>
      </c>
      <c r="P204" s="228">
        <f>SUM(D204:O204)</f>
        <v>0</v>
      </c>
      <c r="Q204" s="672"/>
      <c r="R204" s="783"/>
      <c r="S204" s="783"/>
      <c r="T204" s="783"/>
      <c r="U204" s="783"/>
      <c r="V204" s="783"/>
      <c r="W204" s="783"/>
      <c r="X204" s="783"/>
      <c r="Y204" s="783"/>
      <c r="Z204" s="783"/>
    </row>
    <row r="205" spans="1:26" hidden="1" x14ac:dyDescent="0.25">
      <c r="A205" s="670"/>
      <c r="B205" s="51" t="s">
        <v>123</v>
      </c>
      <c r="C205" s="224"/>
      <c r="D205" s="228">
        <f>SUMIFS(ENTRADAS!$F$46:$F$65,ENTRADAS!$D$46:$D$65,'RESULTADOS FINANCEIROS'!D$201,ENTRADAS!$H$46:$H$65,'RESULTADOS FINANCEIROS'!$B205)</f>
        <v>0</v>
      </c>
      <c r="E205" s="228">
        <f>SUMIFS(ENTRADAS!$F$46:$F$65,ENTRADAS!$D$46:$D$65,'RESULTADOS FINANCEIROS'!E$201,ENTRADAS!$H$46:$H$65,'RESULTADOS FINANCEIROS'!$B205)</f>
        <v>0</v>
      </c>
      <c r="F205" s="228">
        <f>SUMIFS(ENTRADAS!$F$46:$F$65,ENTRADAS!$D$46:$D$65,'RESULTADOS FINANCEIROS'!F$201,ENTRADAS!$H$46:$H$65,'RESULTADOS FINANCEIROS'!$B205)</f>
        <v>0</v>
      </c>
      <c r="G205" s="228">
        <f>SUMIFS(ENTRADAS!$F$46:$F$65,ENTRADAS!$D$46:$D$65,'RESULTADOS FINANCEIROS'!G$201,ENTRADAS!$H$46:$H$65,'RESULTADOS FINANCEIROS'!$B205)</f>
        <v>0</v>
      </c>
      <c r="H205" s="228">
        <f>SUMIFS(ENTRADAS!$F$46:$F$65,ENTRADAS!$D$46:$D$65,'RESULTADOS FINANCEIROS'!H$201,ENTRADAS!$H$46:$H$65,'RESULTADOS FINANCEIROS'!$B205)</f>
        <v>0</v>
      </c>
      <c r="I205" s="228">
        <f>SUMIFS(ENTRADAS!$F$46:$F$65,ENTRADAS!$D$46:$D$65,'RESULTADOS FINANCEIROS'!I$201,ENTRADAS!$H$46:$H$65,'RESULTADOS FINANCEIROS'!$B205)</f>
        <v>0</v>
      </c>
      <c r="J205" s="228">
        <f>SUMIFS(ENTRADAS!$F$46:$F$65,ENTRADAS!$D$46:$D$65,'RESULTADOS FINANCEIROS'!J$201,ENTRADAS!$H$46:$H$65,'RESULTADOS FINANCEIROS'!$B205)</f>
        <v>0</v>
      </c>
      <c r="K205" s="228">
        <f>SUMIFS(ENTRADAS!$F$46:$F$65,ENTRADAS!$D$46:$D$65,'RESULTADOS FINANCEIROS'!K$201,ENTRADAS!$H$46:$H$65,'RESULTADOS FINANCEIROS'!$B205)</f>
        <v>0</v>
      </c>
      <c r="L205" s="228">
        <f>SUMIFS(ENTRADAS!$F$46:$F$65,ENTRADAS!$D$46:$D$65,'RESULTADOS FINANCEIROS'!L$201,ENTRADAS!$H$46:$H$65,'RESULTADOS FINANCEIROS'!$B205)</f>
        <v>0</v>
      </c>
      <c r="M205" s="228">
        <f>SUMIFS(ENTRADAS!$F$46:$F$65,ENTRADAS!$D$46:$D$65,'RESULTADOS FINANCEIROS'!M$201,ENTRADAS!$H$46:$H$65,'RESULTADOS FINANCEIROS'!$B205)</f>
        <v>0</v>
      </c>
      <c r="N205" s="228">
        <f>SUMIFS(ENTRADAS!$F$46:$F$65,ENTRADAS!$D$46:$D$65,'RESULTADOS FINANCEIROS'!N$201,ENTRADAS!$H$46:$H$65,'RESULTADOS FINANCEIROS'!$B205)</f>
        <v>0</v>
      </c>
      <c r="O205" s="228">
        <f>SUMIFS(ENTRADAS!$F$46:$F$65,ENTRADAS!$D$46:$D$65,'RESULTADOS FINANCEIROS'!O$201,ENTRADAS!$H$46:$H$65,'RESULTADOS FINANCEIROS'!$B205)</f>
        <v>0</v>
      </c>
      <c r="P205" s="228">
        <f>SUM(D205:O205)</f>
        <v>0</v>
      </c>
      <c r="Q205" s="672"/>
      <c r="R205" s="783"/>
      <c r="S205" s="783"/>
      <c r="T205" s="783"/>
      <c r="U205" s="783"/>
      <c r="V205" s="783"/>
      <c r="W205" s="783"/>
      <c r="X205" s="783"/>
      <c r="Y205" s="783"/>
      <c r="Z205" s="783"/>
    </row>
    <row r="206" spans="1:26" hidden="1" x14ac:dyDescent="0.25">
      <c r="A206" s="670"/>
      <c r="B206" s="224"/>
      <c r="C206" s="224"/>
      <c r="D206" s="228"/>
      <c r="E206" s="228"/>
      <c r="F206" s="228"/>
      <c r="G206" s="228"/>
      <c r="H206" s="228"/>
      <c r="I206" s="228"/>
      <c r="J206" s="228"/>
      <c r="K206" s="228"/>
      <c r="L206" s="228"/>
      <c r="M206" s="228"/>
      <c r="N206" s="228"/>
      <c r="O206" s="228"/>
      <c r="P206" s="228"/>
      <c r="Q206" s="672"/>
      <c r="R206" s="783"/>
      <c r="S206" s="783"/>
      <c r="T206" s="783"/>
      <c r="U206" s="783"/>
      <c r="V206" s="783"/>
      <c r="W206" s="783"/>
      <c r="X206" s="783"/>
      <c r="Y206" s="783"/>
      <c r="Z206" s="783"/>
    </row>
    <row r="207" spans="1:26" hidden="1" x14ac:dyDescent="0.25">
      <c r="A207" s="670"/>
      <c r="B207" s="224"/>
      <c r="C207" s="224"/>
      <c r="D207" s="228"/>
      <c r="E207" s="228"/>
      <c r="F207" s="228"/>
      <c r="G207" s="228"/>
      <c r="H207" s="228"/>
      <c r="I207" s="228"/>
      <c r="J207" s="228"/>
      <c r="K207" s="228"/>
      <c r="L207" s="228"/>
      <c r="M207" s="228"/>
      <c r="N207" s="228"/>
      <c r="O207" s="228"/>
      <c r="P207" s="228"/>
      <c r="Q207" s="672"/>
      <c r="R207" s="783"/>
      <c r="S207" s="783"/>
      <c r="T207" s="783"/>
      <c r="U207" s="783"/>
      <c r="V207" s="783"/>
      <c r="W207" s="783"/>
      <c r="X207" s="783"/>
      <c r="Y207" s="783"/>
      <c r="Z207" s="783"/>
    </row>
    <row r="208" spans="1:26" hidden="1" x14ac:dyDescent="0.25">
      <c r="A208" s="670"/>
      <c r="B208" s="651" t="s">
        <v>170</v>
      </c>
      <c r="C208" s="977" t="s">
        <v>475</v>
      </c>
      <c r="D208" s="978"/>
      <c r="E208" s="978"/>
      <c r="F208" s="978"/>
      <c r="G208" s="978"/>
      <c r="H208" s="978"/>
      <c r="I208" s="978"/>
      <c r="J208" s="978"/>
      <c r="K208" s="978"/>
      <c r="L208" s="978"/>
      <c r="M208" s="978"/>
      <c r="N208" s="978"/>
      <c r="O208" s="978"/>
      <c r="P208" s="978" t="s">
        <v>17</v>
      </c>
      <c r="Q208" s="706"/>
      <c r="R208" s="783"/>
      <c r="S208" s="783"/>
      <c r="T208" s="783"/>
      <c r="U208" s="783"/>
      <c r="V208" s="783"/>
      <c r="W208" s="783"/>
      <c r="X208" s="783"/>
      <c r="Y208" s="783"/>
      <c r="Z208" s="783"/>
    </row>
    <row r="209" spans="1:26" hidden="1" x14ac:dyDescent="0.25">
      <c r="A209" s="670"/>
      <c r="B209" s="224" t="s">
        <v>12</v>
      </c>
      <c r="C209" s="300">
        <f>P209</f>
        <v>0</v>
      </c>
      <c r="D209" s="300">
        <f>(ENTRADAS!D8*ENTRADAS!D9)/14.689</f>
        <v>0</v>
      </c>
      <c r="E209" s="300">
        <f>(ENTRADAS!E8*ENTRADAS!E9)/14.689</f>
        <v>0</v>
      </c>
      <c r="F209" s="300">
        <f>(ENTRADAS!F8*ENTRADAS!F9)/14.689</f>
        <v>0</v>
      </c>
      <c r="G209" s="300">
        <f>(ENTRADAS!G8*ENTRADAS!G9)/14.689</f>
        <v>0</v>
      </c>
      <c r="H209" s="300">
        <f>(ENTRADAS!H8*ENTRADAS!H9)/14.689</f>
        <v>0</v>
      </c>
      <c r="I209" s="300">
        <f>(ENTRADAS!I8*ENTRADAS!I9)/14.689</f>
        <v>0</v>
      </c>
      <c r="J209" s="300">
        <f>(ENTRADAS!J8*ENTRADAS!J9)/14.689</f>
        <v>0</v>
      </c>
      <c r="K209" s="300">
        <f>(ENTRADAS!K8*ENTRADAS!K9)/14.689</f>
        <v>0</v>
      </c>
      <c r="L209" s="300">
        <f>(ENTRADAS!L8*ENTRADAS!L9)/14.689</f>
        <v>0</v>
      </c>
      <c r="M209" s="300">
        <f>(ENTRADAS!M8*ENTRADAS!M9)/14.689</f>
        <v>0</v>
      </c>
      <c r="N209" s="300">
        <f>(ENTRADAS!N8*ENTRADAS!N9)/14.689</f>
        <v>0</v>
      </c>
      <c r="O209" s="300">
        <f>(ENTRADAS!O8*ENTRADAS!O9)/14.689</f>
        <v>0</v>
      </c>
      <c r="P209" s="300">
        <f>SUM(D209:O209)</f>
        <v>0</v>
      </c>
      <c r="Q209" s="706"/>
      <c r="R209" s="783"/>
      <c r="S209" s="783"/>
      <c r="T209" s="783"/>
      <c r="U209" s="783"/>
      <c r="V209" s="783"/>
      <c r="W209" s="783"/>
      <c r="X209" s="783"/>
      <c r="Y209" s="783"/>
      <c r="Z209" s="783"/>
    </row>
    <row r="210" spans="1:26" hidden="1" x14ac:dyDescent="0.25">
      <c r="A210" s="670"/>
      <c r="B210" s="224" t="s">
        <v>13</v>
      </c>
      <c r="C210" s="300">
        <f>P210</f>
        <v>31.179794403975762</v>
      </c>
      <c r="D210" s="300">
        <f>(ENTRADAS!D12*ENTRADAS!D13)/14.689</f>
        <v>0</v>
      </c>
      <c r="E210" s="300">
        <f>(ENTRADAS!E12*ENTRADAS!E13)/14.689</f>
        <v>0</v>
      </c>
      <c r="F210" s="300">
        <f>(ENTRADAS!F12*ENTRADAS!F13)/14.689</f>
        <v>0</v>
      </c>
      <c r="G210" s="300">
        <f>(ENTRADAS!G12*ENTRADAS!G13)/14.689</f>
        <v>31.179794403975762</v>
      </c>
      <c r="H210" s="300">
        <f>(ENTRADAS!H12*ENTRADAS!H13)/14.689</f>
        <v>0</v>
      </c>
      <c r="I210" s="300">
        <f>(ENTRADAS!I12*ENTRADAS!I13)/14.689</f>
        <v>0</v>
      </c>
      <c r="J210" s="300">
        <f>(ENTRADAS!J12*ENTRADAS!J13)/14.689</f>
        <v>0</v>
      </c>
      <c r="K210" s="300">
        <f>(ENTRADAS!K12*ENTRADAS!K13)/14.689</f>
        <v>0</v>
      </c>
      <c r="L210" s="300">
        <f>(ENTRADAS!L12*ENTRADAS!L13)/14.689</f>
        <v>0</v>
      </c>
      <c r="M210" s="300">
        <f>(ENTRADAS!M12*ENTRADAS!M13)/14.689</f>
        <v>0</v>
      </c>
      <c r="N210" s="300">
        <f>(ENTRADAS!N12*ENTRADAS!N13)/14.689</f>
        <v>0</v>
      </c>
      <c r="O210" s="300">
        <f>(ENTRADAS!O12*ENTRADAS!O13)/14.689</f>
        <v>0</v>
      </c>
      <c r="P210" s="300">
        <f>SUM(D210:O210)</f>
        <v>31.179794403975762</v>
      </c>
      <c r="Q210" s="706"/>
      <c r="R210" s="783"/>
      <c r="S210" s="783"/>
      <c r="T210" s="783"/>
      <c r="U210" s="783"/>
      <c r="V210" s="783"/>
      <c r="W210" s="783"/>
      <c r="X210" s="783"/>
      <c r="Y210" s="783"/>
      <c r="Z210" s="783"/>
    </row>
    <row r="211" spans="1:26" hidden="1" x14ac:dyDescent="0.25">
      <c r="A211" s="670"/>
      <c r="B211" s="224" t="s">
        <v>14</v>
      </c>
      <c r="C211" s="300">
        <f>P211+P217</f>
        <v>5231.1934100347198</v>
      </c>
      <c r="D211" s="300">
        <f>(ENTRADAS!D16*ENTRADAS!D17)/14.689</f>
        <v>0</v>
      </c>
      <c r="E211" s="300">
        <f>(ENTRADAS!E16*ENTRADAS!E17)/14.689</f>
        <v>0</v>
      </c>
      <c r="F211" s="300">
        <f>(ENTRADAS!F16*ENTRADAS!F17)/14.689</f>
        <v>0</v>
      </c>
      <c r="G211" s="300">
        <f>(ENTRADAS!G16*ENTRADAS!G17)/14.689</f>
        <v>0</v>
      </c>
      <c r="H211" s="300">
        <f>(ENTRADAS!H16*ENTRADAS!H17)/14.689</f>
        <v>0</v>
      </c>
      <c r="I211" s="300">
        <f>(ENTRADAS!I16*ENTRADAS!I17)/14.689</f>
        <v>0</v>
      </c>
      <c r="J211" s="300">
        <f>(ENTRADAS!J16*ENTRADAS!J17)/14.689</f>
        <v>0</v>
      </c>
      <c r="K211" s="300">
        <f>(ENTRADAS!K16*ENTRADAS!K17)/14.689</f>
        <v>0</v>
      </c>
      <c r="L211" s="300">
        <f>(ENTRADAS!L16*ENTRADAS!L17)/14.689</f>
        <v>0</v>
      </c>
      <c r="M211" s="300">
        <f>(ENTRADAS!M16*ENTRADAS!M17)/14.689</f>
        <v>0</v>
      </c>
      <c r="N211" s="300">
        <f>(ENTRADAS!N16*ENTRADAS!N17)/14.689</f>
        <v>0</v>
      </c>
      <c r="O211" s="300">
        <f>(ENTRADAS!O16*ENTRADAS!O17)/14.689</f>
        <v>0</v>
      </c>
      <c r="P211" s="300">
        <f>SUM(D211:O211)</f>
        <v>0</v>
      </c>
      <c r="Q211" s="706"/>
      <c r="R211" s="783"/>
      <c r="S211" s="783"/>
      <c r="T211" s="783"/>
      <c r="U211" s="783"/>
      <c r="V211" s="783"/>
      <c r="W211" s="783"/>
      <c r="X211" s="783"/>
      <c r="Y211" s="783"/>
      <c r="Z211" s="783"/>
    </row>
    <row r="212" spans="1:26" hidden="1" x14ac:dyDescent="0.25">
      <c r="A212" s="670"/>
      <c r="B212" s="224" t="s">
        <v>105</v>
      </c>
      <c r="C212" s="300"/>
      <c r="D212" s="300">
        <f>(ENTRADAS!D20*ENTRADAS!D21)/14.689</f>
        <v>0</v>
      </c>
      <c r="E212" s="300">
        <f>(ENTRADAS!E20*ENTRADAS!E21)/14.689</f>
        <v>0</v>
      </c>
      <c r="F212" s="300">
        <f>(ENTRADAS!F20*ENTRADAS!F21)/14.689</f>
        <v>0</v>
      </c>
      <c r="G212" s="300">
        <f>(ENTRADAS!G20*ENTRADAS!G21)/14.689</f>
        <v>0</v>
      </c>
      <c r="H212" s="300">
        <f>(ENTRADAS!H20*ENTRADAS!H21)/14.689</f>
        <v>0</v>
      </c>
      <c r="I212" s="300">
        <f>(ENTRADAS!I20*ENTRADAS!I21)/14.689</f>
        <v>0</v>
      </c>
      <c r="J212" s="300">
        <f>(ENTRADAS!J20*ENTRADAS!J21)/14.689</f>
        <v>0</v>
      </c>
      <c r="K212" s="300">
        <f>(ENTRADAS!K20*ENTRADAS!K21)/14.689</f>
        <v>0</v>
      </c>
      <c r="L212" s="300">
        <f>(ENTRADAS!L20*ENTRADAS!L21)/14.689</f>
        <v>0</v>
      </c>
      <c r="M212" s="300">
        <f>(ENTRADAS!M20*ENTRADAS!M21)/14.689</f>
        <v>0</v>
      </c>
      <c r="N212" s="300">
        <f>(ENTRADAS!N20*ENTRADAS!N21)/14.689</f>
        <v>0</v>
      </c>
      <c r="O212" s="300">
        <f>(ENTRADAS!O20*ENTRADAS!O21)/14.689</f>
        <v>0</v>
      </c>
      <c r="P212" s="300">
        <f>SUM(D212:O212)</f>
        <v>0</v>
      </c>
      <c r="Q212" s="706"/>
      <c r="R212" s="783"/>
      <c r="S212" s="783"/>
      <c r="T212" s="783"/>
      <c r="U212" s="783"/>
      <c r="V212" s="783"/>
      <c r="W212" s="783"/>
      <c r="X212" s="783"/>
      <c r="Y212" s="783"/>
      <c r="Z212" s="783"/>
    </row>
    <row r="213" spans="1:26" hidden="1" x14ac:dyDescent="0.25">
      <c r="A213" s="670"/>
      <c r="B213" s="224" t="s">
        <v>106</v>
      </c>
      <c r="C213" s="300">
        <f>P212+P213+P218+P219</f>
        <v>0</v>
      </c>
      <c r="D213" s="300">
        <f>(ENTRADAS!D24*ENTRADAS!D25)/14.689</f>
        <v>0</v>
      </c>
      <c r="E213" s="300">
        <f>(ENTRADAS!E24*ENTRADAS!E25)/14.689</f>
        <v>0</v>
      </c>
      <c r="F213" s="300">
        <f>(ENTRADAS!F24*ENTRADAS!F25)/14.689</f>
        <v>0</v>
      </c>
      <c r="G213" s="300">
        <f>(ENTRADAS!G24*ENTRADAS!G25)/14.689</f>
        <v>0</v>
      </c>
      <c r="H213" s="300">
        <f>(ENTRADAS!H24*ENTRADAS!H25)/14.689</f>
        <v>0</v>
      </c>
      <c r="I213" s="300">
        <f>(ENTRADAS!I24*ENTRADAS!I25)/14.689</f>
        <v>0</v>
      </c>
      <c r="J213" s="300">
        <f>(ENTRADAS!J24*ENTRADAS!J25)/14.689</f>
        <v>0</v>
      </c>
      <c r="K213" s="300">
        <f>(ENTRADAS!K24*ENTRADAS!K25)/14.689</f>
        <v>0</v>
      </c>
      <c r="L213" s="300">
        <f>(ENTRADAS!L24*ENTRADAS!L25)/14.689</f>
        <v>0</v>
      </c>
      <c r="M213" s="300">
        <f>(ENTRADAS!M24*ENTRADAS!M25)/14.689</f>
        <v>0</v>
      </c>
      <c r="N213" s="300">
        <f>(ENTRADAS!N24*ENTRADAS!N25)/14.689</f>
        <v>0</v>
      </c>
      <c r="O213" s="300">
        <f>(ENTRADAS!O24*ENTRADAS!O25)/14.689</f>
        <v>0</v>
      </c>
      <c r="P213" s="300">
        <f>SUM(D213:O213)</f>
        <v>0</v>
      </c>
      <c r="Q213" s="706"/>
      <c r="R213" s="783"/>
      <c r="S213" s="783"/>
      <c r="T213" s="783"/>
      <c r="U213" s="783"/>
      <c r="V213" s="783"/>
      <c r="W213" s="783"/>
      <c r="X213" s="783"/>
      <c r="Y213" s="783"/>
      <c r="Z213" s="783"/>
    </row>
    <row r="214" spans="1:26" hidden="1" x14ac:dyDescent="0.25">
      <c r="A214" s="670"/>
      <c r="B214" s="224"/>
      <c r="C214" s="300">
        <f>SUM(C209:C213)</f>
        <v>5262.3732044386952</v>
      </c>
      <c r="D214" s="228"/>
      <c r="E214" s="228"/>
      <c r="F214" s="228"/>
      <c r="G214" s="228"/>
      <c r="H214" s="228"/>
      <c r="I214" s="228"/>
      <c r="J214" s="228"/>
      <c r="K214" s="228"/>
      <c r="L214" s="228"/>
      <c r="M214" s="228"/>
      <c r="N214" s="228"/>
      <c r="O214" s="228"/>
      <c r="P214" s="228"/>
      <c r="Q214" s="706"/>
      <c r="R214" s="783"/>
      <c r="S214" s="783"/>
      <c r="T214" s="783"/>
      <c r="U214" s="783"/>
      <c r="V214" s="783"/>
      <c r="W214" s="783"/>
      <c r="X214" s="783"/>
      <c r="Y214" s="783"/>
      <c r="Z214" s="783"/>
    </row>
    <row r="215" spans="1:26" hidden="1" x14ac:dyDescent="0.25">
      <c r="A215" s="670"/>
      <c r="B215" s="224"/>
      <c r="C215" s="653"/>
      <c r="D215" s="228"/>
      <c r="E215" s="228"/>
      <c r="F215" s="228"/>
      <c r="G215" s="228"/>
      <c r="H215" s="228"/>
      <c r="I215" s="228"/>
      <c r="J215" s="228"/>
      <c r="K215" s="228"/>
      <c r="L215" s="228"/>
      <c r="M215" s="228"/>
      <c r="N215" s="228"/>
      <c r="O215" s="228"/>
      <c r="P215" s="228"/>
      <c r="Q215" s="706"/>
      <c r="R215" s="783"/>
      <c r="S215" s="783"/>
      <c r="T215" s="783"/>
      <c r="U215" s="783"/>
      <c r="V215" s="783"/>
      <c r="W215" s="783"/>
      <c r="X215" s="783"/>
      <c r="Y215" s="783"/>
      <c r="Z215" s="783"/>
    </row>
    <row r="216" spans="1:26" hidden="1" x14ac:dyDescent="0.25">
      <c r="A216" s="670"/>
      <c r="B216" s="651" t="s">
        <v>200</v>
      </c>
      <c r="C216" s="977"/>
      <c r="D216" s="978"/>
      <c r="E216" s="978"/>
      <c r="F216" s="978"/>
      <c r="G216" s="978"/>
      <c r="H216" s="978"/>
      <c r="I216" s="978"/>
      <c r="J216" s="978"/>
      <c r="K216" s="978"/>
      <c r="L216" s="978"/>
      <c r="M216" s="978"/>
      <c r="N216" s="978"/>
      <c r="O216" s="978"/>
      <c r="P216" s="978"/>
      <c r="Q216" s="706"/>
      <c r="R216" s="783"/>
      <c r="S216" s="783"/>
      <c r="T216" s="783"/>
      <c r="U216" s="783"/>
      <c r="V216" s="783"/>
      <c r="W216" s="783"/>
      <c r="X216" s="783"/>
      <c r="Y216" s="783"/>
      <c r="Z216" s="783"/>
    </row>
    <row r="217" spans="1:26" hidden="1" x14ac:dyDescent="0.25">
      <c r="A217" s="670"/>
      <c r="B217" s="224" t="s">
        <v>14</v>
      </c>
      <c r="C217" s="224"/>
      <c r="D217" s="300">
        <f>(ENTRADAS!D31*ENTRADAS!D32)/14.689</f>
        <v>0</v>
      </c>
      <c r="E217" s="300">
        <f>(ENTRADAS!E31*ENTRADAS!E32)/14.689</f>
        <v>0</v>
      </c>
      <c r="F217" s="300">
        <f>(ENTRADAS!F31*ENTRADAS!F32)/14.689</f>
        <v>0</v>
      </c>
      <c r="G217" s="300">
        <f>(ENTRADAS!G31*ENTRADAS!G32)/14.689</f>
        <v>0</v>
      </c>
      <c r="H217" s="300">
        <f>(ENTRADAS!H31*ENTRADAS!H32)/14.689</f>
        <v>0</v>
      </c>
      <c r="I217" s="300">
        <f>(ENTRADAS!I31*ENTRADAS!I32)/14.689</f>
        <v>0</v>
      </c>
      <c r="J217" s="300">
        <f>(ENTRADAS!J31*ENTRADAS!J32)/14.689</f>
        <v>4435.7682619647358</v>
      </c>
      <c r="K217" s="300">
        <f>(ENTRADAS!K31*ENTRADAS!K32)/14.689</f>
        <v>0</v>
      </c>
      <c r="L217" s="300">
        <f>(ENTRADAS!L31*ENTRADAS!L32)/14.689</f>
        <v>795.42514806998429</v>
      </c>
      <c r="M217" s="300">
        <f>(ENTRADAS!M31*ENTRADAS!M32)/14.689</f>
        <v>0</v>
      </c>
      <c r="N217" s="300">
        <f>(ENTRADAS!N31*ENTRADAS!N32)/14.689</f>
        <v>0</v>
      </c>
      <c r="O217" s="300">
        <f>(ENTRADAS!O31*ENTRADAS!O32)/14.689</f>
        <v>0</v>
      </c>
      <c r="P217" s="300">
        <f>SUM(D217:O217)</f>
        <v>5231.1934100347198</v>
      </c>
      <c r="Q217" s="672"/>
      <c r="R217" s="783"/>
      <c r="S217" s="783"/>
      <c r="T217" s="783"/>
      <c r="U217" s="783"/>
      <c r="V217" s="783"/>
      <c r="W217" s="783"/>
      <c r="X217" s="783"/>
      <c r="Y217" s="783"/>
      <c r="Z217" s="783"/>
    </row>
    <row r="218" spans="1:26" hidden="1" x14ac:dyDescent="0.25">
      <c r="A218" s="670"/>
      <c r="B218" s="224" t="s">
        <v>105</v>
      </c>
      <c r="C218" s="224"/>
      <c r="D218" s="300">
        <f>(ENTRADAS!D35*ENTRADAS!D36)/14.689</f>
        <v>0</v>
      </c>
      <c r="E218" s="300">
        <f>(ENTRADAS!E35*ENTRADAS!E36)/14.689</f>
        <v>0</v>
      </c>
      <c r="F218" s="300">
        <f>(ENTRADAS!F35*ENTRADAS!F36)/14.689</f>
        <v>0</v>
      </c>
      <c r="G218" s="300">
        <f>(ENTRADAS!G35*ENTRADAS!G36)/14.689</f>
        <v>0</v>
      </c>
      <c r="H218" s="300">
        <f>(ENTRADAS!H35*ENTRADAS!H36)/14.689</f>
        <v>0</v>
      </c>
      <c r="I218" s="300">
        <f>(ENTRADAS!I35*ENTRADAS!I36)/14.689</f>
        <v>0</v>
      </c>
      <c r="J218" s="300">
        <f>(ENTRADAS!J35*ENTRADAS!J36)/14.689</f>
        <v>0</v>
      </c>
      <c r="K218" s="300">
        <f>(ENTRADAS!K35*ENTRADAS!K36)/14.689</f>
        <v>0</v>
      </c>
      <c r="L218" s="300">
        <f>(ENTRADAS!L35*ENTRADAS!L36)/14.689</f>
        <v>0</v>
      </c>
      <c r="M218" s="300">
        <f>(ENTRADAS!M35*ENTRADAS!M36)/14.689</f>
        <v>0</v>
      </c>
      <c r="N218" s="300">
        <f>(ENTRADAS!N35*ENTRADAS!N36)/14.689</f>
        <v>0</v>
      </c>
      <c r="O218" s="300">
        <f>(ENTRADAS!O35*ENTRADAS!O36)/14.689</f>
        <v>0</v>
      </c>
      <c r="P218" s="300">
        <f>SUM(D218:O218)</f>
        <v>0</v>
      </c>
      <c r="Q218" s="672"/>
      <c r="R218" s="783"/>
      <c r="S218" s="783"/>
      <c r="T218" s="783"/>
      <c r="U218" s="783"/>
      <c r="V218" s="783"/>
      <c r="W218" s="783"/>
      <c r="X218" s="783"/>
      <c r="Y218" s="783"/>
      <c r="Z218" s="783"/>
    </row>
    <row r="219" spans="1:26" hidden="1" x14ac:dyDescent="0.25">
      <c r="A219" s="670"/>
      <c r="B219" s="224" t="s">
        <v>106</v>
      </c>
      <c r="C219" s="224"/>
      <c r="D219" s="300">
        <f>(ENTRADAS!D39*ENTRADAS!D40)/14.689</f>
        <v>0</v>
      </c>
      <c r="E219" s="300">
        <f>(ENTRADAS!E39*ENTRADAS!E40)/14.689</f>
        <v>0</v>
      </c>
      <c r="F219" s="300">
        <f>(ENTRADAS!F39*ENTRADAS!F40)/14.689</f>
        <v>0</v>
      </c>
      <c r="G219" s="300">
        <f>(ENTRADAS!G39*ENTRADAS!G40)/14.689</f>
        <v>0</v>
      </c>
      <c r="H219" s="300">
        <f>(ENTRADAS!H39*ENTRADAS!H40)/14.689</f>
        <v>0</v>
      </c>
      <c r="I219" s="300">
        <f>(ENTRADAS!I39*ENTRADAS!I40)/14.689</f>
        <v>0</v>
      </c>
      <c r="J219" s="300">
        <f>(ENTRADAS!J39*ENTRADAS!J40)/14.689</f>
        <v>0</v>
      </c>
      <c r="K219" s="300">
        <f>(ENTRADAS!K39*ENTRADAS!K40)/14.689</f>
        <v>0</v>
      </c>
      <c r="L219" s="300">
        <f>(ENTRADAS!L39*ENTRADAS!L40)/14.689</f>
        <v>0</v>
      </c>
      <c r="M219" s="300">
        <f>(ENTRADAS!M39*ENTRADAS!M40)/14.689</f>
        <v>0</v>
      </c>
      <c r="N219" s="300">
        <f>(ENTRADAS!N39*ENTRADAS!N40)/14.689</f>
        <v>0</v>
      </c>
      <c r="O219" s="300">
        <f>(ENTRADAS!O39*ENTRADAS!O40)/14.689</f>
        <v>0</v>
      </c>
      <c r="P219" s="300">
        <f>SUM(D219:O219)</f>
        <v>0</v>
      </c>
      <c r="Q219" s="672"/>
      <c r="R219" s="783"/>
      <c r="S219" s="783"/>
      <c r="T219" s="783"/>
      <c r="U219" s="783"/>
      <c r="V219" s="783"/>
      <c r="W219" s="783"/>
      <c r="X219" s="783"/>
      <c r="Y219" s="783"/>
      <c r="Z219" s="783"/>
    </row>
    <row r="220" spans="1:26" hidden="1" x14ac:dyDescent="0.25">
      <c r="A220" s="670"/>
      <c r="B220" s="224"/>
      <c r="C220" s="224"/>
      <c r="D220" s="300"/>
      <c r="E220" s="300"/>
      <c r="F220" s="300"/>
      <c r="G220" s="300"/>
      <c r="H220" s="300"/>
      <c r="I220" s="300"/>
      <c r="J220" s="300"/>
      <c r="K220" s="300"/>
      <c r="L220" s="300"/>
      <c r="M220" s="300"/>
      <c r="N220" s="300"/>
      <c r="O220" s="300"/>
      <c r="P220" s="300"/>
      <c r="Q220" s="672"/>
      <c r="R220" s="783"/>
      <c r="S220" s="783"/>
      <c r="T220" s="783"/>
      <c r="U220" s="783"/>
      <c r="V220" s="783"/>
      <c r="W220" s="783"/>
      <c r="X220" s="783"/>
      <c r="Y220" s="783"/>
      <c r="Z220" s="783"/>
    </row>
    <row r="221" spans="1:26" hidden="1" x14ac:dyDescent="0.25">
      <c r="A221" s="670"/>
      <c r="B221" s="651" t="s">
        <v>119</v>
      </c>
      <c r="C221" s="977"/>
      <c r="D221" s="978"/>
      <c r="E221" s="978"/>
      <c r="F221" s="978"/>
      <c r="G221" s="978"/>
      <c r="H221" s="978"/>
      <c r="I221" s="978"/>
      <c r="J221" s="978"/>
      <c r="K221" s="978"/>
      <c r="L221" s="978"/>
      <c r="M221" s="978"/>
      <c r="N221" s="978"/>
      <c r="O221" s="978"/>
      <c r="P221" s="978"/>
      <c r="Q221" s="672"/>
      <c r="R221" s="783"/>
      <c r="S221" s="783"/>
      <c r="T221" s="783"/>
      <c r="U221" s="783"/>
      <c r="V221" s="783"/>
      <c r="W221" s="783"/>
      <c r="X221" s="783"/>
      <c r="Y221" s="783"/>
      <c r="Z221" s="783"/>
    </row>
    <row r="222" spans="1:26" hidden="1" x14ac:dyDescent="0.25">
      <c r="A222" s="670"/>
      <c r="B222" s="224" t="s">
        <v>12</v>
      </c>
      <c r="C222" s="224"/>
      <c r="D222" s="300">
        <f>SUMIFS(ENTRADAS!$K$46:$K$65,ENTRADAS!$D$46:$D$65,'RESULTADOS FINANCEIROS'!D$201,ENTRADAS!$H$46:$H$65,'RESULTADOS FINANCEIROS'!$B222)</f>
        <v>0</v>
      </c>
      <c r="E222" s="300">
        <f>SUMIFS(ENTRADAS!$K$46:$K$65,ENTRADAS!$D$46:$D$65,'RESULTADOS FINANCEIROS'!E$201,ENTRADAS!$H$46:$H$65,'RESULTADOS FINANCEIROS'!$B222)</f>
        <v>0</v>
      </c>
      <c r="F222" s="300">
        <f>SUMIFS(ENTRADAS!$K$46:$K$65,ENTRADAS!$D$46:$D$65,'RESULTADOS FINANCEIROS'!F$201,ENTRADAS!$H$46:$H$65,'RESULTADOS FINANCEIROS'!$B222)</f>
        <v>0</v>
      </c>
      <c r="G222" s="300">
        <f>SUMIFS(ENTRADAS!$K$46:$K$65,ENTRADAS!$D$46:$D$65,'RESULTADOS FINANCEIROS'!G$201,ENTRADAS!$H$46:$H$65,'RESULTADOS FINANCEIROS'!$B222)</f>
        <v>0</v>
      </c>
      <c r="H222" s="300">
        <f>SUMIFS(ENTRADAS!$K$46:$K$65,ENTRADAS!$D$46:$D$65,'RESULTADOS FINANCEIROS'!H$201,ENTRADAS!$H$46:$H$65,'RESULTADOS FINANCEIROS'!$B222)</f>
        <v>0</v>
      </c>
      <c r="I222" s="300">
        <f>SUMIFS(ENTRADAS!$K$46:$K$65,ENTRADAS!$D$46:$D$65,'RESULTADOS FINANCEIROS'!I$201,ENTRADAS!$H$46:$H$65,'RESULTADOS FINANCEIROS'!$B222)</f>
        <v>0</v>
      </c>
      <c r="J222" s="300">
        <f>SUMIFS(ENTRADAS!$K$46:$K$65,ENTRADAS!$D$46:$D$65,'RESULTADOS FINANCEIROS'!J$201,ENTRADAS!$H$46:$H$65,'RESULTADOS FINANCEIROS'!$B222)</f>
        <v>0</v>
      </c>
      <c r="K222" s="300">
        <f>SUMIFS(ENTRADAS!$K$46:$K$65,ENTRADAS!$D$46:$D$65,'RESULTADOS FINANCEIROS'!K$201,ENTRADAS!$H$46:$H$65,'RESULTADOS FINANCEIROS'!$B222)</f>
        <v>0</v>
      </c>
      <c r="L222" s="300">
        <f>SUMIFS(ENTRADAS!$K$46:$K$65,ENTRADAS!$D$46:$D$65,'RESULTADOS FINANCEIROS'!L$201,ENTRADAS!$H$46:$H$65,'RESULTADOS FINANCEIROS'!$B222)</f>
        <v>0</v>
      </c>
      <c r="M222" s="300">
        <f>SUMIFS(ENTRADAS!$K$46:$K$65,ENTRADAS!$D$46:$D$65,'RESULTADOS FINANCEIROS'!M$201,ENTRADAS!$H$46:$H$65,'RESULTADOS FINANCEIROS'!$B222)</f>
        <v>0</v>
      </c>
      <c r="N222" s="300">
        <f>SUMIFS(ENTRADAS!$K$46:$K$65,ENTRADAS!$D$46:$D$65,'RESULTADOS FINANCEIROS'!N$201,ENTRADAS!$H$46:$H$65,'RESULTADOS FINANCEIROS'!$B222)</f>
        <v>0</v>
      </c>
      <c r="O222" s="300">
        <f>SUMIFS(ENTRADAS!$K$46:$K$65,ENTRADAS!$D$46:$D$65,'RESULTADOS FINANCEIROS'!O$201,ENTRADAS!$H$46:$H$65,'RESULTADOS FINANCEIROS'!$B222)</f>
        <v>0</v>
      </c>
      <c r="P222" s="300">
        <f>SUM(D222:O222)</f>
        <v>0</v>
      </c>
      <c r="Q222" s="672"/>
      <c r="R222" s="783"/>
      <c r="S222" s="783"/>
      <c r="T222" s="783"/>
      <c r="U222" s="783"/>
      <c r="V222" s="783"/>
      <c r="W222" s="783"/>
      <c r="X222" s="783"/>
      <c r="Y222" s="783"/>
      <c r="Z222" s="783"/>
    </row>
    <row r="223" spans="1:26" hidden="1" x14ac:dyDescent="0.25">
      <c r="A223" s="670"/>
      <c r="B223" s="224" t="s">
        <v>13</v>
      </c>
      <c r="C223" s="224"/>
      <c r="D223" s="300">
        <f>SUMIFS(ENTRADAS!$K$46:$K$65,ENTRADAS!$D$46:$D$65,'RESULTADOS FINANCEIROS'!D$201,ENTRADAS!$H$46:$H$65,'RESULTADOS FINANCEIROS'!$B223)</f>
        <v>0</v>
      </c>
      <c r="E223" s="300">
        <f>SUMIFS(ENTRADAS!$K$46:$K$65,ENTRADAS!$D$46:$D$65,'RESULTADOS FINANCEIROS'!E$201,ENTRADAS!$H$46:$H$65,'RESULTADOS FINANCEIROS'!$B223)</f>
        <v>0</v>
      </c>
      <c r="F223" s="300">
        <f>SUMIFS(ENTRADAS!$K$46:$K$65,ENTRADAS!$D$46:$D$65,'RESULTADOS FINANCEIROS'!F$201,ENTRADAS!$H$46:$H$65,'RESULTADOS FINANCEIROS'!$B223)</f>
        <v>0</v>
      </c>
      <c r="G223" s="300">
        <f>SUMIFS(ENTRADAS!$K$46:$K$65,ENTRADAS!$D$46:$D$65,'RESULTADOS FINANCEIROS'!G$201,ENTRADAS!$H$46:$H$65,'RESULTADOS FINANCEIROS'!$B223)</f>
        <v>0</v>
      </c>
      <c r="H223" s="300">
        <f>SUMIFS(ENTRADAS!$K$46:$K$65,ENTRADAS!$D$46:$D$65,'RESULTADOS FINANCEIROS'!H$201,ENTRADAS!$H$46:$H$65,'RESULTADOS FINANCEIROS'!$B223)</f>
        <v>0</v>
      </c>
      <c r="I223" s="300">
        <f>SUMIFS(ENTRADAS!$K$46:$K$65,ENTRADAS!$D$46:$D$65,'RESULTADOS FINANCEIROS'!I$201,ENTRADAS!$H$46:$H$65,'RESULTADOS FINANCEIROS'!$B223)</f>
        <v>0</v>
      </c>
      <c r="J223" s="300">
        <f>SUMIFS(ENTRADAS!$K$46:$K$65,ENTRADAS!$D$46:$D$65,'RESULTADOS FINANCEIROS'!J$201,ENTRADAS!$H$46:$H$65,'RESULTADOS FINANCEIROS'!$B223)</f>
        <v>0</v>
      </c>
      <c r="K223" s="300">
        <f>SUMIFS(ENTRADAS!$K$46:$K$65,ENTRADAS!$D$46:$D$65,'RESULTADOS FINANCEIROS'!K$201,ENTRADAS!$H$46:$H$65,'RESULTADOS FINANCEIROS'!$B223)</f>
        <v>0</v>
      </c>
      <c r="L223" s="300">
        <f>SUMIFS(ENTRADAS!$K$46:$K$65,ENTRADAS!$D$46:$D$65,'RESULTADOS FINANCEIROS'!L$201,ENTRADAS!$H$46:$H$65,'RESULTADOS FINANCEIROS'!$B223)</f>
        <v>0</v>
      </c>
      <c r="M223" s="300">
        <f>SUMIFS(ENTRADAS!$K$46:$K$65,ENTRADAS!$D$46:$D$65,'RESULTADOS FINANCEIROS'!M$201,ENTRADAS!$H$46:$H$65,'RESULTADOS FINANCEIROS'!$B223)</f>
        <v>0</v>
      </c>
      <c r="N223" s="300">
        <f>SUMIFS(ENTRADAS!$K$46:$K$65,ENTRADAS!$D$46:$D$65,'RESULTADOS FINANCEIROS'!N$201,ENTRADAS!$H$46:$H$65,'RESULTADOS FINANCEIROS'!$B223)</f>
        <v>0</v>
      </c>
      <c r="O223" s="300">
        <f>SUMIFS(ENTRADAS!$K$46:$K$65,ENTRADAS!$D$46:$D$65,'RESULTADOS FINANCEIROS'!O$201,ENTRADAS!$H$46:$H$65,'RESULTADOS FINANCEIROS'!$B223)</f>
        <v>0</v>
      </c>
      <c r="P223" s="300">
        <f>SUM(D223:O223)</f>
        <v>0</v>
      </c>
      <c r="Q223" s="672"/>
      <c r="R223" s="783"/>
      <c r="S223" s="783"/>
      <c r="T223" s="783"/>
      <c r="U223" s="783"/>
      <c r="V223" s="783"/>
      <c r="W223" s="783"/>
      <c r="X223" s="783"/>
      <c r="Y223" s="783"/>
      <c r="Z223" s="783"/>
    </row>
    <row r="224" spans="1:26" hidden="1" x14ac:dyDescent="0.25">
      <c r="A224" s="670"/>
      <c r="B224" s="224" t="s">
        <v>14</v>
      </c>
      <c r="C224" s="224"/>
      <c r="D224" s="300">
        <f>SUMIFS(ENTRADAS!$K$46:$K$65,ENTRADAS!$D$46:$D$65,'RESULTADOS FINANCEIROS'!D$201,ENTRADAS!$H$46:$H$65,'RESULTADOS FINANCEIROS'!$B224)</f>
        <v>0</v>
      </c>
      <c r="E224" s="300">
        <f>SUMIFS(ENTRADAS!$K$46:$K$65,ENTRADAS!$D$46:$D$65,'RESULTADOS FINANCEIROS'!E$201,ENTRADAS!$H$46:$H$65,'RESULTADOS FINANCEIROS'!$B224)</f>
        <v>0</v>
      </c>
      <c r="F224" s="300">
        <f>SUMIFS(ENTRADAS!$K$46:$K$65,ENTRADAS!$D$46:$D$65,'RESULTADOS FINANCEIROS'!F$201,ENTRADAS!$H$46:$H$65,'RESULTADOS FINANCEIROS'!$B224)</f>
        <v>0</v>
      </c>
      <c r="G224" s="300">
        <f>SUMIFS(ENTRADAS!$K$46:$K$65,ENTRADAS!$D$46:$D$65,'RESULTADOS FINANCEIROS'!G$201,ENTRADAS!$H$46:$H$65,'RESULTADOS FINANCEIROS'!$B224)</f>
        <v>0</v>
      </c>
      <c r="H224" s="300">
        <f>SUMIFS(ENTRADAS!$K$46:$K$65,ENTRADAS!$D$46:$D$65,'RESULTADOS FINANCEIROS'!H$201,ENTRADAS!$H$46:$H$65,'RESULTADOS FINANCEIROS'!$B224)</f>
        <v>0</v>
      </c>
      <c r="I224" s="300">
        <f>SUMIFS(ENTRADAS!$K$46:$K$65,ENTRADAS!$D$46:$D$65,'RESULTADOS FINANCEIROS'!I$201,ENTRADAS!$H$46:$H$65,'RESULTADOS FINANCEIROS'!$B224)</f>
        <v>0</v>
      </c>
      <c r="J224" s="300">
        <f>SUMIFS(ENTRADAS!$K$46:$K$65,ENTRADAS!$D$46:$D$65,'RESULTADOS FINANCEIROS'!J$201,ENTRADAS!$H$46:$H$65,'RESULTADOS FINANCEIROS'!$B224)</f>
        <v>0</v>
      </c>
      <c r="K224" s="300">
        <f>SUMIFS(ENTRADAS!$K$46:$K$65,ENTRADAS!$D$46:$D$65,'RESULTADOS FINANCEIROS'!K$201,ENTRADAS!$H$46:$H$65,'RESULTADOS FINANCEIROS'!$B224)</f>
        <v>0</v>
      </c>
      <c r="L224" s="300">
        <f>SUMIFS(ENTRADAS!$K$46:$K$65,ENTRADAS!$D$46:$D$65,'RESULTADOS FINANCEIROS'!L$201,ENTRADAS!$H$46:$H$65,'RESULTADOS FINANCEIROS'!$B224)</f>
        <v>0</v>
      </c>
      <c r="M224" s="300">
        <f>SUMIFS(ENTRADAS!$K$46:$K$65,ENTRADAS!$D$46:$D$65,'RESULTADOS FINANCEIROS'!M$201,ENTRADAS!$H$46:$H$65,'RESULTADOS FINANCEIROS'!$B224)</f>
        <v>0</v>
      </c>
      <c r="N224" s="300">
        <f>SUMIFS(ENTRADAS!$K$46:$K$65,ENTRADAS!$D$46:$D$65,'RESULTADOS FINANCEIROS'!N$201,ENTRADAS!$H$46:$H$65,'RESULTADOS FINANCEIROS'!$B224)</f>
        <v>0</v>
      </c>
      <c r="O224" s="300">
        <f>SUMIFS(ENTRADAS!$K$46:$K$65,ENTRADAS!$D$46:$D$65,'RESULTADOS FINANCEIROS'!O$201,ENTRADAS!$H$46:$H$65,'RESULTADOS FINANCEIROS'!$B224)</f>
        <v>0</v>
      </c>
      <c r="P224" s="300">
        <f>SUM(D224:O224)</f>
        <v>0</v>
      </c>
      <c r="Q224" s="672"/>
      <c r="R224" s="783"/>
      <c r="S224" s="783"/>
      <c r="T224" s="783"/>
      <c r="U224" s="783"/>
      <c r="V224" s="783"/>
      <c r="W224" s="783"/>
      <c r="X224" s="783"/>
      <c r="Y224" s="783"/>
      <c r="Z224" s="783"/>
    </row>
    <row r="225" spans="1:26" hidden="1" x14ac:dyDescent="0.25">
      <c r="A225" s="670"/>
      <c r="B225" s="224" t="s">
        <v>237</v>
      </c>
      <c r="C225" s="224"/>
      <c r="D225" s="300">
        <f>SUMIFS(ENTRADAS!$K$46:$K$65,ENTRADAS!$D$46:$D$65,'RESULTADOS FINANCEIROS'!D$201,ENTRADAS!$H$46:$H$65,'RESULTADOS FINANCEIROS'!$B225)</f>
        <v>0</v>
      </c>
      <c r="E225" s="300">
        <f>SUMIFS(ENTRADAS!$K$46:$K$65,ENTRADAS!$D$46:$D$65,'RESULTADOS FINANCEIROS'!E$201,ENTRADAS!$H$46:$H$65,'RESULTADOS FINANCEIROS'!$B225)</f>
        <v>0</v>
      </c>
      <c r="F225" s="300">
        <f>SUMIFS(ENTRADAS!$K$46:$K$65,ENTRADAS!$D$46:$D$65,'RESULTADOS FINANCEIROS'!F$201,ENTRADAS!$H$46:$H$65,'RESULTADOS FINANCEIROS'!$B225)</f>
        <v>0</v>
      </c>
      <c r="G225" s="300">
        <f>SUMIFS(ENTRADAS!$K$46:$K$65,ENTRADAS!$D$46:$D$65,'RESULTADOS FINANCEIROS'!G$201,ENTRADAS!$H$46:$H$65,'RESULTADOS FINANCEIROS'!$B225)</f>
        <v>0</v>
      </c>
      <c r="H225" s="300">
        <f>SUMIFS(ENTRADAS!$K$46:$K$65,ENTRADAS!$D$46:$D$65,'RESULTADOS FINANCEIROS'!H$201,ENTRADAS!$H$46:$H$65,'RESULTADOS FINANCEIROS'!$B225)</f>
        <v>0</v>
      </c>
      <c r="I225" s="300">
        <f>SUMIFS(ENTRADAS!$K$46:$K$65,ENTRADAS!$D$46:$D$65,'RESULTADOS FINANCEIROS'!I$201,ENTRADAS!$H$46:$H$65,'RESULTADOS FINANCEIROS'!$B225)</f>
        <v>0</v>
      </c>
      <c r="J225" s="300">
        <f>SUMIFS(ENTRADAS!$K$46:$K$65,ENTRADAS!$D$46:$D$65,'RESULTADOS FINANCEIROS'!J$201,ENTRADAS!$H$46:$H$65,'RESULTADOS FINANCEIROS'!$B225)</f>
        <v>0</v>
      </c>
      <c r="K225" s="300">
        <f>SUMIFS(ENTRADAS!$K$46:$K$65,ENTRADAS!$D$46:$D$65,'RESULTADOS FINANCEIROS'!K$201,ENTRADAS!$H$46:$H$65,'RESULTADOS FINANCEIROS'!$B225)</f>
        <v>0</v>
      </c>
      <c r="L225" s="300">
        <f>SUMIFS(ENTRADAS!$K$46:$K$65,ENTRADAS!$D$46:$D$65,'RESULTADOS FINANCEIROS'!L$201,ENTRADAS!$H$46:$H$65,'RESULTADOS FINANCEIROS'!$B225)</f>
        <v>0</v>
      </c>
      <c r="M225" s="300">
        <f>SUMIFS(ENTRADAS!$K$46:$K$65,ENTRADAS!$D$46:$D$65,'RESULTADOS FINANCEIROS'!M$201,ENTRADAS!$H$46:$H$65,'RESULTADOS FINANCEIROS'!$B225)</f>
        <v>0</v>
      </c>
      <c r="N225" s="300">
        <f>SUMIFS(ENTRADAS!$K$46:$K$65,ENTRADAS!$D$46:$D$65,'RESULTADOS FINANCEIROS'!N$201,ENTRADAS!$H$46:$H$65,'RESULTADOS FINANCEIROS'!$B225)</f>
        <v>0</v>
      </c>
      <c r="O225" s="300">
        <f>SUMIFS(ENTRADAS!$K$46:$K$65,ENTRADAS!$D$46:$D$65,'RESULTADOS FINANCEIROS'!O$201,ENTRADAS!$H$46:$H$65,'RESULTADOS FINANCEIROS'!$B225)</f>
        <v>0</v>
      </c>
      <c r="P225" s="300">
        <f>SUM(D225:O225)</f>
        <v>0</v>
      </c>
      <c r="Q225" s="672"/>
      <c r="R225" s="783"/>
      <c r="S225" s="783"/>
      <c r="T225" s="783"/>
      <c r="U225" s="783"/>
      <c r="V225" s="783"/>
      <c r="W225" s="783"/>
      <c r="X225" s="783"/>
      <c r="Y225" s="783"/>
      <c r="Z225" s="783"/>
    </row>
    <row r="226" spans="1:26" hidden="1" x14ac:dyDescent="0.25">
      <c r="A226" s="670"/>
      <c r="B226" s="224"/>
      <c r="C226" s="224"/>
      <c r="D226" s="300"/>
      <c r="E226" s="300"/>
      <c r="F226" s="300"/>
      <c r="G226" s="300"/>
      <c r="H226" s="300"/>
      <c r="I226" s="300"/>
      <c r="J226" s="300"/>
      <c r="K226" s="300"/>
      <c r="L226" s="300"/>
      <c r="M226" s="300"/>
      <c r="N226" s="300"/>
      <c r="O226" s="300"/>
      <c r="P226" s="300"/>
      <c r="Q226" s="672"/>
      <c r="R226" s="783"/>
      <c r="S226" s="783"/>
      <c r="T226" s="783"/>
      <c r="U226" s="783"/>
      <c r="V226" s="783"/>
      <c r="W226" s="783"/>
      <c r="X226" s="783"/>
      <c r="Y226" s="783"/>
      <c r="Z226" s="783"/>
    </row>
    <row r="227" spans="1:26" hidden="1" x14ac:dyDescent="0.25">
      <c r="A227" s="670"/>
      <c r="B227" s="224"/>
      <c r="C227" s="224"/>
      <c r="D227" s="228"/>
      <c r="E227" s="228"/>
      <c r="F227" s="228"/>
      <c r="G227" s="228"/>
      <c r="H227" s="228"/>
      <c r="I227" s="228"/>
      <c r="J227" s="228"/>
      <c r="K227" s="228"/>
      <c r="L227" s="228"/>
      <c r="M227" s="228"/>
      <c r="N227" s="228"/>
      <c r="O227" s="228"/>
      <c r="P227" s="228"/>
      <c r="Q227" s="672"/>
      <c r="R227" s="783"/>
      <c r="S227" s="783"/>
      <c r="T227" s="783"/>
      <c r="U227" s="783"/>
      <c r="V227" s="783"/>
      <c r="W227" s="783"/>
      <c r="X227" s="783"/>
      <c r="Y227" s="783"/>
      <c r="Z227" s="783"/>
    </row>
    <row r="228" spans="1:26" hidden="1" x14ac:dyDescent="0.25">
      <c r="A228" s="670"/>
      <c r="B228" s="224"/>
      <c r="C228" s="224"/>
      <c r="D228" s="228"/>
      <c r="E228" s="228"/>
      <c r="F228" s="228"/>
      <c r="G228" s="228"/>
      <c r="H228" s="228"/>
      <c r="I228" s="228"/>
      <c r="J228" s="228"/>
      <c r="K228" s="228"/>
      <c r="L228" s="228"/>
      <c r="M228" s="228"/>
      <c r="N228" s="228"/>
      <c r="O228" s="228"/>
      <c r="P228" s="228"/>
      <c r="Q228" s="672"/>
      <c r="R228" s="783"/>
      <c r="S228" s="783"/>
      <c r="T228" s="783"/>
      <c r="U228" s="783"/>
      <c r="V228" s="783"/>
      <c r="W228" s="783"/>
      <c r="X228" s="783"/>
      <c r="Y228" s="783"/>
      <c r="Z228" s="783"/>
    </row>
    <row r="229" spans="1:26" hidden="1" x14ac:dyDescent="0.25">
      <c r="A229" s="670"/>
      <c r="B229" s="944" t="s">
        <v>170</v>
      </c>
      <c r="C229" s="945" t="s">
        <v>207</v>
      </c>
      <c r="D229" s="945"/>
      <c r="E229" s="946"/>
      <c r="F229" s="946"/>
      <c r="G229" s="946"/>
      <c r="H229" s="946"/>
      <c r="I229" s="946"/>
      <c r="J229" s="946"/>
      <c r="K229" s="946"/>
      <c r="L229" s="946"/>
      <c r="M229" s="946"/>
      <c r="N229" s="946"/>
      <c r="O229" s="946"/>
      <c r="P229" s="946"/>
      <c r="Q229" s="672"/>
      <c r="R229" s="783"/>
      <c r="S229" s="783"/>
      <c r="T229" s="783"/>
      <c r="U229" s="783"/>
      <c r="V229" s="783"/>
      <c r="W229" s="783"/>
      <c r="X229" s="783"/>
      <c r="Y229" s="783"/>
      <c r="Z229" s="783"/>
    </row>
    <row r="230" spans="1:26" hidden="1" x14ac:dyDescent="0.25">
      <c r="A230" s="670"/>
      <c r="B230" s="224" t="s">
        <v>12</v>
      </c>
      <c r="C230" s="300">
        <f>P230+P243</f>
        <v>0</v>
      </c>
      <c r="D230" s="300">
        <f>ENTRADAS!D11</f>
        <v>0</v>
      </c>
      <c r="E230" s="300">
        <f>ENTRADAS!E11</f>
        <v>0</v>
      </c>
      <c r="F230" s="300">
        <f>ENTRADAS!F11</f>
        <v>0</v>
      </c>
      <c r="G230" s="300">
        <f>ENTRADAS!G11</f>
        <v>0</v>
      </c>
      <c r="H230" s="300">
        <f>ENTRADAS!H11</f>
        <v>0</v>
      </c>
      <c r="I230" s="300">
        <f>ENTRADAS!I11</f>
        <v>0</v>
      </c>
      <c r="J230" s="300">
        <f>ENTRADAS!J11</f>
        <v>0</v>
      </c>
      <c r="K230" s="300">
        <f>ENTRADAS!K11</f>
        <v>0</v>
      </c>
      <c r="L230" s="300">
        <f>ENTRADAS!L11</f>
        <v>0</v>
      </c>
      <c r="M230" s="300">
        <f>ENTRADAS!M11</f>
        <v>0</v>
      </c>
      <c r="N230" s="300">
        <f>ENTRADAS!N11</f>
        <v>0</v>
      </c>
      <c r="O230" s="300">
        <f>ENTRADAS!O11</f>
        <v>0</v>
      </c>
      <c r="P230" s="300">
        <f>SUM(D230:O230)</f>
        <v>0</v>
      </c>
      <c r="Q230" s="706"/>
      <c r="R230" s="783"/>
      <c r="S230" s="783"/>
      <c r="T230" s="783"/>
      <c r="U230" s="783"/>
      <c r="V230" s="783"/>
      <c r="W230" s="783"/>
      <c r="X230" s="783"/>
      <c r="Y230" s="783"/>
      <c r="Z230" s="783"/>
    </row>
    <row r="231" spans="1:26" hidden="1" x14ac:dyDescent="0.25">
      <c r="A231" s="670"/>
      <c r="B231" s="224" t="s">
        <v>13</v>
      </c>
      <c r="C231" s="300">
        <f>P231+P244</f>
        <v>3000</v>
      </c>
      <c r="D231" s="300">
        <f>ENTRADAS!D15</f>
        <v>0</v>
      </c>
      <c r="E231" s="300">
        <f>ENTRADAS!E15</f>
        <v>0</v>
      </c>
      <c r="F231" s="300">
        <f>ENTRADAS!F15</f>
        <v>0</v>
      </c>
      <c r="G231" s="300">
        <f>ENTRADAS!G15</f>
        <v>3000</v>
      </c>
      <c r="H231" s="300">
        <f>ENTRADAS!H15</f>
        <v>0</v>
      </c>
      <c r="I231" s="300">
        <f>ENTRADAS!I15</f>
        <v>0</v>
      </c>
      <c r="J231" s="300">
        <f>ENTRADAS!J15</f>
        <v>0</v>
      </c>
      <c r="K231" s="300">
        <f>ENTRADAS!K15</f>
        <v>0</v>
      </c>
      <c r="L231" s="300">
        <f>ENTRADAS!L15</f>
        <v>0</v>
      </c>
      <c r="M231" s="300">
        <f>ENTRADAS!M15</f>
        <v>0</v>
      </c>
      <c r="N231" s="300">
        <f>ENTRADAS!N15</f>
        <v>0</v>
      </c>
      <c r="O231" s="300">
        <f>ENTRADAS!O15</f>
        <v>0</v>
      </c>
      <c r="P231" s="300">
        <f>SUM(D231:O231)</f>
        <v>3000</v>
      </c>
      <c r="Q231" s="706"/>
      <c r="R231" s="783"/>
      <c r="S231" s="783"/>
      <c r="T231" s="783"/>
      <c r="U231" s="783"/>
      <c r="V231" s="783"/>
      <c r="W231" s="783"/>
      <c r="X231" s="783"/>
      <c r="Y231" s="783"/>
      <c r="Z231" s="783"/>
    </row>
    <row r="232" spans="1:26" hidden="1" x14ac:dyDescent="0.25">
      <c r="A232" s="670"/>
      <c r="B232" s="224" t="s">
        <v>14</v>
      </c>
      <c r="C232" s="300">
        <f>P232+P238+P245</f>
        <v>422542.27</v>
      </c>
      <c r="D232" s="300">
        <f>ENTRADAS!D19</f>
        <v>0</v>
      </c>
      <c r="E232" s="300">
        <f>ENTRADAS!E19</f>
        <v>0</v>
      </c>
      <c r="F232" s="300">
        <f>ENTRADAS!F19</f>
        <v>0</v>
      </c>
      <c r="G232" s="300">
        <f>ENTRADAS!G19</f>
        <v>0</v>
      </c>
      <c r="H232" s="300">
        <f>ENTRADAS!H19</f>
        <v>0</v>
      </c>
      <c r="I232" s="300">
        <f>ENTRADAS!I19</f>
        <v>0</v>
      </c>
      <c r="J232" s="300">
        <f>ENTRADAS!J19</f>
        <v>0</v>
      </c>
      <c r="K232" s="300">
        <f>ENTRADAS!K19</f>
        <v>0</v>
      </c>
      <c r="L232" s="300">
        <f>ENTRADAS!L19</f>
        <v>0</v>
      </c>
      <c r="M232" s="300">
        <f>ENTRADAS!M19</f>
        <v>0</v>
      </c>
      <c r="N232" s="300">
        <f>ENTRADAS!N19</f>
        <v>0</v>
      </c>
      <c r="O232" s="300">
        <f>ENTRADAS!O19</f>
        <v>0</v>
      </c>
      <c r="P232" s="300">
        <f>SUM(D232:O232)</f>
        <v>0</v>
      </c>
      <c r="Q232" s="706"/>
      <c r="R232" s="783"/>
      <c r="S232" s="783"/>
      <c r="T232" s="783"/>
      <c r="U232" s="783"/>
      <c r="V232" s="783"/>
      <c r="W232" s="783"/>
      <c r="X232" s="783"/>
      <c r="Y232" s="783"/>
      <c r="Z232" s="783"/>
    </row>
    <row r="233" spans="1:26" hidden="1" x14ac:dyDescent="0.25">
      <c r="A233" s="670"/>
      <c r="B233" s="224" t="s">
        <v>105</v>
      </c>
      <c r="D233" s="300">
        <f>ENTRADAS!D23</f>
        <v>0</v>
      </c>
      <c r="E233" s="300">
        <f>ENTRADAS!E23</f>
        <v>0</v>
      </c>
      <c r="F233" s="300">
        <f>ENTRADAS!F23</f>
        <v>0</v>
      </c>
      <c r="G233" s="300">
        <f>ENTRADAS!G23</f>
        <v>0</v>
      </c>
      <c r="H233" s="300">
        <f>ENTRADAS!H23</f>
        <v>0</v>
      </c>
      <c r="I233" s="300">
        <f>ENTRADAS!I23</f>
        <v>0</v>
      </c>
      <c r="J233" s="300">
        <f>ENTRADAS!J23</f>
        <v>0</v>
      </c>
      <c r="K233" s="300">
        <f>ENTRADAS!K23</f>
        <v>0</v>
      </c>
      <c r="L233" s="300">
        <f>ENTRADAS!L23</f>
        <v>0</v>
      </c>
      <c r="M233" s="300">
        <f>ENTRADAS!M23</f>
        <v>0</v>
      </c>
      <c r="N233" s="300">
        <f>ENTRADAS!N23</f>
        <v>0</v>
      </c>
      <c r="O233" s="300">
        <f>ENTRADAS!O23</f>
        <v>0</v>
      </c>
      <c r="P233" s="300">
        <f>SUM(D233:O233)</f>
        <v>0</v>
      </c>
      <c r="Q233" s="706"/>
      <c r="R233" s="783"/>
      <c r="S233" s="783"/>
      <c r="T233" s="783"/>
      <c r="U233" s="783"/>
      <c r="V233" s="783"/>
      <c r="W233" s="783"/>
      <c r="X233" s="783"/>
      <c r="Y233" s="783"/>
      <c r="Z233" s="783"/>
    </row>
    <row r="234" spans="1:26" hidden="1" x14ac:dyDescent="0.25">
      <c r="A234" s="670"/>
      <c r="B234" s="224" t="s">
        <v>106</v>
      </c>
      <c r="C234" s="300">
        <f>P233+P234+P239+P240+P246</f>
        <v>0</v>
      </c>
      <c r="D234" s="300">
        <f>ENTRADAS!D27</f>
        <v>0</v>
      </c>
      <c r="E234" s="300">
        <f>ENTRADAS!E27</f>
        <v>0</v>
      </c>
      <c r="F234" s="300">
        <f>ENTRADAS!F27</f>
        <v>0</v>
      </c>
      <c r="G234" s="300">
        <f>ENTRADAS!G27</f>
        <v>0</v>
      </c>
      <c r="H234" s="300">
        <f>ENTRADAS!H27</f>
        <v>0</v>
      </c>
      <c r="I234" s="300">
        <f>ENTRADAS!I27</f>
        <v>0</v>
      </c>
      <c r="J234" s="300">
        <f>ENTRADAS!J27</f>
        <v>0</v>
      </c>
      <c r="K234" s="300">
        <f>ENTRADAS!K27</f>
        <v>0</v>
      </c>
      <c r="L234" s="300">
        <f>ENTRADAS!L27</f>
        <v>0</v>
      </c>
      <c r="M234" s="300">
        <f>ENTRADAS!M27</f>
        <v>0</v>
      </c>
      <c r="N234" s="300">
        <f>ENTRADAS!N27</f>
        <v>0</v>
      </c>
      <c r="O234" s="300">
        <f>ENTRADAS!O27</f>
        <v>0</v>
      </c>
      <c r="P234" s="300">
        <f>SUM(D234:O234)</f>
        <v>0</v>
      </c>
      <c r="Q234" s="706"/>
      <c r="R234" s="783"/>
      <c r="S234" s="783"/>
      <c r="T234" s="783"/>
      <c r="U234" s="783"/>
      <c r="V234" s="783"/>
      <c r="W234" s="783"/>
      <c r="X234" s="783"/>
      <c r="Y234" s="783"/>
      <c r="Z234" s="783"/>
    </row>
    <row r="235" spans="1:26" hidden="1" x14ac:dyDescent="0.25">
      <c r="A235" s="670"/>
      <c r="B235" s="224"/>
      <c r="C235" s="300">
        <f>SUM(C230:C234)</f>
        <v>425542.27</v>
      </c>
      <c r="D235" s="228"/>
      <c r="E235" s="228"/>
      <c r="F235" s="228"/>
      <c r="G235" s="228"/>
      <c r="H235" s="228"/>
      <c r="I235" s="228"/>
      <c r="J235" s="228"/>
      <c r="K235" s="228"/>
      <c r="L235" s="228"/>
      <c r="M235" s="228"/>
      <c r="N235" s="228"/>
      <c r="O235" s="228"/>
      <c r="P235" s="300"/>
      <c r="Q235" s="706"/>
      <c r="R235" s="783"/>
      <c r="S235" s="783"/>
      <c r="T235" s="783"/>
      <c r="U235" s="783"/>
      <c r="V235" s="783"/>
      <c r="W235" s="783"/>
      <c r="X235" s="783"/>
      <c r="Y235" s="783"/>
      <c r="Z235" s="783"/>
    </row>
    <row r="236" spans="1:26" hidden="1" x14ac:dyDescent="0.25">
      <c r="A236" s="670"/>
      <c r="B236" s="224"/>
      <c r="C236" s="300"/>
      <c r="D236" s="228"/>
      <c r="E236" s="228"/>
      <c r="F236" s="228"/>
      <c r="G236" s="228"/>
      <c r="H236" s="228"/>
      <c r="I236" s="228"/>
      <c r="J236" s="228"/>
      <c r="K236" s="228"/>
      <c r="L236" s="228"/>
      <c r="M236" s="228"/>
      <c r="N236" s="228"/>
      <c r="O236" s="228"/>
      <c r="P236" s="300"/>
      <c r="Q236" s="706"/>
      <c r="R236" s="783"/>
      <c r="S236" s="783"/>
      <c r="T236" s="783"/>
      <c r="U236" s="783"/>
      <c r="V236" s="783"/>
      <c r="W236" s="783"/>
      <c r="X236" s="783"/>
      <c r="Y236" s="783"/>
      <c r="Z236" s="783"/>
    </row>
    <row r="237" spans="1:26" hidden="1" x14ac:dyDescent="0.25">
      <c r="A237" s="670"/>
      <c r="B237" s="945" t="s">
        <v>200</v>
      </c>
      <c r="C237" s="945"/>
      <c r="D237" s="946"/>
      <c r="E237" s="946"/>
      <c r="F237" s="946"/>
      <c r="G237" s="946"/>
      <c r="H237" s="946"/>
      <c r="I237" s="946"/>
      <c r="J237" s="946"/>
      <c r="K237" s="946"/>
      <c r="L237" s="946"/>
      <c r="M237" s="946"/>
      <c r="N237" s="946"/>
      <c r="O237" s="946"/>
      <c r="P237" s="947"/>
      <c r="Q237" s="672"/>
      <c r="R237" s="783"/>
      <c r="S237" s="783"/>
      <c r="T237" s="783"/>
      <c r="U237" s="783"/>
      <c r="V237" s="783"/>
      <c r="W237" s="783"/>
      <c r="X237" s="783"/>
      <c r="Y237" s="783"/>
      <c r="Z237" s="783"/>
    </row>
    <row r="238" spans="1:26" hidden="1" x14ac:dyDescent="0.25">
      <c r="A238" s="670"/>
      <c r="B238" s="224" t="s">
        <v>14</v>
      </c>
      <c r="C238" s="224"/>
      <c r="D238" s="300">
        <f>ENTRADAS!D34</f>
        <v>0</v>
      </c>
      <c r="E238" s="300">
        <f>ENTRADAS!E34</f>
        <v>0</v>
      </c>
      <c r="F238" s="300">
        <f>ENTRADAS!F34</f>
        <v>0</v>
      </c>
      <c r="G238" s="300">
        <f>ENTRADAS!G34</f>
        <v>0</v>
      </c>
      <c r="H238" s="300">
        <f>ENTRADAS!H34</f>
        <v>0</v>
      </c>
      <c r="I238" s="300">
        <f>ENTRADAS!I34</f>
        <v>0</v>
      </c>
      <c r="J238" s="300">
        <f>ENTRADAS!J34</f>
        <v>359730.8</v>
      </c>
      <c r="K238" s="300">
        <f>ENTRADAS!K34</f>
        <v>0</v>
      </c>
      <c r="L238" s="300">
        <f>ENTRADAS!L34</f>
        <v>62811.47</v>
      </c>
      <c r="M238" s="300">
        <f>ENTRADAS!M34</f>
        <v>0</v>
      </c>
      <c r="N238" s="300">
        <f>ENTRADAS!N34</f>
        <v>0</v>
      </c>
      <c r="O238" s="300">
        <f>ENTRADAS!O34</f>
        <v>0</v>
      </c>
      <c r="P238" s="300">
        <f>SUM(D238:O238)</f>
        <v>422542.27</v>
      </c>
      <c r="Q238" s="672"/>
      <c r="R238" s="783"/>
      <c r="S238" s="783"/>
      <c r="T238" s="783"/>
      <c r="U238" s="783"/>
      <c r="V238" s="783"/>
      <c r="W238" s="783"/>
      <c r="X238" s="783"/>
      <c r="Y238" s="783"/>
      <c r="Z238" s="783"/>
    </row>
    <row r="239" spans="1:26" hidden="1" x14ac:dyDescent="0.25">
      <c r="A239" s="670"/>
      <c r="B239" s="224" t="s">
        <v>105</v>
      </c>
      <c r="C239" s="224"/>
      <c r="D239" s="300">
        <f>ENTRADAS!D38</f>
        <v>0</v>
      </c>
      <c r="E239" s="300">
        <f>ENTRADAS!E38</f>
        <v>0</v>
      </c>
      <c r="F239" s="300">
        <f>ENTRADAS!F38</f>
        <v>0</v>
      </c>
      <c r="G239" s="300">
        <f>ENTRADAS!G38</f>
        <v>0</v>
      </c>
      <c r="H239" s="300">
        <f>ENTRADAS!H38</f>
        <v>0</v>
      </c>
      <c r="I239" s="300">
        <f>ENTRADAS!I38</f>
        <v>0</v>
      </c>
      <c r="J239" s="300">
        <f>ENTRADAS!J38</f>
        <v>0</v>
      </c>
      <c r="K239" s="300">
        <f>ENTRADAS!K38</f>
        <v>0</v>
      </c>
      <c r="L239" s="300">
        <f>ENTRADAS!L38</f>
        <v>0</v>
      </c>
      <c r="M239" s="300">
        <f>ENTRADAS!M38</f>
        <v>0</v>
      </c>
      <c r="N239" s="300">
        <f>ENTRADAS!N38</f>
        <v>0</v>
      </c>
      <c r="O239" s="300">
        <f>ENTRADAS!O38</f>
        <v>0</v>
      </c>
      <c r="P239" s="300">
        <f>SUM(D239:O239)</f>
        <v>0</v>
      </c>
      <c r="Q239" s="672"/>
      <c r="R239" s="783"/>
      <c r="S239" s="783"/>
      <c r="T239" s="783"/>
      <c r="U239" s="783"/>
      <c r="V239" s="783"/>
      <c r="W239" s="783"/>
      <c r="X239" s="783"/>
      <c r="Y239" s="783"/>
      <c r="Z239" s="783"/>
    </row>
    <row r="240" spans="1:26" hidden="1" x14ac:dyDescent="0.25">
      <c r="A240" s="670"/>
      <c r="B240" s="224" t="s">
        <v>106</v>
      </c>
      <c r="C240" s="224"/>
      <c r="D240" s="300">
        <f>ENTRADAS!D42</f>
        <v>0</v>
      </c>
      <c r="E240" s="300">
        <f>ENTRADAS!E42</f>
        <v>0</v>
      </c>
      <c r="F240" s="300">
        <f>ENTRADAS!F42</f>
        <v>0</v>
      </c>
      <c r="G240" s="300">
        <f>ENTRADAS!G42</f>
        <v>0</v>
      </c>
      <c r="H240" s="300">
        <f>ENTRADAS!H42</f>
        <v>0</v>
      </c>
      <c r="I240" s="300">
        <f>ENTRADAS!I42</f>
        <v>0</v>
      </c>
      <c r="J240" s="300">
        <f>ENTRADAS!J42</f>
        <v>0</v>
      </c>
      <c r="K240" s="300">
        <f>ENTRADAS!K42</f>
        <v>0</v>
      </c>
      <c r="L240" s="300">
        <f>ENTRADAS!L42</f>
        <v>0</v>
      </c>
      <c r="M240" s="300">
        <f>ENTRADAS!M42</f>
        <v>0</v>
      </c>
      <c r="N240" s="300">
        <f>ENTRADAS!N42</f>
        <v>0</v>
      </c>
      <c r="O240" s="300">
        <f>ENTRADAS!O42</f>
        <v>0</v>
      </c>
      <c r="P240" s="300">
        <f>SUM(D240:O240)</f>
        <v>0</v>
      </c>
      <c r="Q240" s="672"/>
      <c r="R240" s="783"/>
      <c r="S240" s="783"/>
      <c r="T240" s="783"/>
      <c r="U240" s="783"/>
      <c r="V240" s="783"/>
      <c r="W240" s="783"/>
      <c r="X240" s="783"/>
      <c r="Y240" s="783"/>
      <c r="Z240" s="783"/>
    </row>
    <row r="241" spans="1:26" hidden="1" x14ac:dyDescent="0.25">
      <c r="A241" s="670"/>
      <c r="B241" s="224"/>
      <c r="C241" s="224"/>
      <c r="D241" s="228"/>
      <c r="E241" s="228"/>
      <c r="F241" s="228"/>
      <c r="G241" s="228"/>
      <c r="H241" s="228"/>
      <c r="I241" s="228"/>
      <c r="J241" s="228"/>
      <c r="K241" s="228"/>
      <c r="L241" s="228"/>
      <c r="M241" s="228"/>
      <c r="N241" s="228"/>
      <c r="O241" s="228"/>
      <c r="P241" s="300"/>
      <c r="Q241" s="672"/>
      <c r="R241" s="783"/>
      <c r="S241" s="783"/>
      <c r="T241" s="783"/>
      <c r="U241" s="783"/>
      <c r="V241" s="783"/>
      <c r="W241" s="783"/>
      <c r="X241" s="783"/>
      <c r="Y241" s="783"/>
      <c r="Z241" s="783"/>
    </row>
    <row r="242" spans="1:26" hidden="1" x14ac:dyDescent="0.25">
      <c r="A242" s="670"/>
      <c r="B242" s="945" t="s">
        <v>119</v>
      </c>
      <c r="C242" s="945"/>
      <c r="D242" s="945"/>
      <c r="E242" s="945"/>
      <c r="F242" s="945"/>
      <c r="G242" s="945"/>
      <c r="H242" s="945"/>
      <c r="I242" s="945"/>
      <c r="J242" s="945"/>
      <c r="K242" s="945"/>
      <c r="L242" s="945"/>
      <c r="M242" s="945"/>
      <c r="N242" s="945"/>
      <c r="O242" s="945"/>
      <c r="P242" s="947"/>
      <c r="Q242" s="672"/>
      <c r="R242" s="783"/>
      <c r="S242" s="783"/>
      <c r="T242" s="783"/>
      <c r="U242" s="783"/>
      <c r="V242" s="783"/>
      <c r="W242" s="783"/>
      <c r="X242" s="783"/>
      <c r="Y242" s="783"/>
      <c r="Z242" s="783"/>
    </row>
    <row r="243" spans="1:26" hidden="1" x14ac:dyDescent="0.25">
      <c r="A243" s="670"/>
      <c r="B243" s="224" t="s">
        <v>12</v>
      </c>
      <c r="C243" s="224"/>
      <c r="D243" s="300">
        <f>SUMIFS(ENTRADAS!$E$46:$E$65,ENTRADAS!$D$46:$D$65,'RESULTADOS FINANCEIROS'!D$201,ENTRADAS!$H$46:$H$65,'RESULTADOS FINANCEIROS'!$B202)</f>
        <v>0</v>
      </c>
      <c r="E243" s="300">
        <f>SUMIFS(ENTRADAS!$E$46:$E$65,ENTRADAS!$D$46:$D$65,'RESULTADOS FINANCEIROS'!E$201,ENTRADAS!$H$46:$H$65,'RESULTADOS FINANCEIROS'!$B202)</f>
        <v>0</v>
      </c>
      <c r="F243" s="300">
        <f>SUMIFS(ENTRADAS!$E$46:$E$65,ENTRADAS!$D$46:$D$65,'RESULTADOS FINANCEIROS'!F$201,ENTRADAS!$H$46:$H$65,'RESULTADOS FINANCEIROS'!$B202)</f>
        <v>0</v>
      </c>
      <c r="G243" s="300">
        <f>SUMIFS(ENTRADAS!$E$46:$E$65,ENTRADAS!$D$46:$D$65,'RESULTADOS FINANCEIROS'!G$201,ENTRADAS!$H$46:$H$65,'RESULTADOS FINANCEIROS'!$B202)</f>
        <v>0</v>
      </c>
      <c r="H243" s="300">
        <f>SUMIFS(ENTRADAS!$E$46:$E$65,ENTRADAS!$D$46:$D$65,'RESULTADOS FINANCEIROS'!H$201,ENTRADAS!$H$46:$H$65,'RESULTADOS FINANCEIROS'!$B202)</f>
        <v>0</v>
      </c>
      <c r="I243" s="300">
        <f>SUMIFS(ENTRADAS!$E$46:$E$65,ENTRADAS!$D$46:$D$65,'RESULTADOS FINANCEIROS'!I$201,ENTRADAS!$H$46:$H$65,'RESULTADOS FINANCEIROS'!$B202)</f>
        <v>0</v>
      </c>
      <c r="J243" s="300">
        <f>SUMIFS(ENTRADAS!$E$46:$E$65,ENTRADAS!$D$46:$D$65,'RESULTADOS FINANCEIROS'!J$201,ENTRADAS!$H$46:$H$65,'RESULTADOS FINANCEIROS'!$B202)</f>
        <v>0</v>
      </c>
      <c r="K243" s="300">
        <f>SUMIFS(ENTRADAS!$E$46:$E$65,ENTRADAS!$D$46:$D$65,'RESULTADOS FINANCEIROS'!K$201,ENTRADAS!$H$46:$H$65,'RESULTADOS FINANCEIROS'!$B202)</f>
        <v>0</v>
      </c>
      <c r="L243" s="300">
        <f>SUMIFS(ENTRADAS!$E$46:$E$65,ENTRADAS!$D$46:$D$65,'RESULTADOS FINANCEIROS'!L$201,ENTRADAS!$H$46:$H$65,'RESULTADOS FINANCEIROS'!$B202)</f>
        <v>0</v>
      </c>
      <c r="M243" s="300">
        <f>SUMIFS(ENTRADAS!$E$46:$E$65,ENTRADAS!$D$46:$D$65,'RESULTADOS FINANCEIROS'!M$201,ENTRADAS!$H$46:$H$65,'RESULTADOS FINANCEIROS'!$B202)</f>
        <v>0</v>
      </c>
      <c r="N243" s="300">
        <f>SUMIFS(ENTRADAS!$E$46:$E$65,ENTRADAS!$D$46:$D$65,'RESULTADOS FINANCEIROS'!N$201,ENTRADAS!$H$46:$H$65,'RESULTADOS FINANCEIROS'!$B202)</f>
        <v>0</v>
      </c>
      <c r="O243" s="300">
        <f>SUMIFS(ENTRADAS!$E$46:$E$65,ENTRADAS!$D$46:$D$65,'RESULTADOS FINANCEIROS'!O$201,ENTRADAS!$H$46:$H$65,'RESULTADOS FINANCEIROS'!$B202)</f>
        <v>0</v>
      </c>
      <c r="P243" s="300">
        <f>SUM(D243:O243)</f>
        <v>0</v>
      </c>
      <c r="Q243" s="672"/>
      <c r="R243" s="783"/>
      <c r="S243" s="783"/>
      <c r="T243" s="783"/>
      <c r="U243" s="783"/>
      <c r="V243" s="783"/>
      <c r="W243" s="783"/>
      <c r="X243" s="783"/>
      <c r="Y243" s="783"/>
      <c r="Z243" s="783"/>
    </row>
    <row r="244" spans="1:26" hidden="1" x14ac:dyDescent="0.25">
      <c r="A244" s="670"/>
      <c r="B244" s="224" t="s">
        <v>13</v>
      </c>
      <c r="C244" s="224"/>
      <c r="D244" s="300">
        <f>SUMIFS(ENTRADAS!$E$46:$E$65,ENTRADAS!$D$46:$D$65,'RESULTADOS FINANCEIROS'!D$201,ENTRADAS!$H$46:$H$65,'RESULTADOS FINANCEIROS'!$B203)</f>
        <v>0</v>
      </c>
      <c r="E244" s="300">
        <f>SUMIFS(ENTRADAS!$E$46:$E$65,ENTRADAS!$D$46:$D$65,'RESULTADOS FINANCEIROS'!E$201,ENTRADAS!$H$46:$H$65,'RESULTADOS FINANCEIROS'!$B203)</f>
        <v>0</v>
      </c>
      <c r="F244" s="300">
        <f>SUMIFS(ENTRADAS!$E$46:$E$65,ENTRADAS!$D$46:$D$65,'RESULTADOS FINANCEIROS'!F$201,ENTRADAS!$H$46:$H$65,'RESULTADOS FINANCEIROS'!$B203)</f>
        <v>0</v>
      </c>
      <c r="G244" s="300">
        <f>SUMIFS(ENTRADAS!$E$46:$E$65,ENTRADAS!$D$46:$D$65,'RESULTADOS FINANCEIROS'!G$201,ENTRADAS!$H$46:$H$65,'RESULTADOS FINANCEIROS'!$B203)</f>
        <v>0</v>
      </c>
      <c r="H244" s="300">
        <f>SUMIFS(ENTRADAS!$E$46:$E$65,ENTRADAS!$D$46:$D$65,'RESULTADOS FINANCEIROS'!H$201,ENTRADAS!$H$46:$H$65,'RESULTADOS FINANCEIROS'!$B203)</f>
        <v>0</v>
      </c>
      <c r="I244" s="300">
        <f>SUMIFS(ENTRADAS!$E$46:$E$65,ENTRADAS!$D$46:$D$65,'RESULTADOS FINANCEIROS'!I$201,ENTRADAS!$H$46:$H$65,'RESULTADOS FINANCEIROS'!$B203)</f>
        <v>0</v>
      </c>
      <c r="J244" s="300">
        <f>SUMIFS(ENTRADAS!$E$46:$E$65,ENTRADAS!$D$46:$D$65,'RESULTADOS FINANCEIROS'!J$201,ENTRADAS!$H$46:$H$65,'RESULTADOS FINANCEIROS'!$B203)</f>
        <v>0</v>
      </c>
      <c r="K244" s="300">
        <f>SUMIFS(ENTRADAS!$E$46:$E$65,ENTRADAS!$D$46:$D$65,'RESULTADOS FINANCEIROS'!K$201,ENTRADAS!$H$46:$H$65,'RESULTADOS FINANCEIROS'!$B203)</f>
        <v>0</v>
      </c>
      <c r="L244" s="300">
        <f>SUMIFS(ENTRADAS!$E$46:$E$65,ENTRADAS!$D$46:$D$65,'RESULTADOS FINANCEIROS'!L$201,ENTRADAS!$H$46:$H$65,'RESULTADOS FINANCEIROS'!$B203)</f>
        <v>0</v>
      </c>
      <c r="M244" s="300">
        <f>SUMIFS(ENTRADAS!$E$46:$E$65,ENTRADAS!$D$46:$D$65,'RESULTADOS FINANCEIROS'!M$201,ENTRADAS!$H$46:$H$65,'RESULTADOS FINANCEIROS'!$B203)</f>
        <v>0</v>
      </c>
      <c r="N244" s="300">
        <f>SUMIFS(ENTRADAS!$E$46:$E$65,ENTRADAS!$D$46:$D$65,'RESULTADOS FINANCEIROS'!N$201,ENTRADAS!$H$46:$H$65,'RESULTADOS FINANCEIROS'!$B203)</f>
        <v>0</v>
      </c>
      <c r="O244" s="300">
        <f>SUMIFS(ENTRADAS!$E$46:$E$65,ENTRADAS!$D$46:$D$65,'RESULTADOS FINANCEIROS'!O$201,ENTRADAS!$H$46:$H$65,'RESULTADOS FINANCEIROS'!$B203)</f>
        <v>0</v>
      </c>
      <c r="P244" s="300">
        <f>SUM(D244:O244)</f>
        <v>0</v>
      </c>
      <c r="Q244" s="672"/>
      <c r="R244" s="783"/>
      <c r="S244" s="783"/>
      <c r="T244" s="783"/>
      <c r="U244" s="783"/>
      <c r="V244" s="783"/>
      <c r="W244" s="783"/>
      <c r="X244" s="783"/>
      <c r="Y244" s="783"/>
      <c r="Z244" s="783"/>
    </row>
    <row r="245" spans="1:26" hidden="1" x14ac:dyDescent="0.25">
      <c r="A245" s="670"/>
      <c r="B245" s="224" t="s">
        <v>14</v>
      </c>
      <c r="C245" s="224"/>
      <c r="D245" s="300">
        <f>SUMIFS(ENTRADAS!$E$46:$E$65,ENTRADAS!$D$46:$D$65,'RESULTADOS FINANCEIROS'!D$201,ENTRADAS!$H$46:$H$65,'RESULTADOS FINANCEIROS'!$B204)</f>
        <v>0</v>
      </c>
      <c r="E245" s="300">
        <f>SUMIFS(ENTRADAS!$E$46:$E$65,ENTRADAS!$D$46:$D$65,'RESULTADOS FINANCEIROS'!E$201,ENTRADAS!$H$46:$H$65,'RESULTADOS FINANCEIROS'!$B204)</f>
        <v>0</v>
      </c>
      <c r="F245" s="300">
        <f>SUMIFS(ENTRADAS!$E$46:$E$65,ENTRADAS!$D$46:$D$65,'RESULTADOS FINANCEIROS'!F$201,ENTRADAS!$H$46:$H$65,'RESULTADOS FINANCEIROS'!$B204)</f>
        <v>0</v>
      </c>
      <c r="G245" s="300">
        <f>SUMIFS(ENTRADAS!$E$46:$E$65,ENTRADAS!$D$46:$D$65,'RESULTADOS FINANCEIROS'!G$201,ENTRADAS!$H$46:$H$65,'RESULTADOS FINANCEIROS'!$B204)</f>
        <v>0</v>
      </c>
      <c r="H245" s="300">
        <f>SUMIFS(ENTRADAS!$E$46:$E$65,ENTRADAS!$D$46:$D$65,'RESULTADOS FINANCEIROS'!H$201,ENTRADAS!$H$46:$H$65,'RESULTADOS FINANCEIROS'!$B204)</f>
        <v>0</v>
      </c>
      <c r="I245" s="300">
        <f>SUMIFS(ENTRADAS!$E$46:$E$65,ENTRADAS!$D$46:$D$65,'RESULTADOS FINANCEIROS'!I$201,ENTRADAS!$H$46:$H$65,'RESULTADOS FINANCEIROS'!$B204)</f>
        <v>0</v>
      </c>
      <c r="J245" s="300">
        <f>SUMIFS(ENTRADAS!$E$46:$E$65,ENTRADAS!$D$46:$D$65,'RESULTADOS FINANCEIROS'!J$201,ENTRADAS!$H$46:$H$65,'RESULTADOS FINANCEIROS'!$B204)</f>
        <v>0</v>
      </c>
      <c r="K245" s="300">
        <f>SUMIFS(ENTRADAS!$E$46:$E$65,ENTRADAS!$D$46:$D$65,'RESULTADOS FINANCEIROS'!K$201,ENTRADAS!$H$46:$H$65,'RESULTADOS FINANCEIROS'!$B204)</f>
        <v>0</v>
      </c>
      <c r="L245" s="300">
        <f>SUMIFS(ENTRADAS!$E$46:$E$65,ENTRADAS!$D$46:$D$65,'RESULTADOS FINANCEIROS'!L$201,ENTRADAS!$H$46:$H$65,'RESULTADOS FINANCEIROS'!$B204)</f>
        <v>0</v>
      </c>
      <c r="M245" s="300">
        <f>SUMIFS(ENTRADAS!$E$46:$E$65,ENTRADAS!$D$46:$D$65,'RESULTADOS FINANCEIROS'!M$201,ENTRADAS!$H$46:$H$65,'RESULTADOS FINANCEIROS'!$B204)</f>
        <v>0</v>
      </c>
      <c r="N245" s="300">
        <f>SUMIFS(ENTRADAS!$E$46:$E$65,ENTRADAS!$D$46:$D$65,'RESULTADOS FINANCEIROS'!N$201,ENTRADAS!$H$46:$H$65,'RESULTADOS FINANCEIROS'!$B204)</f>
        <v>0</v>
      </c>
      <c r="O245" s="300">
        <f>SUMIFS(ENTRADAS!$E$46:$E$65,ENTRADAS!$D$46:$D$65,'RESULTADOS FINANCEIROS'!O$201,ENTRADAS!$H$46:$H$65,'RESULTADOS FINANCEIROS'!$B204)</f>
        <v>0</v>
      </c>
      <c r="P245" s="300">
        <f>SUM(D245:O245)</f>
        <v>0</v>
      </c>
      <c r="Q245" s="672"/>
      <c r="R245" s="783"/>
      <c r="S245" s="783"/>
      <c r="T245" s="783"/>
      <c r="U245" s="783"/>
      <c r="V245" s="783"/>
      <c r="W245" s="783"/>
      <c r="X245" s="783"/>
      <c r="Y245" s="783"/>
      <c r="Z245" s="783"/>
    </row>
    <row r="246" spans="1:26" hidden="1" x14ac:dyDescent="0.25">
      <c r="A246" s="670"/>
      <c r="B246" s="224" t="s">
        <v>237</v>
      </c>
      <c r="C246" s="224"/>
      <c r="D246" s="300">
        <f>SUMIFS(ENTRADAS!$E$46:$E$65,ENTRADAS!$D$46:$D$65,'RESULTADOS FINANCEIROS'!D$201,ENTRADAS!$H$46:$H$65,'RESULTADOS FINANCEIROS'!$B205)</f>
        <v>0</v>
      </c>
      <c r="E246" s="300">
        <f>SUMIFS(ENTRADAS!$E$46:$E$65,ENTRADAS!$D$46:$D$65,'RESULTADOS FINANCEIROS'!E$201,ENTRADAS!$H$46:$H$65,'RESULTADOS FINANCEIROS'!$B205)</f>
        <v>0</v>
      </c>
      <c r="F246" s="300">
        <f>SUMIFS(ENTRADAS!$E$46:$E$65,ENTRADAS!$D$46:$D$65,'RESULTADOS FINANCEIROS'!F$201,ENTRADAS!$H$46:$H$65,'RESULTADOS FINANCEIROS'!$B205)</f>
        <v>0</v>
      </c>
      <c r="G246" s="300">
        <f>SUMIFS(ENTRADAS!$E$46:$E$65,ENTRADAS!$D$46:$D$65,'RESULTADOS FINANCEIROS'!G$201,ENTRADAS!$H$46:$H$65,'RESULTADOS FINANCEIROS'!$B205)</f>
        <v>0</v>
      </c>
      <c r="H246" s="300">
        <f>SUMIFS(ENTRADAS!$E$46:$E$65,ENTRADAS!$D$46:$D$65,'RESULTADOS FINANCEIROS'!H$201,ENTRADAS!$H$46:$H$65,'RESULTADOS FINANCEIROS'!$B205)</f>
        <v>0</v>
      </c>
      <c r="I246" s="300">
        <f>SUMIFS(ENTRADAS!$E$46:$E$65,ENTRADAS!$D$46:$D$65,'RESULTADOS FINANCEIROS'!I$201,ENTRADAS!$H$46:$H$65,'RESULTADOS FINANCEIROS'!$B205)</f>
        <v>0</v>
      </c>
      <c r="J246" s="300">
        <f>SUMIFS(ENTRADAS!$E$46:$E$65,ENTRADAS!$D$46:$D$65,'RESULTADOS FINANCEIROS'!J$201,ENTRADAS!$H$46:$H$65,'RESULTADOS FINANCEIROS'!$B205)</f>
        <v>0</v>
      </c>
      <c r="K246" s="300">
        <f>SUMIFS(ENTRADAS!$E$46:$E$65,ENTRADAS!$D$46:$D$65,'RESULTADOS FINANCEIROS'!K$201,ENTRADAS!$H$46:$H$65,'RESULTADOS FINANCEIROS'!$B205)</f>
        <v>0</v>
      </c>
      <c r="L246" s="300">
        <f>SUMIFS(ENTRADAS!$E$46:$E$65,ENTRADAS!$D$46:$D$65,'RESULTADOS FINANCEIROS'!L$201,ENTRADAS!$H$46:$H$65,'RESULTADOS FINANCEIROS'!$B205)</f>
        <v>0</v>
      </c>
      <c r="M246" s="300">
        <f>SUMIFS(ENTRADAS!$E$46:$E$65,ENTRADAS!$D$46:$D$65,'RESULTADOS FINANCEIROS'!M$201,ENTRADAS!$H$46:$H$65,'RESULTADOS FINANCEIROS'!$B205)</f>
        <v>0</v>
      </c>
      <c r="N246" s="300">
        <f>SUMIFS(ENTRADAS!$E$46:$E$65,ENTRADAS!$D$46:$D$65,'RESULTADOS FINANCEIROS'!N$201,ENTRADAS!$H$46:$H$65,'RESULTADOS FINANCEIROS'!$B205)</f>
        <v>0</v>
      </c>
      <c r="O246" s="300">
        <f>SUMIFS(ENTRADAS!$E$46:$E$65,ENTRADAS!$D$46:$D$65,'RESULTADOS FINANCEIROS'!O$201,ENTRADAS!$H$46:$H$65,'RESULTADOS FINANCEIROS'!$B205)</f>
        <v>0</v>
      </c>
      <c r="P246" s="300">
        <f>SUM(D246:O246)</f>
        <v>0</v>
      </c>
      <c r="Q246" s="672"/>
      <c r="R246" s="783"/>
      <c r="S246" s="783"/>
      <c r="T246" s="783"/>
      <c r="U246" s="783"/>
      <c r="V246" s="783"/>
      <c r="W246" s="783"/>
      <c r="X246" s="783"/>
      <c r="Y246" s="783"/>
      <c r="Z246" s="783"/>
    </row>
    <row r="247" spans="1:26" ht="15.75" hidden="1" thickBot="1" x14ac:dyDescent="0.3">
      <c r="A247" s="701"/>
      <c r="B247" s="702"/>
      <c r="C247" s="702"/>
      <c r="D247" s="703"/>
      <c r="E247" s="703"/>
      <c r="F247" s="703"/>
      <c r="G247" s="703"/>
      <c r="H247" s="703"/>
      <c r="I247" s="703"/>
      <c r="J247" s="703"/>
      <c r="K247" s="703"/>
      <c r="L247" s="703"/>
      <c r="M247" s="703"/>
      <c r="N247" s="703"/>
      <c r="O247" s="703"/>
      <c r="P247" s="703"/>
      <c r="Q247" s="704"/>
      <c r="R247" s="783"/>
      <c r="S247" s="783"/>
      <c r="T247" s="783"/>
      <c r="U247" s="783"/>
      <c r="V247" s="783"/>
      <c r="W247" s="783"/>
      <c r="X247" s="783"/>
      <c r="Y247" s="783"/>
      <c r="Z247" s="783"/>
    </row>
    <row r="248" spans="1:26" ht="16.5" hidden="1" thickTop="1" thickBot="1" x14ac:dyDescent="0.3">
      <c r="D248" s="227"/>
      <c r="E248" s="227"/>
      <c r="F248" s="227"/>
      <c r="G248" s="227"/>
      <c r="H248" s="227"/>
      <c r="I248" s="227"/>
      <c r="J248" s="227"/>
      <c r="K248" s="227"/>
      <c r="L248" s="227"/>
      <c r="M248" s="227"/>
      <c r="N248" s="227"/>
      <c r="O248" s="227"/>
      <c r="P248" s="227"/>
      <c r="Q248" s="326"/>
      <c r="R248" s="783"/>
      <c r="S248" s="783"/>
      <c r="T248" s="783"/>
      <c r="U248" s="783"/>
      <c r="V248" s="783"/>
      <c r="W248" s="783"/>
      <c r="X248" s="783"/>
      <c r="Y248" s="783"/>
      <c r="Z248" s="783"/>
    </row>
    <row r="249" spans="1:26" ht="16.5" hidden="1" thickTop="1" thickBot="1" x14ac:dyDescent="0.3">
      <c r="A249" s="665"/>
      <c r="B249" s="707"/>
      <c r="C249" s="666"/>
      <c r="D249" s="668"/>
      <c r="E249" s="668"/>
      <c r="F249" s="668"/>
      <c r="G249" s="668"/>
      <c r="H249" s="668"/>
      <c r="I249" s="668"/>
      <c r="J249" s="668"/>
      <c r="K249" s="668"/>
      <c r="L249" s="668"/>
      <c r="M249" s="668"/>
      <c r="N249" s="668"/>
      <c r="O249" s="668"/>
      <c r="P249" s="666"/>
      <c r="Q249" s="705"/>
    </row>
    <row r="250" spans="1:26" ht="15.75" hidden="1" thickBot="1" x14ac:dyDescent="0.3">
      <c r="A250" s="670"/>
      <c r="B250" s="708" t="s">
        <v>193</v>
      </c>
      <c r="C250" s="709" t="s">
        <v>474</v>
      </c>
      <c r="D250" s="709">
        <v>1</v>
      </c>
      <c r="E250" s="709">
        <v>2</v>
      </c>
      <c r="F250" s="709">
        <v>3</v>
      </c>
      <c r="G250" s="709">
        <v>4</v>
      </c>
      <c r="H250" s="709">
        <v>5</v>
      </c>
      <c r="I250" s="709">
        <v>6</v>
      </c>
      <c r="J250" s="709">
        <v>7</v>
      </c>
      <c r="K250" s="709">
        <v>8</v>
      </c>
      <c r="L250" s="709">
        <v>9</v>
      </c>
      <c r="M250" s="709">
        <v>10</v>
      </c>
      <c r="N250" s="709">
        <v>11</v>
      </c>
      <c r="O250" s="709">
        <v>12</v>
      </c>
      <c r="P250" s="710" t="s">
        <v>176</v>
      </c>
      <c r="Q250" s="706"/>
    </row>
    <row r="251" spans="1:26" hidden="1" x14ac:dyDescent="0.25">
      <c r="A251" s="670"/>
      <c r="B251" s="711" t="s">
        <v>194</v>
      </c>
      <c r="C251" s="712"/>
      <c r="D251" s="713" t="str">
        <f>IF(OR(REBANHO!E42=0,REBANHO!E42=""),"",SUM(D230,D243)/REBANHO!E42)</f>
        <v/>
      </c>
      <c r="E251" s="713" t="str">
        <f>IF(OR(REBANHO!F42=0,REBANHO!F42=""),"",SUM(E230,E243)/REBANHO!F42)</f>
        <v/>
      </c>
      <c r="F251" s="713" t="str">
        <f>IF(OR(REBANHO!G42=0,REBANHO!G42=""),"",SUM(F230,F243)/REBANHO!G42)</f>
        <v/>
      </c>
      <c r="G251" s="713" t="str">
        <f>IF(OR(REBANHO!H42=0,REBANHO!H42=""),"",SUM(G230,G243)/REBANHO!H42)</f>
        <v/>
      </c>
      <c r="H251" s="713" t="str">
        <f>IF(OR(REBANHO!I42=0,REBANHO!I42=""),"",SUM(H230,H243)/REBANHO!I42)</f>
        <v/>
      </c>
      <c r="I251" s="713" t="str">
        <f>IF(OR(REBANHO!J42=0,REBANHO!J42=""),"",SUM(I230,I243)/REBANHO!J42)</f>
        <v/>
      </c>
      <c r="J251" s="713" t="str">
        <f>IF(OR(REBANHO!K42=0,REBANHO!K42=""),"",SUM(J230,J243)/REBANHO!K42)</f>
        <v/>
      </c>
      <c r="K251" s="713" t="str">
        <f>IF(OR(REBANHO!L42=0,REBANHO!L42=""),"",SUM(K230,K243)/REBANHO!L42)</f>
        <v/>
      </c>
      <c r="L251" s="713" t="str">
        <f>IF(OR(REBANHO!M42=0,REBANHO!M42=""),"",SUM(L230,L243)/REBANHO!M42)</f>
        <v/>
      </c>
      <c r="M251" s="713" t="str">
        <f>IF(OR(REBANHO!N42=0,REBANHO!N42=""),"",SUM(M230,M243)/REBANHO!N42)</f>
        <v/>
      </c>
      <c r="N251" s="713" t="str">
        <f>IF(OR(REBANHO!O42=0,REBANHO!O42=""),"",SUM(N230,N243)/REBANHO!O42)</f>
        <v/>
      </c>
      <c r="O251" s="713" t="str">
        <f>IF(OR(REBANHO!P42=0,REBANHO!P42=""),"",SUM(O230,O243)/REBANHO!P42)</f>
        <v/>
      </c>
      <c r="P251" s="714"/>
      <c r="Q251" s="706"/>
    </row>
    <row r="252" spans="1:26" ht="16.5" hidden="1" customHeight="1" x14ac:dyDescent="0.25">
      <c r="A252" s="670"/>
      <c r="B252" s="715" t="s">
        <v>195</v>
      </c>
      <c r="C252" s="716"/>
      <c r="D252" s="717" t="str">
        <f t="shared" ref="D252:O252" si="44">IF(OR(D189="",D189=0),"",D230/D189)</f>
        <v/>
      </c>
      <c r="E252" s="717" t="str">
        <f t="shared" si="44"/>
        <v/>
      </c>
      <c r="F252" s="717" t="str">
        <f t="shared" si="44"/>
        <v/>
      </c>
      <c r="G252" s="717" t="str">
        <f t="shared" si="44"/>
        <v/>
      </c>
      <c r="H252" s="717" t="str">
        <f t="shared" si="44"/>
        <v/>
      </c>
      <c r="I252" s="717" t="str">
        <f t="shared" si="44"/>
        <v/>
      </c>
      <c r="J252" s="717" t="str">
        <f t="shared" si="44"/>
        <v/>
      </c>
      <c r="K252" s="717" t="str">
        <f t="shared" si="44"/>
        <v/>
      </c>
      <c r="L252" s="717" t="str">
        <f t="shared" si="44"/>
        <v/>
      </c>
      <c r="M252" s="717" t="str">
        <f t="shared" si="44"/>
        <v/>
      </c>
      <c r="N252" s="717" t="str">
        <f t="shared" si="44"/>
        <v/>
      </c>
      <c r="O252" s="717" t="str">
        <f t="shared" si="44"/>
        <v/>
      </c>
      <c r="P252" s="718"/>
      <c r="Q252" s="706"/>
    </row>
    <row r="253" spans="1:26" hidden="1" x14ac:dyDescent="0.25">
      <c r="A253" s="670"/>
      <c r="B253" s="719" t="s">
        <v>204</v>
      </c>
      <c r="C253" s="720"/>
      <c r="D253" s="721" t="str">
        <f t="shared" ref="D253:O253" si="45">IF(D202=0,"",D243/D202)</f>
        <v/>
      </c>
      <c r="E253" s="721" t="str">
        <f t="shared" si="45"/>
        <v/>
      </c>
      <c r="F253" s="721" t="str">
        <f t="shared" si="45"/>
        <v/>
      </c>
      <c r="G253" s="721" t="str">
        <f t="shared" si="45"/>
        <v/>
      </c>
      <c r="H253" s="721" t="str">
        <f t="shared" si="45"/>
        <v/>
      </c>
      <c r="I253" s="721" t="str">
        <f t="shared" si="45"/>
        <v/>
      </c>
      <c r="J253" s="721" t="str">
        <f t="shared" si="45"/>
        <v/>
      </c>
      <c r="K253" s="721" t="str">
        <f t="shared" si="45"/>
        <v/>
      </c>
      <c r="L253" s="721" t="str">
        <f t="shared" si="45"/>
        <v/>
      </c>
      <c r="M253" s="721" t="str">
        <f t="shared" si="45"/>
        <v/>
      </c>
      <c r="N253" s="721" t="str">
        <f t="shared" si="45"/>
        <v/>
      </c>
      <c r="O253" s="721" t="str">
        <f t="shared" si="45"/>
        <v/>
      </c>
      <c r="P253" s="718"/>
      <c r="Q253" s="706"/>
    </row>
    <row r="254" spans="1:26" ht="15.75" hidden="1" thickBot="1" x14ac:dyDescent="0.3">
      <c r="A254" s="670"/>
      <c r="B254" s="719" t="s">
        <v>205</v>
      </c>
      <c r="C254" s="720"/>
      <c r="D254" s="721" t="str">
        <f>IF(D189+D202=0,"",(D230+D243)/(D189+D202))</f>
        <v/>
      </c>
      <c r="E254" s="721" t="str">
        <f t="shared" ref="E254:O254" si="46">IF(E189+E202=0,"",(E230+E243)/(E189+E202))</f>
        <v/>
      </c>
      <c r="F254" s="721" t="str">
        <f t="shared" si="46"/>
        <v/>
      </c>
      <c r="G254" s="721" t="str">
        <f t="shared" si="46"/>
        <v/>
      </c>
      <c r="H254" s="721" t="str">
        <f t="shared" si="46"/>
        <v/>
      </c>
      <c r="I254" s="721" t="str">
        <f t="shared" si="46"/>
        <v/>
      </c>
      <c r="J254" s="721" t="str">
        <f t="shared" si="46"/>
        <v/>
      </c>
      <c r="K254" s="721" t="str">
        <f t="shared" si="46"/>
        <v/>
      </c>
      <c r="L254" s="721" t="str">
        <f t="shared" si="46"/>
        <v/>
      </c>
      <c r="M254" s="721" t="str">
        <f t="shared" si="46"/>
        <v/>
      </c>
      <c r="N254" s="721" t="str">
        <f t="shared" si="46"/>
        <v/>
      </c>
      <c r="O254" s="721" t="str">
        <f t="shared" si="46"/>
        <v/>
      </c>
      <c r="P254" s="718"/>
      <c r="Q254" s="706"/>
    </row>
    <row r="255" spans="1:26" hidden="1" x14ac:dyDescent="0.25">
      <c r="A255" s="670"/>
      <c r="B255" s="711" t="s">
        <v>196</v>
      </c>
      <c r="C255" s="712"/>
      <c r="D255" s="713">
        <f>IF(OR(REBANHO!E47=0,REBANHO!E47=""),"",SUM(D231,D244)/REBANHO!E47)</f>
        <v>0</v>
      </c>
      <c r="E255" s="713">
        <f>IF(OR(REBANHO!F47=0,REBANHO!F47=""),"",SUM(E231,E244)/REBANHO!F47)</f>
        <v>0</v>
      </c>
      <c r="F255" s="713">
        <f>IF(OR(REBANHO!G47=0,REBANHO!G47=""),"",SUM(F231,F244)/REBANHO!G47)</f>
        <v>0</v>
      </c>
      <c r="G255" s="713">
        <f>IF(OR(REBANHO!H47=0,REBANHO!H47=""),"",SUM(G231,G244)/REBANHO!H47)</f>
        <v>24.193548387096776</v>
      </c>
      <c r="H255" s="713">
        <f>IF(OR(REBANHO!I47=0,REBANHO!I47=""),"",SUM(H231,H244)/REBANHO!I47)</f>
        <v>0</v>
      </c>
      <c r="I255" s="713">
        <f>IF(OR(REBANHO!J47=0,REBANHO!J47=""),"",SUM(I231,I244)/REBANHO!J47)</f>
        <v>0</v>
      </c>
      <c r="J255" s="713">
        <f>IF(OR(REBANHO!K47=0,REBANHO!K47=""),"",SUM(J231,J244)/REBANHO!K47)</f>
        <v>0</v>
      </c>
      <c r="K255" s="713">
        <f>IF(OR(REBANHO!L47=0,REBANHO!L47=""),"",SUM(K231,K244)/REBANHO!L47)</f>
        <v>0</v>
      </c>
      <c r="L255" s="713">
        <f>IF(OR(REBANHO!M47=0,REBANHO!M47=""),"",SUM(L231,L244)/REBANHO!M47)</f>
        <v>0</v>
      </c>
      <c r="M255" s="713">
        <f>IF(OR(REBANHO!N47=0,REBANHO!N47=""),"",SUM(M231,M244)/REBANHO!N47)</f>
        <v>0</v>
      </c>
      <c r="N255" s="713" t="str">
        <f>IF(OR(REBANHO!O47=0,REBANHO!O47=""),"",SUM(N231,N244)/REBANHO!O47)</f>
        <v/>
      </c>
      <c r="O255" s="713" t="str">
        <f>IF(OR(REBANHO!P47=0,REBANHO!P47=""),"",SUM(O231,O244)/REBANHO!P47)</f>
        <v/>
      </c>
      <c r="P255" s="714"/>
      <c r="Q255" s="706"/>
    </row>
    <row r="256" spans="1:26" ht="16.5" hidden="1" customHeight="1" x14ac:dyDescent="0.25">
      <c r="A256" s="670"/>
      <c r="B256" s="715" t="s">
        <v>198</v>
      </c>
      <c r="C256" s="716"/>
      <c r="D256" s="717" t="str">
        <f t="shared" ref="D256:O256" si="47">IF(OR(D190="",D190=0),"",D231/D190)</f>
        <v/>
      </c>
      <c r="E256" s="717" t="str">
        <f t="shared" si="47"/>
        <v/>
      </c>
      <c r="F256" s="717" t="str">
        <f t="shared" si="47"/>
        <v/>
      </c>
      <c r="G256" s="717">
        <f t="shared" si="47"/>
        <v>3000</v>
      </c>
      <c r="H256" s="717" t="str">
        <f t="shared" si="47"/>
        <v/>
      </c>
      <c r="I256" s="717" t="str">
        <f t="shared" si="47"/>
        <v/>
      </c>
      <c r="J256" s="717" t="str">
        <f t="shared" si="47"/>
        <v/>
      </c>
      <c r="K256" s="717" t="str">
        <f t="shared" si="47"/>
        <v/>
      </c>
      <c r="L256" s="717" t="str">
        <f t="shared" si="47"/>
        <v/>
      </c>
      <c r="M256" s="717" t="str">
        <f t="shared" si="47"/>
        <v/>
      </c>
      <c r="N256" s="717" t="str">
        <f t="shared" si="47"/>
        <v/>
      </c>
      <c r="O256" s="717" t="str">
        <f t="shared" si="47"/>
        <v/>
      </c>
      <c r="P256" s="718"/>
      <c r="Q256" s="706"/>
    </row>
    <row r="257" spans="1:17" hidden="1" x14ac:dyDescent="0.25">
      <c r="A257" s="670"/>
      <c r="B257" s="719" t="s">
        <v>208</v>
      </c>
      <c r="C257" s="720"/>
      <c r="D257" s="721" t="str">
        <f t="shared" ref="D257:O257" si="48">IF(D203=0,"",D244/D203)</f>
        <v/>
      </c>
      <c r="E257" s="721" t="str">
        <f t="shared" si="48"/>
        <v/>
      </c>
      <c r="F257" s="721" t="str">
        <f t="shared" si="48"/>
        <v/>
      </c>
      <c r="G257" s="721" t="str">
        <f t="shared" si="48"/>
        <v/>
      </c>
      <c r="H257" s="721" t="str">
        <f t="shared" si="48"/>
        <v/>
      </c>
      <c r="I257" s="721" t="str">
        <f t="shared" si="48"/>
        <v/>
      </c>
      <c r="J257" s="721" t="str">
        <f t="shared" si="48"/>
        <v/>
      </c>
      <c r="K257" s="721" t="str">
        <f t="shared" si="48"/>
        <v/>
      </c>
      <c r="L257" s="721" t="str">
        <f t="shared" si="48"/>
        <v/>
      </c>
      <c r="M257" s="721" t="str">
        <f t="shared" si="48"/>
        <v/>
      </c>
      <c r="N257" s="721" t="str">
        <f t="shared" si="48"/>
        <v/>
      </c>
      <c r="O257" s="721" t="str">
        <f t="shared" si="48"/>
        <v/>
      </c>
      <c r="P257" s="718"/>
      <c r="Q257" s="706"/>
    </row>
    <row r="258" spans="1:17" ht="15.75" hidden="1" thickBot="1" x14ac:dyDescent="0.3">
      <c r="A258" s="670"/>
      <c r="B258" s="719" t="s">
        <v>209</v>
      </c>
      <c r="C258" s="720"/>
      <c r="D258" s="721" t="str">
        <f t="shared" ref="D258:O258" si="49">IF(D190+D203=0,"",(D231+D244)/(D190+D203))</f>
        <v/>
      </c>
      <c r="E258" s="721" t="str">
        <f t="shared" si="49"/>
        <v/>
      </c>
      <c r="F258" s="721" t="str">
        <f t="shared" si="49"/>
        <v/>
      </c>
      <c r="G258" s="721">
        <f t="shared" si="49"/>
        <v>3000</v>
      </c>
      <c r="H258" s="721" t="str">
        <f t="shared" si="49"/>
        <v/>
      </c>
      <c r="I258" s="721" t="str">
        <f t="shared" si="49"/>
        <v/>
      </c>
      <c r="J258" s="721" t="str">
        <f t="shared" si="49"/>
        <v/>
      </c>
      <c r="K258" s="721" t="str">
        <f t="shared" si="49"/>
        <v/>
      </c>
      <c r="L258" s="721" t="str">
        <f t="shared" si="49"/>
        <v/>
      </c>
      <c r="M258" s="721" t="str">
        <f t="shared" si="49"/>
        <v/>
      </c>
      <c r="N258" s="721" t="str">
        <f t="shared" si="49"/>
        <v/>
      </c>
      <c r="O258" s="721" t="str">
        <f t="shared" si="49"/>
        <v/>
      </c>
      <c r="P258" s="718"/>
      <c r="Q258" s="706"/>
    </row>
    <row r="259" spans="1:17" hidden="1" x14ac:dyDescent="0.25">
      <c r="A259" s="670"/>
      <c r="B259" s="711" t="s">
        <v>197</v>
      </c>
      <c r="C259" s="712"/>
      <c r="D259" s="713" t="str">
        <f>IF(OR(REBANHO!E52=0,REBANHO!E52=""),"",SUM(D232,D238,D245)/REBANHO!E52)</f>
        <v/>
      </c>
      <c r="E259" s="713" t="str">
        <f>IF(OR(REBANHO!F52=0,REBANHO!F52=""),"",SUM(E232,E238,E245)/REBANHO!F52)</f>
        <v/>
      </c>
      <c r="F259" s="713" t="str">
        <f>IF(OR(REBANHO!G52=0,REBANHO!G52=""),"",SUM(F232,F238,F245)/REBANHO!G52)</f>
        <v/>
      </c>
      <c r="G259" s="713">
        <f>IF(OR(REBANHO!H52=0,REBANHO!H52=""),"",SUM(G232,G238,G245)/REBANHO!H52)</f>
        <v>0</v>
      </c>
      <c r="H259" s="713">
        <f>IF(OR(REBANHO!I52=0,REBANHO!I52=""),"",SUM(H232,H238,H245)/REBANHO!I52)</f>
        <v>0</v>
      </c>
      <c r="I259" s="713">
        <f>IF(OR(REBANHO!J52=0,REBANHO!J52=""),"",SUM(I232,I238,I245)/REBANHO!J52)</f>
        <v>0</v>
      </c>
      <c r="J259" s="713">
        <f>IF(OR(REBANHO!K52=0,REBANHO!K52=""),"",SUM(J232,J238,J245)/REBANHO!K52)</f>
        <v>15640.46956521739</v>
      </c>
      <c r="K259" s="713">
        <f>IF(OR(REBANHO!L52=0,REBANHO!L52=""),"",SUM(K232,K238,K245)/REBANHO!L52)</f>
        <v>0</v>
      </c>
      <c r="L259" s="713" t="str">
        <f>IF(OR(REBANHO!M52=0,REBANHO!M52=""),"",SUM(L232,L238,L245)/REBANHO!M52)</f>
        <v/>
      </c>
      <c r="M259" s="713" t="str">
        <f>IF(OR(REBANHO!N52=0,REBANHO!N52=""),"",SUM(M232,M238,M245)/REBANHO!N52)</f>
        <v/>
      </c>
      <c r="N259" s="713" t="str">
        <f>IF(OR(REBANHO!O52=0,REBANHO!O52=""),"",SUM(N232,N238,N245)/REBANHO!O52)</f>
        <v/>
      </c>
      <c r="O259" s="713" t="str">
        <f>IF(OR(REBANHO!P52=0,REBANHO!P52=""),"",SUM(O232,O238,O245)/REBANHO!P52)</f>
        <v/>
      </c>
      <c r="P259" s="714"/>
      <c r="Q259" s="706"/>
    </row>
    <row r="260" spans="1:17" hidden="1" x14ac:dyDescent="0.25">
      <c r="A260" s="670"/>
      <c r="B260" s="715" t="s">
        <v>199</v>
      </c>
      <c r="C260" s="716"/>
      <c r="D260" s="717" t="str">
        <f t="shared" ref="D260:O260" si="50">IF(OR(D191="",D191=0),"",D232/D191)</f>
        <v/>
      </c>
      <c r="E260" s="717" t="str">
        <f t="shared" si="50"/>
        <v/>
      </c>
      <c r="F260" s="717" t="str">
        <f t="shared" si="50"/>
        <v/>
      </c>
      <c r="G260" s="717" t="str">
        <f t="shared" si="50"/>
        <v/>
      </c>
      <c r="H260" s="717" t="str">
        <f t="shared" si="50"/>
        <v/>
      </c>
      <c r="I260" s="717" t="str">
        <f t="shared" si="50"/>
        <v/>
      </c>
      <c r="J260" s="717" t="str">
        <f t="shared" si="50"/>
        <v/>
      </c>
      <c r="K260" s="717" t="str">
        <f t="shared" si="50"/>
        <v/>
      </c>
      <c r="L260" s="717" t="str">
        <f t="shared" si="50"/>
        <v/>
      </c>
      <c r="M260" s="717" t="str">
        <f t="shared" si="50"/>
        <v/>
      </c>
      <c r="N260" s="717" t="str">
        <f t="shared" si="50"/>
        <v/>
      </c>
      <c r="O260" s="717" t="str">
        <f t="shared" si="50"/>
        <v/>
      </c>
      <c r="P260" s="718"/>
      <c r="Q260" s="706"/>
    </row>
    <row r="261" spans="1:17" hidden="1" x14ac:dyDescent="0.25">
      <c r="A261" s="670"/>
      <c r="B261" s="719" t="s">
        <v>211</v>
      </c>
      <c r="C261" s="720"/>
      <c r="D261" s="721" t="str">
        <f t="shared" ref="D261:O261" si="51">IF(D197=0,"",D238/D197)</f>
        <v/>
      </c>
      <c r="E261" s="721" t="str">
        <f t="shared" si="51"/>
        <v/>
      </c>
      <c r="F261" s="721" t="str">
        <f t="shared" si="51"/>
        <v/>
      </c>
      <c r="G261" s="721" t="str">
        <f t="shared" si="51"/>
        <v/>
      </c>
      <c r="H261" s="721" t="str">
        <f t="shared" si="51"/>
        <v/>
      </c>
      <c r="I261" s="721" t="str">
        <f t="shared" si="51"/>
        <v/>
      </c>
      <c r="J261" s="721">
        <f t="shared" si="51"/>
        <v>3240.8180180180179</v>
      </c>
      <c r="K261" s="721" t="str">
        <f t="shared" si="51"/>
        <v/>
      </c>
      <c r="L261" s="721">
        <f t="shared" si="51"/>
        <v>2730.9334782608698</v>
      </c>
      <c r="M261" s="721" t="str">
        <f t="shared" si="51"/>
        <v/>
      </c>
      <c r="N261" s="721" t="str">
        <f t="shared" si="51"/>
        <v/>
      </c>
      <c r="O261" s="721" t="str">
        <f t="shared" si="51"/>
        <v/>
      </c>
      <c r="P261" s="718"/>
      <c r="Q261" s="706"/>
    </row>
    <row r="262" spans="1:17" hidden="1" x14ac:dyDescent="0.25">
      <c r="A262" s="670"/>
      <c r="B262" s="719" t="s">
        <v>212</v>
      </c>
      <c r="C262" s="720"/>
      <c r="D262" s="721" t="str">
        <f t="shared" ref="D262:O262" si="52">IF(D204=0,"",D245/D204)</f>
        <v/>
      </c>
      <c r="E262" s="721" t="str">
        <f t="shared" si="52"/>
        <v/>
      </c>
      <c r="F262" s="721" t="str">
        <f t="shared" si="52"/>
        <v/>
      </c>
      <c r="G262" s="721" t="str">
        <f t="shared" si="52"/>
        <v/>
      </c>
      <c r="H262" s="721" t="str">
        <f t="shared" si="52"/>
        <v/>
      </c>
      <c r="I262" s="721" t="str">
        <f t="shared" si="52"/>
        <v/>
      </c>
      <c r="J262" s="721" t="str">
        <f t="shared" si="52"/>
        <v/>
      </c>
      <c r="K262" s="721" t="str">
        <f t="shared" si="52"/>
        <v/>
      </c>
      <c r="L262" s="721" t="str">
        <f t="shared" si="52"/>
        <v/>
      </c>
      <c r="M262" s="721" t="str">
        <f t="shared" si="52"/>
        <v/>
      </c>
      <c r="N262" s="721" t="str">
        <f t="shared" si="52"/>
        <v/>
      </c>
      <c r="O262" s="721" t="str">
        <f t="shared" si="52"/>
        <v/>
      </c>
      <c r="P262" s="718"/>
      <c r="Q262" s="706"/>
    </row>
    <row r="263" spans="1:17" ht="15.75" hidden="1" thickBot="1" x14ac:dyDescent="0.3">
      <c r="A263" s="670"/>
      <c r="B263" s="719" t="s">
        <v>213</v>
      </c>
      <c r="C263" s="720"/>
      <c r="D263" s="721" t="str">
        <f t="shared" ref="D263:O263" si="53">IF(D191+D197+D204=0,"",(D232+D238+D245)/(D191+D197+D204))</f>
        <v/>
      </c>
      <c r="E263" s="721" t="str">
        <f t="shared" si="53"/>
        <v/>
      </c>
      <c r="F263" s="721" t="str">
        <f t="shared" si="53"/>
        <v/>
      </c>
      <c r="G263" s="721" t="str">
        <f t="shared" si="53"/>
        <v/>
      </c>
      <c r="H263" s="721" t="str">
        <f t="shared" si="53"/>
        <v/>
      </c>
      <c r="I263" s="721" t="str">
        <f t="shared" si="53"/>
        <v/>
      </c>
      <c r="J263" s="721">
        <f t="shared" si="53"/>
        <v>3240.8180180180179</v>
      </c>
      <c r="K263" s="721" t="str">
        <f t="shared" si="53"/>
        <v/>
      </c>
      <c r="L263" s="721">
        <f t="shared" si="53"/>
        <v>2730.9334782608698</v>
      </c>
      <c r="M263" s="721" t="str">
        <f t="shared" si="53"/>
        <v/>
      </c>
      <c r="N263" s="721" t="str">
        <f t="shared" si="53"/>
        <v/>
      </c>
      <c r="O263" s="721" t="str">
        <f t="shared" si="53"/>
        <v/>
      </c>
      <c r="P263" s="718"/>
      <c r="Q263" s="706"/>
    </row>
    <row r="264" spans="1:17" hidden="1" x14ac:dyDescent="0.25">
      <c r="A264" s="670"/>
      <c r="B264" s="711" t="s">
        <v>210</v>
      </c>
      <c r="C264" s="712"/>
      <c r="D264" s="713">
        <f>IF(OR(REBANHO!E57=0,REBANHO!E57=""),"",SUM(D233,D234,D239,D240,D246)/REBANHO!E57)</f>
        <v>0</v>
      </c>
      <c r="E264" s="713">
        <f>IF(OR(REBANHO!F57=0,REBANHO!F57=""),"",SUM(E233,E234,E239,E240,E246)/REBANHO!F57)</f>
        <v>0</v>
      </c>
      <c r="F264" s="713">
        <f>IF(OR(REBANHO!G57=0,REBANHO!G57=""),"",SUM(F233,F234,F239,F240,F246)/REBANHO!G57)</f>
        <v>0</v>
      </c>
      <c r="G264" s="713">
        <f>IF(OR(REBANHO!H57=0,REBANHO!H57=""),"",SUM(G233,G234,G239,G240,G246)/REBANHO!H57)</f>
        <v>0</v>
      </c>
      <c r="H264" s="713">
        <f>IF(OR(REBANHO!I57=0,REBANHO!I57=""),"",SUM(H233,H234,H239,H240,H246)/REBANHO!I57)</f>
        <v>0</v>
      </c>
      <c r="I264" s="713">
        <f>IF(OR(REBANHO!J57=0,REBANHO!J57=""),"",SUM(I233,I234,I239,I240,I246)/REBANHO!J57)</f>
        <v>0</v>
      </c>
      <c r="J264" s="713">
        <f>IF(OR(REBANHO!K57=0,REBANHO!K57=""),"",SUM(J233,J234,J239,J240,J246)/REBANHO!K57)</f>
        <v>0</v>
      </c>
      <c r="K264" s="713">
        <f>IF(OR(REBANHO!L57=0,REBANHO!L57=""),"",SUM(K233,K234,K239,K240,K246)/REBANHO!L57)</f>
        <v>0</v>
      </c>
      <c r="L264" s="713">
        <f>IF(OR(REBANHO!M57=0,REBANHO!M57=""),"",SUM(L233,L234,L239,L240,L246)/REBANHO!M57)</f>
        <v>0</v>
      </c>
      <c r="M264" s="713">
        <f>IF(OR(REBANHO!N57=0,REBANHO!N57=""),"",SUM(M233,M234,M239,M240,M246)/REBANHO!N57)</f>
        <v>0</v>
      </c>
      <c r="N264" s="713" t="str">
        <f>IF(OR(REBANHO!O57=0,REBANHO!O57=""),"",SUM(N233,N234,N239,N240,N246)/REBANHO!O57)</f>
        <v/>
      </c>
      <c r="O264" s="713" t="str">
        <f>IF(OR(REBANHO!P57=0,REBANHO!P57=""),"",SUM(O233,O234,O239,O240,O246)/REBANHO!P57)</f>
        <v/>
      </c>
      <c r="P264" s="714"/>
      <c r="Q264" s="706"/>
    </row>
    <row r="265" spans="1:17" hidden="1" x14ac:dyDescent="0.25">
      <c r="A265" s="670"/>
      <c r="B265" s="715" t="s">
        <v>214</v>
      </c>
      <c r="C265" s="716"/>
      <c r="D265" s="717" t="str">
        <f t="shared" ref="D265:O265" si="54">IF(D192+D193=0,"",(D233+D234)/(D192+D193))</f>
        <v/>
      </c>
      <c r="E265" s="717" t="str">
        <f t="shared" si="54"/>
        <v/>
      </c>
      <c r="F265" s="717" t="str">
        <f t="shared" si="54"/>
        <v/>
      </c>
      <c r="G265" s="717" t="str">
        <f t="shared" si="54"/>
        <v/>
      </c>
      <c r="H265" s="717" t="str">
        <f t="shared" si="54"/>
        <v/>
      </c>
      <c r="I265" s="717" t="str">
        <f t="shared" si="54"/>
        <v/>
      </c>
      <c r="J265" s="717" t="str">
        <f t="shared" si="54"/>
        <v/>
      </c>
      <c r="K265" s="717" t="str">
        <f t="shared" si="54"/>
        <v/>
      </c>
      <c r="L265" s="717" t="str">
        <f t="shared" si="54"/>
        <v/>
      </c>
      <c r="M265" s="717" t="str">
        <f t="shared" si="54"/>
        <v/>
      </c>
      <c r="N265" s="717" t="str">
        <f t="shared" si="54"/>
        <v/>
      </c>
      <c r="O265" s="717" t="str">
        <f t="shared" si="54"/>
        <v/>
      </c>
      <c r="P265" s="722"/>
      <c r="Q265" s="706"/>
    </row>
    <row r="266" spans="1:17" hidden="1" x14ac:dyDescent="0.25">
      <c r="A266" s="670"/>
      <c r="B266" s="719" t="s">
        <v>215</v>
      </c>
      <c r="C266" s="720"/>
      <c r="D266" s="721" t="str">
        <f t="shared" ref="D266:O266" si="55">IF(D198+D199=0,"",(D239+D240)/(D198+D199))</f>
        <v/>
      </c>
      <c r="E266" s="721" t="str">
        <f t="shared" si="55"/>
        <v/>
      </c>
      <c r="F266" s="721" t="str">
        <f t="shared" si="55"/>
        <v/>
      </c>
      <c r="G266" s="721" t="str">
        <f t="shared" si="55"/>
        <v/>
      </c>
      <c r="H266" s="721" t="str">
        <f t="shared" si="55"/>
        <v/>
      </c>
      <c r="I266" s="721" t="str">
        <f t="shared" si="55"/>
        <v/>
      </c>
      <c r="J266" s="721" t="str">
        <f t="shared" si="55"/>
        <v/>
      </c>
      <c r="K266" s="721" t="str">
        <f t="shared" si="55"/>
        <v/>
      </c>
      <c r="L266" s="721" t="str">
        <f t="shared" si="55"/>
        <v/>
      </c>
      <c r="M266" s="721" t="str">
        <f t="shared" si="55"/>
        <v/>
      </c>
      <c r="N266" s="721" t="str">
        <f t="shared" si="55"/>
        <v/>
      </c>
      <c r="O266" s="721" t="str">
        <f t="shared" si="55"/>
        <v/>
      </c>
      <c r="P266" s="718"/>
      <c r="Q266" s="706"/>
    </row>
    <row r="267" spans="1:17" hidden="1" x14ac:dyDescent="0.25">
      <c r="A267" s="670"/>
      <c r="B267" s="719" t="s">
        <v>216</v>
      </c>
      <c r="C267" s="720"/>
      <c r="D267" s="721" t="str">
        <f t="shared" ref="D267:O267" si="56">IF(D205=0,"",(D246)/(D205))</f>
        <v/>
      </c>
      <c r="E267" s="721" t="str">
        <f t="shared" si="56"/>
        <v/>
      </c>
      <c r="F267" s="721" t="str">
        <f t="shared" si="56"/>
        <v/>
      </c>
      <c r="G267" s="721" t="str">
        <f t="shared" si="56"/>
        <v/>
      </c>
      <c r="H267" s="721" t="str">
        <f t="shared" si="56"/>
        <v/>
      </c>
      <c r="I267" s="721" t="str">
        <f t="shared" si="56"/>
        <v/>
      </c>
      <c r="J267" s="721" t="str">
        <f t="shared" si="56"/>
        <v/>
      </c>
      <c r="K267" s="721" t="str">
        <f t="shared" si="56"/>
        <v/>
      </c>
      <c r="L267" s="721" t="str">
        <f t="shared" si="56"/>
        <v/>
      </c>
      <c r="M267" s="721" t="str">
        <f t="shared" si="56"/>
        <v/>
      </c>
      <c r="N267" s="721" t="str">
        <f t="shared" si="56"/>
        <v/>
      </c>
      <c r="O267" s="721" t="str">
        <f t="shared" si="56"/>
        <v/>
      </c>
      <c r="P267" s="718"/>
      <c r="Q267" s="706"/>
    </row>
    <row r="268" spans="1:17" ht="15.75" hidden="1" thickBot="1" x14ac:dyDescent="0.3">
      <c r="A268" s="670"/>
      <c r="B268" s="719" t="s">
        <v>217</v>
      </c>
      <c r="C268" s="720"/>
      <c r="D268" s="721" t="str">
        <f t="shared" ref="D268:O268" si="57">IF(D192+D193+D198+D199+D205=0,"",(D233+D234+D239+D240+D246)/(D192+D193+D198+D199+D205))</f>
        <v/>
      </c>
      <c r="E268" s="721" t="str">
        <f t="shared" si="57"/>
        <v/>
      </c>
      <c r="F268" s="721" t="str">
        <f t="shared" si="57"/>
        <v/>
      </c>
      <c r="G268" s="721" t="str">
        <f t="shared" si="57"/>
        <v/>
      </c>
      <c r="H268" s="721" t="str">
        <f t="shared" si="57"/>
        <v/>
      </c>
      <c r="I268" s="721" t="str">
        <f t="shared" si="57"/>
        <v/>
      </c>
      <c r="J268" s="721" t="str">
        <f t="shared" si="57"/>
        <v/>
      </c>
      <c r="K268" s="721" t="str">
        <f t="shared" si="57"/>
        <v/>
      </c>
      <c r="L268" s="721" t="str">
        <f t="shared" si="57"/>
        <v/>
      </c>
      <c r="M268" s="721" t="str">
        <f t="shared" si="57"/>
        <v/>
      </c>
      <c r="N268" s="721" t="str">
        <f t="shared" si="57"/>
        <v/>
      </c>
      <c r="O268" s="721" t="str">
        <f t="shared" si="57"/>
        <v/>
      </c>
      <c r="P268" s="718"/>
      <c r="Q268" s="706"/>
    </row>
    <row r="269" spans="1:17" hidden="1" x14ac:dyDescent="0.25">
      <c r="A269" s="670"/>
      <c r="B269" s="711" t="s">
        <v>439</v>
      </c>
      <c r="C269" s="712"/>
      <c r="D269" s="713">
        <f>IF(OR(REBANHO!E58=0,REBANHO!E58=""),"",SUM(D230:D246)/REBANHO!E58)</f>
        <v>0</v>
      </c>
      <c r="E269" s="713">
        <f>IF(OR(REBANHO!F58=0,REBANHO!F58=""),"",SUM(E230:E246)/REBANHO!F58)</f>
        <v>0</v>
      </c>
      <c r="F269" s="713">
        <f>IF(OR(REBANHO!G58=0,REBANHO!G58=""),"",SUM(F230:F246)/REBANHO!G58)</f>
        <v>0</v>
      </c>
      <c r="G269" s="713">
        <f>IF(OR(REBANHO!H58=0,REBANHO!H58=""),"",SUM(G230:G246)/REBANHO!H58)</f>
        <v>12.711864406779661</v>
      </c>
      <c r="H269" s="713">
        <f>IF(OR(REBANHO!I58=0,REBANHO!I58=""),"",SUM(H230:H246)/REBANHO!I58)</f>
        <v>0</v>
      </c>
      <c r="I269" s="713">
        <f>IF(OR(REBANHO!J58=0,REBANHO!J58=""),"",SUM(I230:I246)/REBANHO!J58)</f>
        <v>0</v>
      </c>
      <c r="J269" s="713">
        <f>IF(OR(REBANHO!K58=0,REBANHO!K58=""),"",SUM(J230:J246)/REBANHO!K58)</f>
        <v>1816.8222222222221</v>
      </c>
      <c r="K269" s="713">
        <f>IF(OR(REBANHO!L58=0,REBANHO!L58=""),"",SUM(K230:K246)/REBANHO!L58)</f>
        <v>0</v>
      </c>
      <c r="L269" s="713">
        <f>IF(OR(REBANHO!M58=0,REBANHO!M58=""),"",SUM(L230:L246)/REBANHO!M58)</f>
        <v>304.9100485436893</v>
      </c>
      <c r="M269" s="713">
        <f>IF(OR(REBANHO!N58=0,REBANHO!N58=""),"",SUM(M230:M246)/REBANHO!N58)</f>
        <v>0</v>
      </c>
      <c r="N269" s="713" t="str">
        <f>IF(OR(REBANHO!O58=0,REBANHO!O58=""),"",SUM(N230:N246)/REBANHO!O58)</f>
        <v/>
      </c>
      <c r="O269" s="713" t="str">
        <f>IF(OR(REBANHO!P58=0,REBANHO!P58=""),"",SUM(O230:O246)/REBANHO!P58)</f>
        <v/>
      </c>
      <c r="P269" s="714"/>
      <c r="Q269" s="706"/>
    </row>
    <row r="270" spans="1:17" hidden="1" x14ac:dyDescent="0.25">
      <c r="A270" s="670"/>
      <c r="B270" s="715" t="s">
        <v>440</v>
      </c>
      <c r="C270" s="716"/>
      <c r="D270" s="717" t="str">
        <f t="shared" ref="D270:O270" si="58">IF(SUM(D252,D256,D260,D265)=0,"",SUM(D252,D256,D260,D265))</f>
        <v/>
      </c>
      <c r="E270" s="717" t="str">
        <f t="shared" si="58"/>
        <v/>
      </c>
      <c r="F270" s="717" t="str">
        <f t="shared" si="58"/>
        <v/>
      </c>
      <c r="G270" s="717">
        <f t="shared" si="58"/>
        <v>3000</v>
      </c>
      <c r="H270" s="717" t="str">
        <f t="shared" si="58"/>
        <v/>
      </c>
      <c r="I270" s="717" t="str">
        <f t="shared" si="58"/>
        <v/>
      </c>
      <c r="J270" s="717" t="str">
        <f t="shared" si="58"/>
        <v/>
      </c>
      <c r="K270" s="717" t="str">
        <f t="shared" si="58"/>
        <v/>
      </c>
      <c r="L270" s="717" t="str">
        <f t="shared" si="58"/>
        <v/>
      </c>
      <c r="M270" s="717" t="str">
        <f t="shared" si="58"/>
        <v/>
      </c>
      <c r="N270" s="717" t="str">
        <f t="shared" si="58"/>
        <v/>
      </c>
      <c r="O270" s="717" t="str">
        <f t="shared" si="58"/>
        <v/>
      </c>
      <c r="P270" s="722"/>
      <c r="Q270" s="706"/>
    </row>
    <row r="271" spans="1:17" hidden="1" x14ac:dyDescent="0.25">
      <c r="A271" s="670"/>
      <c r="B271" s="719" t="s">
        <v>441</v>
      </c>
      <c r="C271" s="720"/>
      <c r="D271" s="717" t="str">
        <f>IF(SUM(D261,D266)=0,"",SUM(D261,D266))</f>
        <v/>
      </c>
      <c r="E271" s="717" t="str">
        <f t="shared" ref="E271:O271" si="59">IF(SUM(E261,E266)=0,"",SUM(E261,E266))</f>
        <v/>
      </c>
      <c r="F271" s="717" t="str">
        <f t="shared" si="59"/>
        <v/>
      </c>
      <c r="G271" s="717" t="str">
        <f t="shared" si="59"/>
        <v/>
      </c>
      <c r="H271" s="717" t="str">
        <f t="shared" si="59"/>
        <v/>
      </c>
      <c r="I271" s="717" t="str">
        <f t="shared" si="59"/>
        <v/>
      </c>
      <c r="J271" s="717">
        <f t="shared" si="59"/>
        <v>3240.8180180180179</v>
      </c>
      <c r="K271" s="717" t="str">
        <f t="shared" si="59"/>
        <v/>
      </c>
      <c r="L271" s="717">
        <f t="shared" si="59"/>
        <v>2730.9334782608698</v>
      </c>
      <c r="M271" s="717" t="str">
        <f t="shared" si="59"/>
        <v/>
      </c>
      <c r="N271" s="717" t="str">
        <f t="shared" si="59"/>
        <v/>
      </c>
      <c r="O271" s="717" t="str">
        <f t="shared" si="59"/>
        <v/>
      </c>
      <c r="P271" s="718"/>
      <c r="Q271" s="706"/>
    </row>
    <row r="272" spans="1:17" hidden="1" x14ac:dyDescent="0.25">
      <c r="A272" s="670"/>
      <c r="B272" s="719" t="s">
        <v>442</v>
      </c>
      <c r="C272" s="720"/>
      <c r="D272" s="717" t="str">
        <f>IF(SUM(D253,D257,D262,D267)=0,"",SUM(D253,D257,D262,D267))</f>
        <v/>
      </c>
      <c r="E272" s="717" t="str">
        <f t="shared" ref="E272:O272" si="60">IF(SUM(E253,E257,E262,E267)=0,"",SUM(E253,E257,E262,E267))</f>
        <v/>
      </c>
      <c r="F272" s="717" t="str">
        <f t="shared" si="60"/>
        <v/>
      </c>
      <c r="G272" s="717" t="str">
        <f t="shared" si="60"/>
        <v/>
      </c>
      <c r="H272" s="717" t="str">
        <f t="shared" si="60"/>
        <v/>
      </c>
      <c r="I272" s="717" t="str">
        <f t="shared" si="60"/>
        <v/>
      </c>
      <c r="J272" s="717" t="str">
        <f t="shared" si="60"/>
        <v/>
      </c>
      <c r="K272" s="717" t="str">
        <f t="shared" si="60"/>
        <v/>
      </c>
      <c r="L272" s="717" t="str">
        <f t="shared" si="60"/>
        <v/>
      </c>
      <c r="M272" s="717" t="str">
        <f t="shared" si="60"/>
        <v/>
      </c>
      <c r="N272" s="717" t="str">
        <f t="shared" si="60"/>
        <v/>
      </c>
      <c r="O272" s="717" t="str">
        <f t="shared" si="60"/>
        <v/>
      </c>
      <c r="P272" s="718"/>
      <c r="Q272" s="706"/>
    </row>
    <row r="273" spans="1:17" ht="15.75" hidden="1" thickBot="1" x14ac:dyDescent="0.3">
      <c r="A273" s="670"/>
      <c r="B273" s="1005" t="s">
        <v>443</v>
      </c>
      <c r="C273" s="1006"/>
      <c r="D273" s="1024" t="str">
        <f>IF(SUM(D254,D258,D263,D268)=0,"",SUM(D254,D258,D263,D268))</f>
        <v/>
      </c>
      <c r="E273" s="1024" t="str">
        <f t="shared" ref="E273:O273" si="61">IF(SUM(E254,E258,E263,E268)=0,"",SUM(E254,E258,E263,E268))</f>
        <v/>
      </c>
      <c r="F273" s="1024" t="str">
        <f t="shared" si="61"/>
        <v/>
      </c>
      <c r="G273" s="1024">
        <f t="shared" si="61"/>
        <v>3000</v>
      </c>
      <c r="H273" s="1024" t="str">
        <f t="shared" si="61"/>
        <v/>
      </c>
      <c r="I273" s="1024" t="str">
        <f t="shared" si="61"/>
        <v/>
      </c>
      <c r="J273" s="1024">
        <f t="shared" si="61"/>
        <v>3240.8180180180179</v>
      </c>
      <c r="K273" s="1024" t="str">
        <f t="shared" si="61"/>
        <v/>
      </c>
      <c r="L273" s="1024">
        <f t="shared" si="61"/>
        <v>2730.9334782608698</v>
      </c>
      <c r="M273" s="1024" t="str">
        <f t="shared" si="61"/>
        <v/>
      </c>
      <c r="N273" s="1024" t="str">
        <f t="shared" si="61"/>
        <v/>
      </c>
      <c r="O273" s="1024" t="str">
        <f t="shared" si="61"/>
        <v/>
      </c>
      <c r="P273" s="1025"/>
      <c r="Q273" s="706"/>
    </row>
    <row r="274" spans="1:17" ht="15.75" hidden="1" thickBot="1" x14ac:dyDescent="0.3">
      <c r="A274" s="670"/>
      <c r="B274" s="724"/>
      <c r="C274" s="300"/>
      <c r="D274" s="1008"/>
      <c r="E274" s="1008"/>
      <c r="F274" s="1008"/>
      <c r="G274" s="1008"/>
      <c r="H274" s="1008"/>
      <c r="I274" s="1008"/>
      <c r="J274" s="1008"/>
      <c r="K274" s="1008"/>
      <c r="L274" s="1008"/>
      <c r="M274" s="1008"/>
      <c r="N274" s="1008"/>
      <c r="O274" s="1008"/>
      <c r="P274" s="1009"/>
      <c r="Q274" s="706"/>
    </row>
    <row r="275" spans="1:17" ht="15.75" hidden="1" thickBot="1" x14ac:dyDescent="0.3">
      <c r="A275" s="670"/>
      <c r="B275" s="1020" t="s">
        <v>480</v>
      </c>
      <c r="C275" s="1012" t="s">
        <v>474</v>
      </c>
      <c r="D275" s="1012">
        <v>1</v>
      </c>
      <c r="E275" s="1012">
        <v>2</v>
      </c>
      <c r="F275" s="1012">
        <v>3</v>
      </c>
      <c r="G275" s="1012">
        <v>4</v>
      </c>
      <c r="H275" s="1012">
        <v>5</v>
      </c>
      <c r="I275" s="1012">
        <v>6</v>
      </c>
      <c r="J275" s="1012">
        <v>7</v>
      </c>
      <c r="K275" s="1012">
        <v>8</v>
      </c>
      <c r="L275" s="1012">
        <v>9</v>
      </c>
      <c r="M275" s="1012">
        <v>10</v>
      </c>
      <c r="N275" s="1012">
        <v>11</v>
      </c>
      <c r="O275" s="1012">
        <v>12</v>
      </c>
      <c r="P275" s="1013" t="s">
        <v>176</v>
      </c>
      <c r="Q275" s="706"/>
    </row>
    <row r="276" spans="1:17" hidden="1" x14ac:dyDescent="0.25">
      <c r="A276" s="670"/>
      <c r="B276" s="711" t="s">
        <v>194</v>
      </c>
      <c r="C276" s="712"/>
      <c r="D276" s="713" t="str">
        <f>IF(OR(REBANHO!E101=0,REBANHO!E101=""),"",SUM(D230,D243)/REBANHO!E101)</f>
        <v/>
      </c>
      <c r="E276" s="713" t="str">
        <f>IF(OR(REBANHO!F101=0,REBANHO!F101=""),"",SUM(E230,E243)/REBANHO!F101)</f>
        <v/>
      </c>
      <c r="F276" s="713" t="str">
        <f>IF(OR(REBANHO!G101=0,REBANHO!G101=""),"",SUM(F230,F243)/REBANHO!G101)</f>
        <v/>
      </c>
      <c r="G276" s="713" t="str">
        <f>IF(OR(REBANHO!H101=0,REBANHO!H101=""),"",SUM(G230,G243)/REBANHO!H101)</f>
        <v/>
      </c>
      <c r="H276" s="713" t="str">
        <f>IF(OR(REBANHO!I101=0,REBANHO!I101=""),"",SUM(H230,H243)/REBANHO!I101)</f>
        <v/>
      </c>
      <c r="I276" s="713" t="str">
        <f>IF(OR(REBANHO!J101=0,REBANHO!J101=""),"",SUM(I230,I243)/REBANHO!J101)</f>
        <v/>
      </c>
      <c r="J276" s="713" t="str">
        <f>IF(OR(REBANHO!K101=0,REBANHO!K101=""),"",SUM(J230,J243)/REBANHO!K101)</f>
        <v/>
      </c>
      <c r="K276" s="713" t="str">
        <f>IF(OR(REBANHO!L101=0,REBANHO!L101=""),"",SUM(K230,K243)/REBANHO!L101)</f>
        <v/>
      </c>
      <c r="L276" s="713" t="str">
        <f>IF(OR(REBANHO!M101=0,REBANHO!M101=""),"",SUM(L230,L243)/REBANHO!M101)</f>
        <v/>
      </c>
      <c r="M276" s="713" t="str">
        <f>IF(OR(REBANHO!N101=0,REBANHO!N101=""),"",SUM(M230,M243)/REBANHO!N101)</f>
        <v/>
      </c>
      <c r="N276" s="713" t="str">
        <f>IF(OR(REBANHO!O101=0,REBANHO!O101=""),"",SUM(N230,N243)/REBANHO!O101)</f>
        <v/>
      </c>
      <c r="O276" s="713" t="str">
        <f>IF(OR(REBANHO!P101=0,REBANHO!P101=""),"",SUM(O230,O243)/REBANHO!P101)</f>
        <v/>
      </c>
      <c r="P276" s="714"/>
      <c r="Q276" s="706"/>
    </row>
    <row r="277" spans="1:17" hidden="1" x14ac:dyDescent="0.25">
      <c r="A277" s="670"/>
      <c r="B277" s="1010" t="s">
        <v>195</v>
      </c>
      <c r="C277" s="1014"/>
      <c r="D277" s="1015" t="str">
        <f>IF(OR(D189="",D189=0),"",D230/D209)</f>
        <v/>
      </c>
      <c r="E277" s="1015" t="str">
        <f t="shared" ref="E277:O277" si="62">IF(OR(E189="",E189=0),"",E230/E209)</f>
        <v/>
      </c>
      <c r="F277" s="1015" t="str">
        <f t="shared" si="62"/>
        <v/>
      </c>
      <c r="G277" s="1015" t="str">
        <f t="shared" si="62"/>
        <v/>
      </c>
      <c r="H277" s="1015" t="str">
        <f t="shared" si="62"/>
        <v/>
      </c>
      <c r="I277" s="1015" t="str">
        <f t="shared" si="62"/>
        <v/>
      </c>
      <c r="J277" s="1015" t="str">
        <f t="shared" si="62"/>
        <v/>
      </c>
      <c r="K277" s="1015" t="str">
        <f t="shared" si="62"/>
        <v/>
      </c>
      <c r="L277" s="1015" t="str">
        <f t="shared" si="62"/>
        <v/>
      </c>
      <c r="M277" s="1015" t="str">
        <f t="shared" si="62"/>
        <v/>
      </c>
      <c r="N277" s="1015" t="str">
        <f t="shared" si="62"/>
        <v/>
      </c>
      <c r="O277" s="1015" t="str">
        <f t="shared" si="62"/>
        <v/>
      </c>
      <c r="P277" s="1033"/>
      <c r="Q277" s="706"/>
    </row>
    <row r="278" spans="1:17" hidden="1" x14ac:dyDescent="0.25">
      <c r="A278" s="670"/>
      <c r="B278" s="1011" t="s">
        <v>204</v>
      </c>
      <c r="C278" s="1016"/>
      <c r="D278" s="1017" t="str">
        <f>IF(D222=0,"",D243/D222)</f>
        <v/>
      </c>
      <c r="E278" s="1017" t="str">
        <f t="shared" ref="E278:O278" si="63">IF(E222=0,"",E243/E222)</f>
        <v/>
      </c>
      <c r="F278" s="1017" t="str">
        <f t="shared" si="63"/>
        <v/>
      </c>
      <c r="G278" s="1017" t="str">
        <f t="shared" si="63"/>
        <v/>
      </c>
      <c r="H278" s="1017" t="str">
        <f t="shared" si="63"/>
        <v/>
      </c>
      <c r="I278" s="1017" t="str">
        <f t="shared" si="63"/>
        <v/>
      </c>
      <c r="J278" s="1017" t="str">
        <f t="shared" si="63"/>
        <v/>
      </c>
      <c r="K278" s="1017" t="str">
        <f t="shared" si="63"/>
        <v/>
      </c>
      <c r="L278" s="1017" t="str">
        <f t="shared" si="63"/>
        <v/>
      </c>
      <c r="M278" s="1017" t="str">
        <f t="shared" si="63"/>
        <v/>
      </c>
      <c r="N278" s="1017" t="str">
        <f t="shared" si="63"/>
        <v/>
      </c>
      <c r="O278" s="1017" t="str">
        <f t="shared" si="63"/>
        <v/>
      </c>
      <c r="P278" s="1033"/>
      <c r="Q278" s="706"/>
    </row>
    <row r="279" spans="1:17" ht="15.75" hidden="1" thickBot="1" x14ac:dyDescent="0.3">
      <c r="A279" s="670"/>
      <c r="B279" s="1011" t="s">
        <v>205</v>
      </c>
      <c r="C279" s="1016"/>
      <c r="D279" s="1017" t="str">
        <f>IF(SUM(D277:D278)=0,"",SUM(D277:D278))</f>
        <v/>
      </c>
      <c r="E279" s="1017" t="str">
        <f t="shared" ref="E279:O279" si="64">IF(SUM(E277:E278)=0,"",SUM(E277:E278))</f>
        <v/>
      </c>
      <c r="F279" s="1017" t="str">
        <f t="shared" si="64"/>
        <v/>
      </c>
      <c r="G279" s="1017" t="str">
        <f t="shared" si="64"/>
        <v/>
      </c>
      <c r="H279" s="1017" t="str">
        <f t="shared" si="64"/>
        <v/>
      </c>
      <c r="I279" s="1017" t="str">
        <f t="shared" si="64"/>
        <v/>
      </c>
      <c r="J279" s="1017" t="str">
        <f t="shared" si="64"/>
        <v/>
      </c>
      <c r="K279" s="1017" t="str">
        <f t="shared" si="64"/>
        <v/>
      </c>
      <c r="L279" s="1017" t="str">
        <f t="shared" si="64"/>
        <v/>
      </c>
      <c r="M279" s="1017" t="str">
        <f t="shared" si="64"/>
        <v/>
      </c>
      <c r="N279" s="1017" t="str">
        <f t="shared" si="64"/>
        <v/>
      </c>
      <c r="O279" s="1017" t="str">
        <f t="shared" si="64"/>
        <v/>
      </c>
      <c r="P279" s="1032"/>
      <c r="Q279" s="706"/>
    </row>
    <row r="280" spans="1:17" hidden="1" x14ac:dyDescent="0.25">
      <c r="A280" s="670"/>
      <c r="B280" s="711" t="s">
        <v>196</v>
      </c>
      <c r="C280" s="712"/>
      <c r="D280" s="713">
        <f>IF(OR(REBANHO!E102=0,REBANHO!E102=""),"",SUM(D231,D244)/REBANHO!E102)</f>
        <v>0</v>
      </c>
      <c r="E280" s="713">
        <f>IF(OR(REBANHO!F102=0,REBANHO!F102=""),"",SUM(E231,E244)/REBANHO!F102)</f>
        <v>0</v>
      </c>
      <c r="F280" s="713">
        <f>IF(OR(REBANHO!G102=0,REBANHO!G102=""),"",SUM(F231,F244)/REBANHO!G102)</f>
        <v>0</v>
      </c>
      <c r="G280" s="713">
        <f>IF(OR(REBANHO!H102=0,REBANHO!H102=""),"",SUM(G231,G244)/REBANHO!H102)</f>
        <v>1.3668424317617867</v>
      </c>
      <c r="H280" s="713">
        <f>IF(OR(REBANHO!I102=0,REBANHO!I102=""),"",SUM(H231,H244)/REBANHO!I102)</f>
        <v>0</v>
      </c>
      <c r="I280" s="713">
        <f>IF(OR(REBANHO!J102=0,REBANHO!J102=""),"",SUM(I231,I244)/REBANHO!J102)</f>
        <v>0</v>
      </c>
      <c r="J280" s="713">
        <f>IF(OR(REBANHO!K102=0,REBANHO!K102=""),"",SUM(J231,J244)/REBANHO!K102)</f>
        <v>0</v>
      </c>
      <c r="K280" s="713">
        <f>IF(OR(REBANHO!L102=0,REBANHO!L102=""),"",SUM(K231,K244)/REBANHO!L102)</f>
        <v>0</v>
      </c>
      <c r="L280" s="713">
        <f>IF(OR(REBANHO!M102=0,REBANHO!M102=""),"",SUM(L231,L244)/REBANHO!M102)</f>
        <v>0</v>
      </c>
      <c r="M280" s="713">
        <f>IF(OR(REBANHO!N102=0,REBANHO!N102=""),"",SUM(M231,M244)/REBANHO!N102)</f>
        <v>0</v>
      </c>
      <c r="N280" s="713" t="str">
        <f>IF(OR(REBANHO!O102=0,REBANHO!O102=""),"",SUM(N231,N244)/REBANHO!O102)</f>
        <v/>
      </c>
      <c r="O280" s="713" t="str">
        <f>IF(OR(REBANHO!P102=0,REBANHO!P102=""),"",SUM(O231,O244)/REBANHO!P102)</f>
        <v/>
      </c>
      <c r="P280" s="714"/>
      <c r="Q280" s="706"/>
    </row>
    <row r="281" spans="1:17" hidden="1" x14ac:dyDescent="0.25">
      <c r="A281" s="670"/>
      <c r="B281" s="1010" t="s">
        <v>198</v>
      </c>
      <c r="C281" s="1014"/>
      <c r="D281" s="1015" t="str">
        <f>IF(OR(D190="",D190=0),"",D231/D210)</f>
        <v/>
      </c>
      <c r="E281" s="1015" t="str">
        <f t="shared" ref="E281:O281" si="65">IF(OR(E190="",E190=0),"",E231/E210)</f>
        <v/>
      </c>
      <c r="F281" s="1015" t="str">
        <f t="shared" si="65"/>
        <v/>
      </c>
      <c r="G281" s="1015">
        <f t="shared" si="65"/>
        <v>96.216157205240179</v>
      </c>
      <c r="H281" s="1015" t="str">
        <f t="shared" si="65"/>
        <v/>
      </c>
      <c r="I281" s="1015" t="str">
        <f t="shared" si="65"/>
        <v/>
      </c>
      <c r="J281" s="1015" t="str">
        <f t="shared" si="65"/>
        <v/>
      </c>
      <c r="K281" s="1015" t="str">
        <f t="shared" si="65"/>
        <v/>
      </c>
      <c r="L281" s="1015" t="str">
        <f t="shared" si="65"/>
        <v/>
      </c>
      <c r="M281" s="1015" t="str">
        <f t="shared" si="65"/>
        <v/>
      </c>
      <c r="N281" s="1015" t="str">
        <f t="shared" si="65"/>
        <v/>
      </c>
      <c r="O281" s="1015" t="str">
        <f t="shared" si="65"/>
        <v/>
      </c>
      <c r="P281" s="1033"/>
      <c r="Q281" s="706"/>
    </row>
    <row r="282" spans="1:17" hidden="1" x14ac:dyDescent="0.25">
      <c r="A282" s="670"/>
      <c r="B282" s="1011" t="s">
        <v>208</v>
      </c>
      <c r="C282" s="1016"/>
      <c r="D282" s="1017" t="str">
        <f>IF(D223=0,"",D244/D223)</f>
        <v/>
      </c>
      <c r="E282" s="1017" t="str">
        <f t="shared" ref="E282:O282" si="66">IF(E223=0,"",E244/E223)</f>
        <v/>
      </c>
      <c r="F282" s="1017" t="str">
        <f t="shared" si="66"/>
        <v/>
      </c>
      <c r="G282" s="1017" t="str">
        <f t="shared" si="66"/>
        <v/>
      </c>
      <c r="H282" s="1017" t="str">
        <f t="shared" si="66"/>
        <v/>
      </c>
      <c r="I282" s="1017" t="str">
        <f t="shared" si="66"/>
        <v/>
      </c>
      <c r="J282" s="1017" t="str">
        <f t="shared" si="66"/>
        <v/>
      </c>
      <c r="K282" s="1017" t="str">
        <f t="shared" si="66"/>
        <v/>
      </c>
      <c r="L282" s="1017" t="str">
        <f t="shared" si="66"/>
        <v/>
      </c>
      <c r="M282" s="1017" t="str">
        <f t="shared" si="66"/>
        <v/>
      </c>
      <c r="N282" s="1017" t="str">
        <f t="shared" si="66"/>
        <v/>
      </c>
      <c r="O282" s="1017" t="str">
        <f t="shared" si="66"/>
        <v/>
      </c>
      <c r="P282" s="1033"/>
      <c r="Q282" s="706"/>
    </row>
    <row r="283" spans="1:17" ht="15.75" hidden="1" thickBot="1" x14ac:dyDescent="0.3">
      <c r="A283" s="670"/>
      <c r="B283" s="1011" t="s">
        <v>209</v>
      </c>
      <c r="C283" s="1016"/>
      <c r="D283" s="1017" t="str">
        <f>IF(SUM(D281:D282)=0,"",SUM(D281:D282))</f>
        <v/>
      </c>
      <c r="E283" s="1017" t="str">
        <f t="shared" ref="E283:O283" si="67">IF(SUM(E281:E282)=0,"",SUM(E281:E282))</f>
        <v/>
      </c>
      <c r="F283" s="1017" t="str">
        <f t="shared" si="67"/>
        <v/>
      </c>
      <c r="G283" s="1017">
        <f t="shared" si="67"/>
        <v>96.216157205240179</v>
      </c>
      <c r="H283" s="1017" t="str">
        <f t="shared" si="67"/>
        <v/>
      </c>
      <c r="I283" s="1017" t="str">
        <f t="shared" si="67"/>
        <v/>
      </c>
      <c r="J283" s="1017" t="str">
        <f t="shared" si="67"/>
        <v/>
      </c>
      <c r="K283" s="1017" t="str">
        <f t="shared" si="67"/>
        <v/>
      </c>
      <c r="L283" s="1017" t="str">
        <f t="shared" si="67"/>
        <v/>
      </c>
      <c r="M283" s="1017" t="str">
        <f t="shared" si="67"/>
        <v/>
      </c>
      <c r="N283" s="1017" t="str">
        <f t="shared" si="67"/>
        <v/>
      </c>
      <c r="O283" s="1017" t="str">
        <f t="shared" si="67"/>
        <v/>
      </c>
      <c r="P283" s="1033"/>
      <c r="Q283" s="706"/>
    </row>
    <row r="284" spans="1:17" hidden="1" x14ac:dyDescent="0.25">
      <c r="A284" s="670"/>
      <c r="B284" s="711" t="s">
        <v>197</v>
      </c>
      <c r="C284" s="712"/>
      <c r="D284" s="713" t="str">
        <f>IF(OR(REBANHO!E103=0,REBANHO!E103=""),"",SUM(D232,D238,D245)/REBANHO!E103)</f>
        <v/>
      </c>
      <c r="E284" s="713" t="str">
        <f>IF(OR(REBANHO!F103=0,REBANHO!F103=""),"",SUM(E232,E238,E245)/REBANHO!F103)</f>
        <v/>
      </c>
      <c r="F284" s="713" t="str">
        <f>IF(OR(REBANHO!G103=0,REBANHO!G103=""),"",SUM(F232,F238,F245)/REBANHO!G103)</f>
        <v/>
      </c>
      <c r="G284" s="713">
        <f>IF(OR(REBANHO!H103=0,REBANHO!H103=""),"",SUM(G232,G238,G245)/REBANHO!H103)</f>
        <v>0</v>
      </c>
      <c r="H284" s="713">
        <f>IF(OR(REBANHO!I103=0,REBANHO!I103=""),"",SUM(H232,H238,H245)/REBANHO!I103)</f>
        <v>0</v>
      </c>
      <c r="I284" s="713">
        <f>IF(OR(REBANHO!J103=0,REBANHO!J103=""),"",SUM(I232,I238,I245)/REBANHO!J103)</f>
        <v>0</v>
      </c>
      <c r="J284" s="713">
        <f>IF(OR(REBANHO!K103=0,REBANHO!K103=""),"",SUM(J232,J238,J245)/REBANHO!K103)</f>
        <v>509.40766617179219</v>
      </c>
      <c r="K284" s="713">
        <f>IF(OR(REBANHO!L103=0,REBANHO!L103=""),"",SUM(K232,K238,K245)/REBANHO!L103)</f>
        <v>0</v>
      </c>
      <c r="L284" s="713" t="str">
        <f>IF(OR(REBANHO!M103=0,REBANHO!M103=""),"",SUM(L232,L238,L245)/REBANHO!M103)</f>
        <v/>
      </c>
      <c r="M284" s="713" t="str">
        <f>IF(OR(REBANHO!N103=0,REBANHO!N103=""),"",SUM(M232,M238,M245)/REBANHO!N103)</f>
        <v/>
      </c>
      <c r="N284" s="713" t="str">
        <f>IF(OR(REBANHO!O103=0,REBANHO!O103=""),"",SUM(N232,N238,N245)/REBANHO!O103)</f>
        <v/>
      </c>
      <c r="O284" s="713" t="str">
        <f>IF(OR(REBANHO!P103=0,REBANHO!P103=""),"",SUM(O232,O238,O245)/REBANHO!P103)</f>
        <v/>
      </c>
      <c r="P284" s="714"/>
      <c r="Q284" s="706"/>
    </row>
    <row r="285" spans="1:17" hidden="1" x14ac:dyDescent="0.25">
      <c r="A285" s="670"/>
      <c r="B285" s="1010" t="s">
        <v>199</v>
      </c>
      <c r="C285" s="1014"/>
      <c r="D285" s="1015" t="str">
        <f>IF(OR(D191="",D191=0),"",D232/D211)</f>
        <v/>
      </c>
      <c r="E285" s="1015" t="str">
        <f t="shared" ref="E285:O285" si="68">IF(OR(E191="",E191=0),"",E232/E211)</f>
        <v/>
      </c>
      <c r="F285" s="1015" t="str">
        <f t="shared" si="68"/>
        <v/>
      </c>
      <c r="G285" s="1015" t="str">
        <f t="shared" si="68"/>
        <v/>
      </c>
      <c r="H285" s="1015" t="str">
        <f t="shared" si="68"/>
        <v/>
      </c>
      <c r="I285" s="1015" t="str">
        <f t="shared" si="68"/>
        <v/>
      </c>
      <c r="J285" s="1015" t="str">
        <f t="shared" si="68"/>
        <v/>
      </c>
      <c r="K285" s="1015" t="str">
        <f t="shared" si="68"/>
        <v/>
      </c>
      <c r="L285" s="1015" t="str">
        <f t="shared" si="68"/>
        <v/>
      </c>
      <c r="M285" s="1015" t="str">
        <f t="shared" si="68"/>
        <v/>
      </c>
      <c r="N285" s="1015" t="str">
        <f t="shared" si="68"/>
        <v/>
      </c>
      <c r="O285" s="1015" t="str">
        <f t="shared" si="68"/>
        <v/>
      </c>
      <c r="P285" s="1032"/>
      <c r="Q285" s="706"/>
    </row>
    <row r="286" spans="1:17" hidden="1" x14ac:dyDescent="0.25">
      <c r="A286" s="670"/>
      <c r="B286" s="1011" t="s">
        <v>211</v>
      </c>
      <c r="C286" s="1016"/>
      <c r="D286" s="1017" t="str">
        <f>IF(D197=0,"",D238/D217)</f>
        <v/>
      </c>
      <c r="E286" s="1017" t="str">
        <f t="shared" ref="E286:O286" si="69">IF(E197=0,"",E238/E217)</f>
        <v/>
      </c>
      <c r="F286" s="1017" t="str">
        <f t="shared" si="69"/>
        <v/>
      </c>
      <c r="G286" s="1017" t="str">
        <f t="shared" si="69"/>
        <v/>
      </c>
      <c r="H286" s="1017" t="str">
        <f t="shared" si="69"/>
        <v/>
      </c>
      <c r="I286" s="1017" t="str">
        <f t="shared" si="69"/>
        <v/>
      </c>
      <c r="J286" s="1017">
        <f t="shared" si="69"/>
        <v>81.097744236229403</v>
      </c>
      <c r="K286" s="1017" t="str">
        <f t="shared" si="69"/>
        <v/>
      </c>
      <c r="L286" s="1017">
        <f t="shared" si="69"/>
        <v>78.965909177507712</v>
      </c>
      <c r="M286" s="1017" t="str">
        <f t="shared" si="69"/>
        <v/>
      </c>
      <c r="N286" s="1017" t="str">
        <f t="shared" si="69"/>
        <v/>
      </c>
      <c r="O286" s="1017" t="str">
        <f t="shared" si="69"/>
        <v/>
      </c>
      <c r="P286" s="1032"/>
      <c r="Q286" s="706"/>
    </row>
    <row r="287" spans="1:17" hidden="1" x14ac:dyDescent="0.25">
      <c r="A287" s="670"/>
      <c r="B287" s="1011" t="s">
        <v>212</v>
      </c>
      <c r="C287" s="1016"/>
      <c r="D287" s="1017" t="str">
        <f>IF(D224=0,"",(D245)/(D224))</f>
        <v/>
      </c>
      <c r="E287" s="1017" t="str">
        <f t="shared" ref="E287:O287" si="70">IF(E224=0,"",(E245)/(E224))</f>
        <v/>
      </c>
      <c r="F287" s="1017" t="str">
        <f t="shared" si="70"/>
        <v/>
      </c>
      <c r="G287" s="1017" t="str">
        <f t="shared" si="70"/>
        <v/>
      </c>
      <c r="H287" s="1017" t="str">
        <f t="shared" si="70"/>
        <v/>
      </c>
      <c r="I287" s="1017" t="str">
        <f t="shared" si="70"/>
        <v/>
      </c>
      <c r="J287" s="1017" t="str">
        <f t="shared" si="70"/>
        <v/>
      </c>
      <c r="K287" s="1017" t="str">
        <f t="shared" si="70"/>
        <v/>
      </c>
      <c r="L287" s="1017" t="str">
        <f t="shared" si="70"/>
        <v/>
      </c>
      <c r="M287" s="1017" t="str">
        <f t="shared" si="70"/>
        <v/>
      </c>
      <c r="N287" s="1017" t="str">
        <f t="shared" si="70"/>
        <v/>
      </c>
      <c r="O287" s="1017" t="str">
        <f t="shared" si="70"/>
        <v/>
      </c>
      <c r="P287" s="1032"/>
      <c r="Q287" s="706"/>
    </row>
    <row r="288" spans="1:17" ht="15.75" hidden="1" thickBot="1" x14ac:dyDescent="0.3">
      <c r="A288" s="670"/>
      <c r="B288" s="1011" t="s">
        <v>213</v>
      </c>
      <c r="C288" s="1016"/>
      <c r="D288" s="1017" t="str">
        <f>IF(SUM(D285:D287)=0,"",SUM(D285:D287))</f>
        <v/>
      </c>
      <c r="E288" s="1017" t="str">
        <f t="shared" ref="E288:O288" si="71">IF(SUM(E285:E287)=0,"",SUM(E285:E287))</f>
        <v/>
      </c>
      <c r="F288" s="1017" t="str">
        <f t="shared" si="71"/>
        <v/>
      </c>
      <c r="G288" s="1017" t="str">
        <f t="shared" si="71"/>
        <v/>
      </c>
      <c r="H288" s="1017" t="str">
        <f t="shared" si="71"/>
        <v/>
      </c>
      <c r="I288" s="1017" t="str">
        <f t="shared" si="71"/>
        <v/>
      </c>
      <c r="J288" s="1017">
        <f t="shared" si="71"/>
        <v>81.097744236229403</v>
      </c>
      <c r="K288" s="1017" t="str">
        <f t="shared" si="71"/>
        <v/>
      </c>
      <c r="L288" s="1017">
        <f t="shared" si="71"/>
        <v>78.965909177507712</v>
      </c>
      <c r="M288" s="1017" t="str">
        <f t="shared" si="71"/>
        <v/>
      </c>
      <c r="N288" s="1017" t="str">
        <f t="shared" si="71"/>
        <v/>
      </c>
      <c r="O288" s="1017" t="str">
        <f t="shared" si="71"/>
        <v/>
      </c>
      <c r="P288" s="1032"/>
      <c r="Q288" s="706"/>
    </row>
    <row r="289" spans="1:17" hidden="1" x14ac:dyDescent="0.25">
      <c r="A289" s="670"/>
      <c r="B289" s="711" t="s">
        <v>210</v>
      </c>
      <c r="C289" s="712"/>
      <c r="D289" s="713">
        <f>IF(OR(REBANHO!E104=0,REBANHO!E104=""),"",SUM(D233,D234,D239,D240,D246)/REBANHO!E104)</f>
        <v>0</v>
      </c>
      <c r="E289" s="713">
        <f>IF(OR(REBANHO!F104=0,REBANHO!F104=""),"",SUM(E233,E234,E239,E240,E246)/REBANHO!F104)</f>
        <v>0</v>
      </c>
      <c r="F289" s="713">
        <f>IF(OR(REBANHO!G104=0,REBANHO!G104=""),"",SUM(F233,F234,F239,F240,F246)/REBANHO!G104)</f>
        <v>0</v>
      </c>
      <c r="G289" s="713">
        <f>IF(OR(REBANHO!H104=0,REBANHO!H104=""),"",SUM(G233,G234,G239,G240,G246)/REBANHO!H104)</f>
        <v>0</v>
      </c>
      <c r="H289" s="713">
        <f>IF(OR(REBANHO!I104=0,REBANHO!I104=""),"",SUM(H233,H234,H239,H240,H246)/REBANHO!I104)</f>
        <v>0</v>
      </c>
      <c r="I289" s="713">
        <f>IF(OR(REBANHO!J104=0,REBANHO!J104=""),"",SUM(I233,I234,I239,I240,I246)/REBANHO!J104)</f>
        <v>0</v>
      </c>
      <c r="J289" s="713">
        <f>IF(OR(REBANHO!K104=0,REBANHO!K104=""),"",SUM(J233,J234,J239,J240,J246)/REBANHO!K104)</f>
        <v>0</v>
      </c>
      <c r="K289" s="713">
        <f>IF(OR(REBANHO!L104=0,REBANHO!L104=""),"",SUM(K233,K234,K239,K240,K246)/REBANHO!L104)</f>
        <v>0</v>
      </c>
      <c r="L289" s="713">
        <f>IF(OR(REBANHO!M104=0,REBANHO!M104=""),"",SUM(L233,L234,L239,L240,L246)/REBANHO!M104)</f>
        <v>0</v>
      </c>
      <c r="M289" s="713">
        <f>IF(OR(REBANHO!N104=0,REBANHO!N104=""),"",SUM(M233,M234,M239,M240,M246)/REBANHO!N104)</f>
        <v>0</v>
      </c>
      <c r="N289" s="713" t="str">
        <f>IF(OR(REBANHO!O104=0,REBANHO!O104=""),"",SUM(N233,N234,N239,N240,N246)/REBANHO!O104)</f>
        <v/>
      </c>
      <c r="O289" s="713" t="str">
        <f>IF(OR(REBANHO!P104=0,REBANHO!P104=""),"",SUM(O233,O234,O239,O240,O246)/REBANHO!P104)</f>
        <v/>
      </c>
      <c r="P289" s="714"/>
      <c r="Q289" s="706"/>
    </row>
    <row r="290" spans="1:17" hidden="1" x14ac:dyDescent="0.25">
      <c r="A290" s="670"/>
      <c r="B290" s="1010" t="s">
        <v>214</v>
      </c>
      <c r="C290" s="1014"/>
      <c r="D290" s="1015" t="str">
        <f>IF(D192+D193=0,"",(D233+D234)/(D212+D213))</f>
        <v/>
      </c>
      <c r="E290" s="1015" t="str">
        <f t="shared" ref="E290:O290" si="72">IF(E192+E193=0,"",(E233+E234)/(E212+E213))</f>
        <v/>
      </c>
      <c r="F290" s="1015" t="str">
        <f t="shared" si="72"/>
        <v/>
      </c>
      <c r="G290" s="1015" t="str">
        <f t="shared" si="72"/>
        <v/>
      </c>
      <c r="H290" s="1015" t="str">
        <f t="shared" si="72"/>
        <v/>
      </c>
      <c r="I290" s="1015" t="str">
        <f t="shared" si="72"/>
        <v/>
      </c>
      <c r="J290" s="1015" t="str">
        <f t="shared" si="72"/>
        <v/>
      </c>
      <c r="K290" s="1015" t="str">
        <f t="shared" si="72"/>
        <v/>
      </c>
      <c r="L290" s="1015" t="str">
        <f t="shared" si="72"/>
        <v/>
      </c>
      <c r="M290" s="1015" t="str">
        <f t="shared" si="72"/>
        <v/>
      </c>
      <c r="N290" s="1015" t="str">
        <f t="shared" si="72"/>
        <v/>
      </c>
      <c r="O290" s="1015" t="str">
        <f t="shared" si="72"/>
        <v/>
      </c>
      <c r="P290" s="1033"/>
      <c r="Q290" s="706"/>
    </row>
    <row r="291" spans="1:17" hidden="1" x14ac:dyDescent="0.25">
      <c r="A291" s="670"/>
      <c r="B291" s="1011" t="s">
        <v>215</v>
      </c>
      <c r="C291" s="1016"/>
      <c r="D291" s="1017" t="str">
        <f>IF(D198+D199=0,"",(D239+D240)/(D218+D219))</f>
        <v/>
      </c>
      <c r="E291" s="1017" t="str">
        <f t="shared" ref="E291:O291" si="73">IF(E198+E199=0,"",(E239+E240)/(E218+E219))</f>
        <v/>
      </c>
      <c r="F291" s="1017" t="str">
        <f t="shared" si="73"/>
        <v/>
      </c>
      <c r="G291" s="1017" t="str">
        <f t="shared" si="73"/>
        <v/>
      </c>
      <c r="H291" s="1017" t="str">
        <f t="shared" si="73"/>
        <v/>
      </c>
      <c r="I291" s="1017" t="str">
        <f t="shared" si="73"/>
        <v/>
      </c>
      <c r="J291" s="1017" t="str">
        <f t="shared" si="73"/>
        <v/>
      </c>
      <c r="K291" s="1017" t="str">
        <f t="shared" si="73"/>
        <v/>
      </c>
      <c r="L291" s="1017" t="str">
        <f t="shared" si="73"/>
        <v/>
      </c>
      <c r="M291" s="1017" t="str">
        <f t="shared" si="73"/>
        <v/>
      </c>
      <c r="N291" s="1017" t="str">
        <f t="shared" si="73"/>
        <v/>
      </c>
      <c r="O291" s="1017" t="str">
        <f t="shared" si="73"/>
        <v/>
      </c>
      <c r="P291" s="1032"/>
      <c r="Q291" s="706"/>
    </row>
    <row r="292" spans="1:17" hidden="1" x14ac:dyDescent="0.25">
      <c r="A292" s="670"/>
      <c r="B292" s="1011" t="s">
        <v>216</v>
      </c>
      <c r="C292" s="1016"/>
      <c r="D292" s="1017" t="str">
        <f>IF(D225=0,"",(D246)/(D225))</f>
        <v/>
      </c>
      <c r="E292" s="1017" t="str">
        <f t="shared" ref="E292:O292" si="74">IF(E225=0,"",(E246)/(E225))</f>
        <v/>
      </c>
      <c r="F292" s="1017" t="str">
        <f t="shared" si="74"/>
        <v/>
      </c>
      <c r="G292" s="1017" t="str">
        <f t="shared" si="74"/>
        <v/>
      </c>
      <c r="H292" s="1017" t="str">
        <f t="shared" si="74"/>
        <v/>
      </c>
      <c r="I292" s="1017" t="str">
        <f t="shared" si="74"/>
        <v/>
      </c>
      <c r="J292" s="1017" t="str">
        <f t="shared" si="74"/>
        <v/>
      </c>
      <c r="K292" s="1017" t="str">
        <f t="shared" si="74"/>
        <v/>
      </c>
      <c r="L292" s="1017" t="str">
        <f t="shared" si="74"/>
        <v/>
      </c>
      <c r="M292" s="1017" t="str">
        <f t="shared" si="74"/>
        <v/>
      </c>
      <c r="N292" s="1017" t="str">
        <f t="shared" si="74"/>
        <v/>
      </c>
      <c r="O292" s="1017" t="str">
        <f t="shared" si="74"/>
        <v/>
      </c>
      <c r="P292" s="1032"/>
      <c r="Q292" s="706"/>
    </row>
    <row r="293" spans="1:17" ht="15.75" hidden="1" thickBot="1" x14ac:dyDescent="0.3">
      <c r="A293" s="670"/>
      <c r="B293" s="1011" t="s">
        <v>217</v>
      </c>
      <c r="C293" s="1016"/>
      <c r="D293" s="1017" t="str">
        <f>IF(SUM(D290:D292)=0,"",SUM(D290:D292))</f>
        <v/>
      </c>
      <c r="E293" s="1017" t="str">
        <f t="shared" ref="E293:O293" si="75">IF(SUM(E290:E292)=0,"",SUM(E290:E292))</f>
        <v/>
      </c>
      <c r="F293" s="1017" t="str">
        <f t="shared" si="75"/>
        <v/>
      </c>
      <c r="G293" s="1017" t="str">
        <f t="shared" si="75"/>
        <v/>
      </c>
      <c r="H293" s="1017" t="str">
        <f t="shared" si="75"/>
        <v/>
      </c>
      <c r="I293" s="1017" t="str">
        <f t="shared" si="75"/>
        <v/>
      </c>
      <c r="J293" s="1017" t="str">
        <f t="shared" si="75"/>
        <v/>
      </c>
      <c r="K293" s="1017" t="str">
        <f t="shared" si="75"/>
        <v/>
      </c>
      <c r="L293" s="1017" t="str">
        <f t="shared" si="75"/>
        <v/>
      </c>
      <c r="M293" s="1017" t="str">
        <f t="shared" si="75"/>
        <v/>
      </c>
      <c r="N293" s="1017" t="str">
        <f t="shared" si="75"/>
        <v/>
      </c>
      <c r="O293" s="1017" t="str">
        <f t="shared" si="75"/>
        <v/>
      </c>
      <c r="P293" s="1032"/>
      <c r="Q293" s="706"/>
    </row>
    <row r="294" spans="1:17" hidden="1" x14ac:dyDescent="0.25">
      <c r="A294" s="670"/>
      <c r="B294" s="711" t="s">
        <v>439</v>
      </c>
      <c r="C294" s="712"/>
      <c r="D294" s="713">
        <f>IF(OR(REBANHO!E58=0,REBANHO!E58=""),"",SUM(D230:D246)/REBANHO!E105)</f>
        <v>0</v>
      </c>
      <c r="E294" s="713">
        <f>IF(OR(REBANHO!F58=0,REBANHO!F58=""),"",SUM(E230:E246)/REBANHO!F105)</f>
        <v>0</v>
      </c>
      <c r="F294" s="713">
        <f>IF(OR(REBANHO!G58=0,REBANHO!G58=""),"",SUM(F230:F246)/REBANHO!G105)</f>
        <v>0</v>
      </c>
      <c r="G294" s="713">
        <f>IF(OR(REBANHO!H58=0,REBANHO!H58=""),"",SUM(G230:G246)/REBANHO!H105)</f>
        <v>0.53156174231915176</v>
      </c>
      <c r="H294" s="713">
        <f>IF(OR(REBANHO!I58=0,REBANHO!I58=""),"",SUM(H230:H246)/REBANHO!I105)</f>
        <v>0</v>
      </c>
      <c r="I294" s="713">
        <f>IF(OR(REBANHO!J58=0,REBANHO!J58=""),"",SUM(I230:I246)/REBANHO!J105)</f>
        <v>0</v>
      </c>
      <c r="J294" s="713">
        <f>IF(OR(REBANHO!K58=0,REBANHO!K58=""),"",SUM(J230:J246)/REBANHO!K105)</f>
        <v>96.377436686304193</v>
      </c>
      <c r="K294" s="713">
        <f>IF(OR(REBANHO!L58=0,REBANHO!L58=""),"",SUM(K230:K246)/REBANHO!L105)</f>
        <v>0</v>
      </c>
      <c r="L294" s="713">
        <f>IF(OR(REBANHO!M58=0,REBANHO!M58=""),"",SUM(L230:L246)/REBANHO!M105)</f>
        <v>17.331411342725652</v>
      </c>
      <c r="M294" s="713">
        <f>IF(OR(REBANHO!N58=0,REBANHO!N58=""),"",SUM(M230:M246)/REBANHO!N105)</f>
        <v>0</v>
      </c>
      <c r="N294" s="713" t="str">
        <f>IF(OR(REBANHO!O58=0,REBANHO!O58=""),"",SUM(N230:N246)/REBANHO!O105)</f>
        <v/>
      </c>
      <c r="O294" s="713" t="str">
        <f>IF(OR(REBANHO!P58=0,REBANHO!P58=""),"",SUM(O230:O246)/REBANHO!P105)</f>
        <v/>
      </c>
      <c r="P294" s="714"/>
      <c r="Q294" s="706"/>
    </row>
    <row r="295" spans="1:17" hidden="1" x14ac:dyDescent="0.25">
      <c r="A295" s="670"/>
      <c r="B295" s="1010" t="s">
        <v>440</v>
      </c>
      <c r="C295" s="1014"/>
      <c r="D295" s="1015" t="str">
        <f>IF(SUM(D277,D281,D285,D290)=0,"",SUM(D277,D281,D285,D290))</f>
        <v/>
      </c>
      <c r="E295" s="1015" t="str">
        <f t="shared" ref="E295:O295" si="76">IF(SUM(E277,E281,E285,E290)=0,"",SUM(E277,E281,E285,E290))</f>
        <v/>
      </c>
      <c r="F295" s="1015" t="str">
        <f t="shared" si="76"/>
        <v/>
      </c>
      <c r="G295" s="1015">
        <f t="shared" si="76"/>
        <v>96.216157205240179</v>
      </c>
      <c r="H295" s="1015" t="str">
        <f t="shared" si="76"/>
        <v/>
      </c>
      <c r="I295" s="1015" t="str">
        <f t="shared" si="76"/>
        <v/>
      </c>
      <c r="J295" s="1015" t="str">
        <f t="shared" si="76"/>
        <v/>
      </c>
      <c r="K295" s="1015" t="str">
        <f t="shared" si="76"/>
        <v/>
      </c>
      <c r="L295" s="1015" t="str">
        <f t="shared" si="76"/>
        <v/>
      </c>
      <c r="M295" s="1015" t="str">
        <f t="shared" si="76"/>
        <v/>
      </c>
      <c r="N295" s="1015" t="str">
        <f t="shared" si="76"/>
        <v/>
      </c>
      <c r="O295" s="1015" t="str">
        <f t="shared" si="76"/>
        <v/>
      </c>
      <c r="P295" s="1034"/>
      <c r="Q295" s="706"/>
    </row>
    <row r="296" spans="1:17" hidden="1" x14ac:dyDescent="0.25">
      <c r="A296" s="670"/>
      <c r="B296" s="1011" t="s">
        <v>441</v>
      </c>
      <c r="C296" s="1016"/>
      <c r="D296" s="1015" t="str">
        <f>IF(SUM(D286,D291)=0,"",SUM(D286,D291))</f>
        <v/>
      </c>
      <c r="E296" s="1015" t="str">
        <f t="shared" ref="E296:O296" si="77">IF(SUM(E286,E291)=0,"",SUM(E286,E291))</f>
        <v/>
      </c>
      <c r="F296" s="1015" t="str">
        <f t="shared" si="77"/>
        <v/>
      </c>
      <c r="G296" s="1015" t="str">
        <f t="shared" si="77"/>
        <v/>
      </c>
      <c r="H296" s="1015" t="str">
        <f t="shared" si="77"/>
        <v/>
      </c>
      <c r="I296" s="1015" t="str">
        <f t="shared" si="77"/>
        <v/>
      </c>
      <c r="J296" s="1015">
        <f t="shared" si="77"/>
        <v>81.097744236229403</v>
      </c>
      <c r="K296" s="1015" t="str">
        <f t="shared" si="77"/>
        <v/>
      </c>
      <c r="L296" s="1015">
        <f t="shared" si="77"/>
        <v>78.965909177507712</v>
      </c>
      <c r="M296" s="1015" t="str">
        <f t="shared" si="77"/>
        <v/>
      </c>
      <c r="N296" s="1015" t="str">
        <f t="shared" si="77"/>
        <v/>
      </c>
      <c r="O296" s="1015" t="str">
        <f t="shared" si="77"/>
        <v/>
      </c>
      <c r="P296" s="1034"/>
      <c r="Q296" s="706"/>
    </row>
    <row r="297" spans="1:17" hidden="1" x14ac:dyDescent="0.25">
      <c r="A297" s="670"/>
      <c r="B297" s="1011" t="s">
        <v>442</v>
      </c>
      <c r="C297" s="1016"/>
      <c r="D297" s="1015" t="str">
        <f>IF(SUM(D278,D282,D287,D292)=0,"",SUM(D278,D282,D287,D292))</f>
        <v/>
      </c>
      <c r="E297" s="1015" t="str">
        <f t="shared" ref="E297:O297" si="78">IF(SUM(E278,E282,E287,E292)=0,"",SUM(E278,E282,E287,E292))</f>
        <v/>
      </c>
      <c r="F297" s="1015" t="str">
        <f t="shared" si="78"/>
        <v/>
      </c>
      <c r="G297" s="1015" t="str">
        <f t="shared" si="78"/>
        <v/>
      </c>
      <c r="H297" s="1015" t="str">
        <f t="shared" si="78"/>
        <v/>
      </c>
      <c r="I297" s="1015" t="str">
        <f t="shared" si="78"/>
        <v/>
      </c>
      <c r="J297" s="1015" t="str">
        <f t="shared" si="78"/>
        <v/>
      </c>
      <c r="K297" s="1015" t="str">
        <f t="shared" si="78"/>
        <v/>
      </c>
      <c r="L297" s="1015" t="str">
        <f t="shared" si="78"/>
        <v/>
      </c>
      <c r="M297" s="1015" t="str">
        <f t="shared" si="78"/>
        <v/>
      </c>
      <c r="N297" s="1015" t="str">
        <f t="shared" si="78"/>
        <v/>
      </c>
      <c r="O297" s="1015" t="str">
        <f t="shared" si="78"/>
        <v/>
      </c>
      <c r="P297" s="1063"/>
      <c r="Q297" s="706"/>
    </row>
    <row r="298" spans="1:17" ht="15.75" hidden="1" thickBot="1" x14ac:dyDescent="0.3">
      <c r="A298" s="670"/>
      <c r="B298" s="1021" t="s">
        <v>443</v>
      </c>
      <c r="C298" s="1022"/>
      <c r="D298" s="1023" t="str">
        <f>IF(SUM(D295:D297)=0,"",SUM(D295:D297))</f>
        <v/>
      </c>
      <c r="E298" s="1023" t="str">
        <f t="shared" ref="E298:O298" si="79">IF(SUM(E295:E297)=0,"",SUM(E295:E297))</f>
        <v/>
      </c>
      <c r="F298" s="1023" t="str">
        <f t="shared" si="79"/>
        <v/>
      </c>
      <c r="G298" s="1023">
        <f t="shared" si="79"/>
        <v>96.216157205240179</v>
      </c>
      <c r="H298" s="1023" t="str">
        <f t="shared" si="79"/>
        <v/>
      </c>
      <c r="I298" s="1023" t="str">
        <f t="shared" si="79"/>
        <v/>
      </c>
      <c r="J298" s="1023">
        <f t="shared" si="79"/>
        <v>81.097744236229403</v>
      </c>
      <c r="K298" s="1023" t="str">
        <f t="shared" si="79"/>
        <v/>
      </c>
      <c r="L298" s="1023">
        <f t="shared" si="79"/>
        <v>78.965909177507712</v>
      </c>
      <c r="M298" s="1023" t="str">
        <f t="shared" si="79"/>
        <v/>
      </c>
      <c r="N298" s="1023" t="str">
        <f t="shared" si="79"/>
        <v/>
      </c>
      <c r="O298" s="1023" t="str">
        <f t="shared" si="79"/>
        <v/>
      </c>
      <c r="P298" s="1035"/>
      <c r="Q298" s="706"/>
    </row>
    <row r="299" spans="1:17" hidden="1" x14ac:dyDescent="0.25">
      <c r="A299" s="670"/>
      <c r="B299" s="724"/>
      <c r="C299" s="300"/>
      <c r="D299" s="1008"/>
      <c r="E299" s="1008"/>
      <c r="F299" s="1008"/>
      <c r="G299" s="1008"/>
      <c r="H299" s="1008"/>
      <c r="I299" s="1008"/>
      <c r="J299" s="1008"/>
      <c r="K299" s="1008"/>
      <c r="L299" s="1008"/>
      <c r="M299" s="1008"/>
      <c r="N299" s="1008"/>
      <c r="O299" s="1008"/>
      <c r="P299" s="1009"/>
      <c r="Q299" s="706"/>
    </row>
    <row r="300" spans="1:17" ht="15.75" hidden="1" thickBot="1" x14ac:dyDescent="0.3">
      <c r="A300" s="701"/>
      <c r="B300" s="702"/>
      <c r="C300" s="702"/>
      <c r="D300" s="702"/>
      <c r="E300" s="702"/>
      <c r="F300" s="702"/>
      <c r="G300" s="702"/>
      <c r="H300" s="702"/>
      <c r="I300" s="702"/>
      <c r="J300" s="702"/>
      <c r="K300" s="702"/>
      <c r="L300" s="702"/>
      <c r="M300" s="702"/>
      <c r="N300" s="702"/>
      <c r="O300" s="702"/>
      <c r="P300" s="702"/>
      <c r="Q300" s="723"/>
    </row>
    <row r="301" spans="1:17" ht="15.75" hidden="1" thickTop="1" x14ac:dyDescent="0.25"/>
    <row r="302" spans="1:17" ht="15.75" hidden="1" thickBot="1" x14ac:dyDescent="0.3"/>
    <row r="303" spans="1:17" ht="15.75" hidden="1" thickTop="1" x14ac:dyDescent="0.25">
      <c r="A303" s="665"/>
      <c r="B303" s="666"/>
      <c r="C303" s="666"/>
      <c r="D303" s="666"/>
      <c r="E303" s="666"/>
      <c r="F303" s="666"/>
      <c r="G303" s="666"/>
      <c r="H303" s="666"/>
      <c r="I303" s="666"/>
      <c r="J303" s="666"/>
      <c r="K303" s="666"/>
      <c r="L303" s="666"/>
      <c r="M303" s="666"/>
      <c r="N303" s="666"/>
      <c r="O303" s="666"/>
      <c r="P303" s="666"/>
      <c r="Q303" s="705"/>
    </row>
    <row r="304" spans="1:17" ht="15.75" hidden="1" thickBot="1" x14ac:dyDescent="0.3">
      <c r="A304" s="670"/>
      <c r="B304" s="224"/>
      <c r="C304" s="224"/>
      <c r="D304" s="224"/>
      <c r="E304" s="224"/>
      <c r="F304" s="224"/>
      <c r="G304" s="224"/>
      <c r="H304" s="224"/>
      <c r="I304" s="224"/>
      <c r="J304" s="224"/>
      <c r="K304" s="224"/>
      <c r="L304" s="224"/>
      <c r="M304" s="224"/>
      <c r="N304" s="224"/>
      <c r="O304" s="224"/>
      <c r="P304" s="224"/>
      <c r="Q304" s="706"/>
    </row>
    <row r="305" spans="1:29" ht="15.75" hidden="1" thickBot="1" x14ac:dyDescent="0.3">
      <c r="A305" s="670"/>
      <c r="B305" s="708" t="s">
        <v>177</v>
      </c>
      <c r="C305" s="709"/>
      <c r="D305" s="709"/>
      <c r="E305" s="709"/>
      <c r="F305" s="709"/>
      <c r="G305" s="709"/>
      <c r="H305" s="709"/>
      <c r="I305" s="709"/>
      <c r="J305" s="709"/>
      <c r="K305" s="709"/>
      <c r="L305" s="709"/>
      <c r="M305" s="709"/>
      <c r="N305" s="709"/>
      <c r="O305" s="709"/>
      <c r="P305" s="710"/>
      <c r="Q305" s="672"/>
      <c r="R305" s="783" t="s">
        <v>250</v>
      </c>
      <c r="S305" s="783" t="s">
        <v>251</v>
      </c>
      <c r="T305" s="783" t="s">
        <v>252</v>
      </c>
      <c r="U305" s="783"/>
      <c r="V305" s="783"/>
      <c r="W305" s="783"/>
      <c r="X305" s="783"/>
      <c r="Y305" s="783"/>
    </row>
    <row r="306" spans="1:29" hidden="1" x14ac:dyDescent="0.25">
      <c r="A306" s="670"/>
      <c r="B306" s="711" t="s">
        <v>12</v>
      </c>
      <c r="C306" s="712"/>
      <c r="D306" s="712">
        <f t="shared" ref="D306:O306" si="80">D478</f>
        <v>0</v>
      </c>
      <c r="E306" s="712">
        <f t="shared" si="80"/>
        <v>0</v>
      </c>
      <c r="F306" s="712">
        <f t="shared" si="80"/>
        <v>0</v>
      </c>
      <c r="G306" s="712">
        <f t="shared" si="80"/>
        <v>0</v>
      </c>
      <c r="H306" s="712">
        <f t="shared" si="80"/>
        <v>0</v>
      </c>
      <c r="I306" s="712">
        <f t="shared" si="80"/>
        <v>0</v>
      </c>
      <c r="J306" s="712">
        <f t="shared" si="80"/>
        <v>0</v>
      </c>
      <c r="K306" s="712">
        <f t="shared" si="80"/>
        <v>0</v>
      </c>
      <c r="L306" s="712">
        <f t="shared" si="80"/>
        <v>0</v>
      </c>
      <c r="M306" s="712">
        <f t="shared" si="80"/>
        <v>0</v>
      </c>
      <c r="N306" s="712">
        <f t="shared" si="80"/>
        <v>0</v>
      </c>
      <c r="O306" s="712">
        <f t="shared" si="80"/>
        <v>0</v>
      </c>
      <c r="P306" s="725" t="s">
        <v>206</v>
      </c>
      <c r="Q306" s="672" t="s">
        <v>222</v>
      </c>
      <c r="R306" s="79"/>
    </row>
    <row r="307" spans="1:29" hidden="1" x14ac:dyDescent="0.25">
      <c r="A307" s="670"/>
      <c r="B307" s="715" t="s">
        <v>12</v>
      </c>
      <c r="C307" s="716" t="s">
        <v>219</v>
      </c>
      <c r="D307" s="716" t="str">
        <f t="shared" ref="D307:O307" si="81">IF(D156="","",D474/D156)</f>
        <v/>
      </c>
      <c r="E307" s="716" t="str">
        <f t="shared" si="81"/>
        <v/>
      </c>
      <c r="F307" s="716" t="str">
        <f t="shared" si="81"/>
        <v/>
      </c>
      <c r="G307" s="716" t="str">
        <f t="shared" si="81"/>
        <v/>
      </c>
      <c r="H307" s="716" t="str">
        <f t="shared" si="81"/>
        <v/>
      </c>
      <c r="I307" s="716" t="str">
        <f t="shared" si="81"/>
        <v/>
      </c>
      <c r="J307" s="716" t="str">
        <f t="shared" si="81"/>
        <v/>
      </c>
      <c r="K307" s="716" t="str">
        <f t="shared" si="81"/>
        <v/>
      </c>
      <c r="L307" s="716" t="str">
        <f t="shared" si="81"/>
        <v/>
      </c>
      <c r="M307" s="716" t="str">
        <f t="shared" si="81"/>
        <v/>
      </c>
      <c r="N307" s="716" t="str">
        <f t="shared" si="81"/>
        <v/>
      </c>
      <c r="O307" s="716" t="str">
        <f t="shared" si="81"/>
        <v/>
      </c>
      <c r="P307" s="726">
        <f t="shared" ref="P307:P313" si="82">SUM(D307:O307)</f>
        <v>0</v>
      </c>
      <c r="Q307" s="727">
        <f>(P307/12)</f>
        <v>0</v>
      </c>
      <c r="R307" s="787">
        <f>SUM(D$474:O$474)</f>
        <v>0</v>
      </c>
      <c r="S307" s="787">
        <f>R307/12</f>
        <v>0</v>
      </c>
      <c r="T307" s="787" t="e">
        <f>S307/Q307</f>
        <v>#DIV/0!</v>
      </c>
      <c r="X307" s="787"/>
      <c r="Y307" s="787"/>
      <c r="Z307" s="787"/>
      <c r="AA307" s="787"/>
      <c r="AB307" s="787"/>
      <c r="AC307" s="787"/>
    </row>
    <row r="308" spans="1:29" hidden="1" x14ac:dyDescent="0.25">
      <c r="A308" s="670"/>
      <c r="B308" s="733" t="s">
        <v>188</v>
      </c>
      <c r="C308" s="728" t="s">
        <v>220</v>
      </c>
      <c r="D308" s="728" t="str">
        <f t="shared" ref="D308:O308" si="83">IF(D156="","",D482/D156)</f>
        <v/>
      </c>
      <c r="E308" s="728" t="str">
        <f t="shared" si="83"/>
        <v/>
      </c>
      <c r="F308" s="728" t="str">
        <f t="shared" si="83"/>
        <v/>
      </c>
      <c r="G308" s="728" t="str">
        <f t="shared" si="83"/>
        <v/>
      </c>
      <c r="H308" s="728" t="str">
        <f t="shared" si="83"/>
        <v/>
      </c>
      <c r="I308" s="728" t="str">
        <f t="shared" si="83"/>
        <v/>
      </c>
      <c r="J308" s="728" t="str">
        <f t="shared" si="83"/>
        <v/>
      </c>
      <c r="K308" s="728" t="str">
        <f t="shared" si="83"/>
        <v/>
      </c>
      <c r="L308" s="728" t="str">
        <f t="shared" si="83"/>
        <v/>
      </c>
      <c r="M308" s="728" t="str">
        <f t="shared" si="83"/>
        <v/>
      </c>
      <c r="N308" s="728" t="str">
        <f t="shared" si="83"/>
        <v/>
      </c>
      <c r="O308" s="728" t="str">
        <f t="shared" si="83"/>
        <v/>
      </c>
      <c r="P308" s="729">
        <f t="shared" si="82"/>
        <v>0</v>
      </c>
      <c r="Q308" s="727">
        <f>(P308/12)</f>
        <v>0</v>
      </c>
      <c r="R308" s="787">
        <f>SUM(D$474:O$474)</f>
        <v>0</v>
      </c>
      <c r="S308" s="787">
        <f>R308/12</f>
        <v>0</v>
      </c>
      <c r="T308" s="787">
        <f>IF(Q308=0,0,ROUNDUP(S308/Q308,0))</f>
        <v>0</v>
      </c>
      <c r="X308" s="787"/>
      <c r="Y308" s="787"/>
      <c r="Z308" s="787"/>
      <c r="AA308" s="787"/>
      <c r="AB308" s="787"/>
      <c r="AC308" s="787"/>
    </row>
    <row r="309" spans="1:29" ht="15.75" hidden="1" thickBot="1" x14ac:dyDescent="0.3">
      <c r="A309" s="670"/>
      <c r="B309" s="730" t="s">
        <v>192</v>
      </c>
      <c r="C309" s="731" t="s">
        <v>218</v>
      </c>
      <c r="D309" s="731" t="e">
        <f>D474/$P$156</f>
        <v>#DIV/0!</v>
      </c>
      <c r="E309" s="731" t="e">
        <f t="shared" ref="E309:O309" si="84">E474/$P$156</f>
        <v>#DIV/0!</v>
      </c>
      <c r="F309" s="731" t="e">
        <f t="shared" si="84"/>
        <v>#DIV/0!</v>
      </c>
      <c r="G309" s="731" t="e">
        <f t="shared" si="84"/>
        <v>#DIV/0!</v>
      </c>
      <c r="H309" s="731" t="e">
        <f t="shared" si="84"/>
        <v>#DIV/0!</v>
      </c>
      <c r="I309" s="731" t="e">
        <f t="shared" si="84"/>
        <v>#DIV/0!</v>
      </c>
      <c r="J309" s="731" t="e">
        <f t="shared" si="84"/>
        <v>#DIV/0!</v>
      </c>
      <c r="K309" s="731" t="e">
        <f t="shared" si="84"/>
        <v>#DIV/0!</v>
      </c>
      <c r="L309" s="731" t="e">
        <f t="shared" si="84"/>
        <v>#DIV/0!</v>
      </c>
      <c r="M309" s="731" t="e">
        <f t="shared" si="84"/>
        <v>#DIV/0!</v>
      </c>
      <c r="N309" s="731" t="e">
        <f t="shared" si="84"/>
        <v>#DIV/0!</v>
      </c>
      <c r="O309" s="731" t="e">
        <f t="shared" si="84"/>
        <v>#DIV/0!</v>
      </c>
      <c r="P309" s="732" t="e">
        <f t="shared" si="82"/>
        <v>#DIV/0!</v>
      </c>
      <c r="Q309" s="727" t="e">
        <f>(P309/12)</f>
        <v>#DIV/0!</v>
      </c>
      <c r="R309" s="787">
        <f>SUM(D$474:O$474)</f>
        <v>0</v>
      </c>
      <c r="S309" s="787">
        <f>R309/12</f>
        <v>0</v>
      </c>
      <c r="T309" s="787" t="e">
        <f>S309/Q309</f>
        <v>#DIV/0!</v>
      </c>
      <c r="X309" s="787"/>
      <c r="Y309" s="787"/>
      <c r="Z309" s="787"/>
      <c r="AA309" s="787"/>
      <c r="AB309" s="787"/>
      <c r="AC309" s="787"/>
    </row>
    <row r="310" spans="1:29" hidden="1" x14ac:dyDescent="0.25">
      <c r="A310" s="670"/>
      <c r="B310" s="1001" t="s">
        <v>233</v>
      </c>
      <c r="C310" s="688"/>
      <c r="D310" s="688">
        <f t="shared" ref="D310:O310" si="85">IF(D$308="",0,D156*D$308)</f>
        <v>0</v>
      </c>
      <c r="E310" s="688">
        <f t="shared" si="85"/>
        <v>0</v>
      </c>
      <c r="F310" s="688">
        <f t="shared" si="85"/>
        <v>0</v>
      </c>
      <c r="G310" s="688">
        <f t="shared" si="85"/>
        <v>0</v>
      </c>
      <c r="H310" s="688">
        <f t="shared" si="85"/>
        <v>0</v>
      </c>
      <c r="I310" s="688">
        <f t="shared" si="85"/>
        <v>0</v>
      </c>
      <c r="J310" s="688">
        <f t="shared" si="85"/>
        <v>0</v>
      </c>
      <c r="K310" s="688">
        <f t="shared" si="85"/>
        <v>0</v>
      </c>
      <c r="L310" s="688">
        <f t="shared" si="85"/>
        <v>0</v>
      </c>
      <c r="M310" s="688">
        <f t="shared" si="85"/>
        <v>0</v>
      </c>
      <c r="N310" s="688">
        <f t="shared" si="85"/>
        <v>0</v>
      </c>
      <c r="O310" s="688">
        <f t="shared" si="85"/>
        <v>0</v>
      </c>
      <c r="P310" s="1002">
        <f t="shared" si="82"/>
        <v>0</v>
      </c>
      <c r="Q310" s="727"/>
      <c r="R310" s="787"/>
      <c r="S310" s="787"/>
      <c r="T310" s="787"/>
      <c r="X310" s="787"/>
      <c r="Y310" s="787"/>
      <c r="Z310" s="787"/>
      <c r="AA310" s="787"/>
      <c r="AB310" s="787"/>
      <c r="AC310" s="787"/>
    </row>
    <row r="311" spans="1:29" hidden="1" x14ac:dyDescent="0.25">
      <c r="A311" s="670"/>
      <c r="B311" s="1001" t="s">
        <v>230</v>
      </c>
      <c r="C311" s="688"/>
      <c r="D311" s="688">
        <f t="shared" ref="D311:O311" si="86">IF(D$308="",0,D189*D$308)</f>
        <v>0</v>
      </c>
      <c r="E311" s="688">
        <f t="shared" si="86"/>
        <v>0</v>
      </c>
      <c r="F311" s="688">
        <f t="shared" si="86"/>
        <v>0</v>
      </c>
      <c r="G311" s="688">
        <f t="shared" si="86"/>
        <v>0</v>
      </c>
      <c r="H311" s="688">
        <f t="shared" si="86"/>
        <v>0</v>
      </c>
      <c r="I311" s="688">
        <f t="shared" si="86"/>
        <v>0</v>
      </c>
      <c r="J311" s="688">
        <f t="shared" si="86"/>
        <v>0</v>
      </c>
      <c r="K311" s="688">
        <f t="shared" si="86"/>
        <v>0</v>
      </c>
      <c r="L311" s="688">
        <f t="shared" si="86"/>
        <v>0</v>
      </c>
      <c r="M311" s="688">
        <f t="shared" si="86"/>
        <v>0</v>
      </c>
      <c r="N311" s="688">
        <f t="shared" si="86"/>
        <v>0</v>
      </c>
      <c r="O311" s="688">
        <f t="shared" si="86"/>
        <v>0</v>
      </c>
      <c r="P311" s="1002">
        <f t="shared" si="82"/>
        <v>0</v>
      </c>
      <c r="Q311" s="727"/>
      <c r="R311" s="787"/>
      <c r="S311" s="787"/>
      <c r="T311" s="787"/>
      <c r="X311" s="787"/>
      <c r="Y311" s="787"/>
      <c r="Z311" s="787"/>
      <c r="AA311" s="787"/>
      <c r="AB311" s="787"/>
      <c r="AC311" s="787"/>
    </row>
    <row r="312" spans="1:29" hidden="1" x14ac:dyDescent="0.25">
      <c r="A312" s="670"/>
      <c r="B312" s="1001" t="s">
        <v>231</v>
      </c>
      <c r="C312" s="688"/>
      <c r="D312" s="688">
        <f t="shared" ref="D312:O312" si="87">IF(D$308="",0,D202*D$308)</f>
        <v>0</v>
      </c>
      <c r="E312" s="688">
        <f t="shared" si="87"/>
        <v>0</v>
      </c>
      <c r="F312" s="688">
        <f t="shared" si="87"/>
        <v>0</v>
      </c>
      <c r="G312" s="688">
        <f t="shared" si="87"/>
        <v>0</v>
      </c>
      <c r="H312" s="688">
        <f t="shared" si="87"/>
        <v>0</v>
      </c>
      <c r="I312" s="688">
        <f t="shared" si="87"/>
        <v>0</v>
      </c>
      <c r="J312" s="688">
        <f t="shared" si="87"/>
        <v>0</v>
      </c>
      <c r="K312" s="688">
        <f t="shared" si="87"/>
        <v>0</v>
      </c>
      <c r="L312" s="688">
        <f t="shared" si="87"/>
        <v>0</v>
      </c>
      <c r="M312" s="688">
        <f t="shared" si="87"/>
        <v>0</v>
      </c>
      <c r="N312" s="688">
        <f t="shared" si="87"/>
        <v>0</v>
      </c>
      <c r="O312" s="688">
        <f t="shared" si="87"/>
        <v>0</v>
      </c>
      <c r="P312" s="1002">
        <f t="shared" si="82"/>
        <v>0</v>
      </c>
      <c r="Q312" s="727"/>
      <c r="R312" s="787"/>
      <c r="S312" s="787"/>
      <c r="T312" s="787"/>
      <c r="X312" s="787"/>
      <c r="Y312" s="787"/>
      <c r="Z312" s="787"/>
      <c r="AA312" s="787"/>
      <c r="AB312" s="787"/>
      <c r="AC312" s="787"/>
    </row>
    <row r="313" spans="1:29" ht="15.75" hidden="1" thickBot="1" x14ac:dyDescent="0.3">
      <c r="A313" s="670"/>
      <c r="B313" s="1001" t="s">
        <v>232</v>
      </c>
      <c r="C313" s="688"/>
      <c r="D313" s="688">
        <f>SUM(D311:D312)</f>
        <v>0</v>
      </c>
      <c r="E313" s="688">
        <f t="shared" ref="E313:O313" si="88">SUM(E311:E312)</f>
        <v>0</v>
      </c>
      <c r="F313" s="688">
        <f t="shared" si="88"/>
        <v>0</v>
      </c>
      <c r="G313" s="688">
        <f t="shared" si="88"/>
        <v>0</v>
      </c>
      <c r="H313" s="688">
        <f t="shared" si="88"/>
        <v>0</v>
      </c>
      <c r="I313" s="688">
        <f t="shared" si="88"/>
        <v>0</v>
      </c>
      <c r="J313" s="688">
        <f t="shared" si="88"/>
        <v>0</v>
      </c>
      <c r="K313" s="688">
        <f t="shared" si="88"/>
        <v>0</v>
      </c>
      <c r="L313" s="688">
        <f t="shared" si="88"/>
        <v>0</v>
      </c>
      <c r="M313" s="688">
        <f t="shared" si="88"/>
        <v>0</v>
      </c>
      <c r="N313" s="688">
        <f t="shared" si="88"/>
        <v>0</v>
      </c>
      <c r="O313" s="688">
        <f t="shared" si="88"/>
        <v>0</v>
      </c>
      <c r="P313" s="1002">
        <f t="shared" si="82"/>
        <v>0</v>
      </c>
      <c r="Q313" s="727"/>
      <c r="R313" s="787"/>
      <c r="S313" s="787"/>
      <c r="T313" s="787"/>
      <c r="X313" s="787"/>
      <c r="Y313" s="787"/>
      <c r="Z313" s="787"/>
      <c r="AA313" s="787"/>
      <c r="AB313" s="787"/>
      <c r="AC313" s="787"/>
    </row>
    <row r="314" spans="1:29" hidden="1" x14ac:dyDescent="0.25">
      <c r="A314" s="670"/>
      <c r="B314" s="711" t="s">
        <v>13</v>
      </c>
      <c r="C314" s="712"/>
      <c r="D314" s="712">
        <f t="shared" ref="D314:O314" si="89">D553</f>
        <v>1</v>
      </c>
      <c r="E314" s="712">
        <f t="shared" si="89"/>
        <v>2</v>
      </c>
      <c r="F314" s="712">
        <f t="shared" si="89"/>
        <v>3</v>
      </c>
      <c r="G314" s="712">
        <f t="shared" si="89"/>
        <v>4</v>
      </c>
      <c r="H314" s="712">
        <f t="shared" si="89"/>
        <v>5</v>
      </c>
      <c r="I314" s="712">
        <f t="shared" si="89"/>
        <v>6</v>
      </c>
      <c r="J314" s="712">
        <f t="shared" si="89"/>
        <v>7</v>
      </c>
      <c r="K314" s="712">
        <f t="shared" si="89"/>
        <v>8</v>
      </c>
      <c r="L314" s="712">
        <f t="shared" si="89"/>
        <v>9</v>
      </c>
      <c r="M314" s="712">
        <f t="shared" si="89"/>
        <v>10</v>
      </c>
      <c r="N314" s="712">
        <f t="shared" si="89"/>
        <v>0</v>
      </c>
      <c r="O314" s="712">
        <f t="shared" si="89"/>
        <v>0</v>
      </c>
      <c r="P314" s="725" t="s">
        <v>206</v>
      </c>
      <c r="Q314" s="672"/>
      <c r="R314" s="783"/>
      <c r="S314" s="783"/>
      <c r="T314" s="783"/>
      <c r="X314" s="783"/>
      <c r="Y314" s="783"/>
    </row>
    <row r="315" spans="1:29" hidden="1" x14ac:dyDescent="0.25">
      <c r="A315" s="670"/>
      <c r="B315" s="715" t="s">
        <v>13</v>
      </c>
      <c r="C315" s="716"/>
      <c r="D315" s="716">
        <f t="shared" ref="D315:O315" si="90">IF(D159="","",D549/D159)</f>
        <v>0</v>
      </c>
      <c r="E315" s="716">
        <f t="shared" si="90"/>
        <v>0</v>
      </c>
      <c r="F315" s="716">
        <f t="shared" si="90"/>
        <v>762.71186440677968</v>
      </c>
      <c r="G315" s="716">
        <f t="shared" si="90"/>
        <v>0</v>
      </c>
      <c r="H315" s="716">
        <f t="shared" si="90"/>
        <v>0</v>
      </c>
      <c r="I315" s="716">
        <f t="shared" si="90"/>
        <v>0</v>
      </c>
      <c r="J315" s="716">
        <f t="shared" si="90"/>
        <v>648.18965517241384</v>
      </c>
      <c r="K315" s="716">
        <f t="shared" si="90"/>
        <v>204.14634146341464</v>
      </c>
      <c r="L315" s="716">
        <f t="shared" si="90"/>
        <v>0</v>
      </c>
      <c r="M315" s="716">
        <f t="shared" si="90"/>
        <v>0</v>
      </c>
      <c r="N315" s="716" t="str">
        <f t="shared" si="90"/>
        <v/>
      </c>
      <c r="O315" s="716" t="str">
        <f t="shared" si="90"/>
        <v/>
      </c>
      <c r="P315" s="726">
        <f t="shared" ref="P315:P321" si="91">SUM(D315:O315)</f>
        <v>1615.0478610426082</v>
      </c>
      <c r="Q315" s="672"/>
      <c r="R315" s="783"/>
      <c r="S315" s="783"/>
      <c r="T315" s="783"/>
      <c r="X315" s="783"/>
      <c r="Y315" s="783"/>
    </row>
    <row r="316" spans="1:29" hidden="1" x14ac:dyDescent="0.25">
      <c r="A316" s="670"/>
      <c r="B316" s="733" t="s">
        <v>188</v>
      </c>
      <c r="C316" s="728"/>
      <c r="D316" s="728">
        <f t="shared" ref="D316:O316" si="92">IF(D159="","",D557/D159)</f>
        <v>0</v>
      </c>
      <c r="E316" s="728">
        <f t="shared" si="92"/>
        <v>0</v>
      </c>
      <c r="F316" s="728">
        <f t="shared" si="92"/>
        <v>762.71186440677968</v>
      </c>
      <c r="G316" s="728">
        <f t="shared" si="92"/>
        <v>0</v>
      </c>
      <c r="H316" s="728">
        <f t="shared" si="92"/>
        <v>0</v>
      </c>
      <c r="I316" s="728">
        <f t="shared" si="92"/>
        <v>0</v>
      </c>
      <c r="J316" s="728">
        <f t="shared" si="92"/>
        <v>648.18965517241384</v>
      </c>
      <c r="K316" s="728">
        <f t="shared" si="92"/>
        <v>204.14634146341464</v>
      </c>
      <c r="L316" s="728">
        <f t="shared" si="92"/>
        <v>0</v>
      </c>
      <c r="M316" s="728">
        <f t="shared" si="92"/>
        <v>0</v>
      </c>
      <c r="N316" s="728" t="str">
        <f t="shared" si="92"/>
        <v/>
      </c>
      <c r="O316" s="728" t="str">
        <f t="shared" si="92"/>
        <v/>
      </c>
      <c r="P316" s="729">
        <f t="shared" si="91"/>
        <v>1615.0478610426082</v>
      </c>
      <c r="Q316" s="727">
        <f>(P316/12)</f>
        <v>134.5873217535507</v>
      </c>
      <c r="R316" s="787">
        <f>SUM(D$549:O$549)</f>
        <v>334635</v>
      </c>
      <c r="S316" s="787">
        <f>R316/12</f>
        <v>27886.25</v>
      </c>
      <c r="T316" s="787">
        <f>IF(Q316=0,0,ROUNDUP(S316/Q316,0))</f>
        <v>208</v>
      </c>
      <c r="X316" s="783"/>
      <c r="Y316" s="783"/>
    </row>
    <row r="317" spans="1:29" ht="15.75" hidden="1" thickBot="1" x14ac:dyDescent="0.3">
      <c r="A317" s="670"/>
      <c r="B317" s="730" t="s">
        <v>192</v>
      </c>
      <c r="C317" s="731"/>
      <c r="D317" s="731">
        <f t="shared" ref="D317:O317" si="93">D549/$P$159</f>
        <v>0</v>
      </c>
      <c r="E317" s="731">
        <f t="shared" si="93"/>
        <v>0</v>
      </c>
      <c r="F317" s="731">
        <f t="shared" si="93"/>
        <v>1107.6923076923076</v>
      </c>
      <c r="G317" s="731">
        <f t="shared" si="93"/>
        <v>0</v>
      </c>
      <c r="H317" s="731">
        <f t="shared" si="93"/>
        <v>0</v>
      </c>
      <c r="I317" s="731">
        <f t="shared" si="93"/>
        <v>0</v>
      </c>
      <c r="J317" s="731">
        <f t="shared" si="93"/>
        <v>694.06153846153848</v>
      </c>
      <c r="K317" s="731">
        <f t="shared" si="93"/>
        <v>257.53846153846155</v>
      </c>
      <c r="L317" s="731">
        <f t="shared" si="93"/>
        <v>0</v>
      </c>
      <c r="M317" s="731">
        <f t="shared" si="93"/>
        <v>0</v>
      </c>
      <c r="N317" s="731">
        <f t="shared" si="93"/>
        <v>0</v>
      </c>
      <c r="O317" s="731">
        <f t="shared" si="93"/>
        <v>0</v>
      </c>
      <c r="P317" s="732">
        <f t="shared" si="91"/>
        <v>2059.2923076923075</v>
      </c>
      <c r="Q317" s="672"/>
      <c r="R317" s="787"/>
      <c r="S317" s="787"/>
      <c r="T317" s="787"/>
      <c r="X317" s="787"/>
      <c r="Y317" s="787"/>
      <c r="Z317" s="787"/>
      <c r="AA317" s="787"/>
      <c r="AB317" s="787"/>
      <c r="AC317" s="787"/>
    </row>
    <row r="318" spans="1:29" hidden="1" x14ac:dyDescent="0.25">
      <c r="A318" s="670"/>
      <c r="B318" s="1001" t="s">
        <v>233</v>
      </c>
      <c r="C318" s="688"/>
      <c r="D318" s="688">
        <f t="shared" ref="D318:O318" si="94">IF(D$316="",0,D159*D$316)</f>
        <v>0</v>
      </c>
      <c r="E318" s="688">
        <f t="shared" si="94"/>
        <v>0</v>
      </c>
      <c r="F318" s="688">
        <f t="shared" si="94"/>
        <v>180000</v>
      </c>
      <c r="G318" s="688">
        <f t="shared" si="94"/>
        <v>0</v>
      </c>
      <c r="H318" s="688">
        <f t="shared" si="94"/>
        <v>0</v>
      </c>
      <c r="I318" s="688">
        <f t="shared" si="94"/>
        <v>0</v>
      </c>
      <c r="J318" s="688">
        <f t="shared" si="94"/>
        <v>112785.00000000001</v>
      </c>
      <c r="K318" s="688">
        <f t="shared" si="94"/>
        <v>41850</v>
      </c>
      <c r="L318" s="688">
        <f t="shared" si="94"/>
        <v>0</v>
      </c>
      <c r="M318" s="688">
        <f t="shared" si="94"/>
        <v>0</v>
      </c>
      <c r="N318" s="688">
        <f t="shared" si="94"/>
        <v>0</v>
      </c>
      <c r="O318" s="688">
        <f t="shared" si="94"/>
        <v>0</v>
      </c>
      <c r="P318" s="1002">
        <f t="shared" si="91"/>
        <v>334635</v>
      </c>
      <c r="Q318" s="727"/>
      <c r="R318" s="787"/>
      <c r="S318" s="787"/>
      <c r="T318" s="787"/>
      <c r="X318" s="787"/>
      <c r="Y318" s="787"/>
      <c r="Z318" s="787"/>
      <c r="AA318" s="787"/>
      <c r="AB318" s="787"/>
      <c r="AC318" s="787"/>
    </row>
    <row r="319" spans="1:29" hidden="1" x14ac:dyDescent="0.25">
      <c r="A319" s="670"/>
      <c r="B319" s="1001" t="s">
        <v>230</v>
      </c>
      <c r="C319" s="688"/>
      <c r="D319" s="688">
        <f t="shared" ref="D319:O319" si="95">IF(D$316="",0,D190*D$316)</f>
        <v>0</v>
      </c>
      <c r="E319" s="688">
        <f t="shared" si="95"/>
        <v>0</v>
      </c>
      <c r="F319" s="688">
        <f t="shared" si="95"/>
        <v>0</v>
      </c>
      <c r="G319" s="688">
        <f t="shared" si="95"/>
        <v>0</v>
      </c>
      <c r="H319" s="688">
        <f t="shared" si="95"/>
        <v>0</v>
      </c>
      <c r="I319" s="688">
        <f t="shared" si="95"/>
        <v>0</v>
      </c>
      <c r="J319" s="688">
        <f t="shared" si="95"/>
        <v>0</v>
      </c>
      <c r="K319" s="688">
        <f t="shared" si="95"/>
        <v>0</v>
      </c>
      <c r="L319" s="688">
        <f t="shared" si="95"/>
        <v>0</v>
      </c>
      <c r="M319" s="688">
        <f t="shared" si="95"/>
        <v>0</v>
      </c>
      <c r="N319" s="688">
        <f t="shared" si="95"/>
        <v>0</v>
      </c>
      <c r="O319" s="688">
        <f t="shared" si="95"/>
        <v>0</v>
      </c>
      <c r="P319" s="1002">
        <f t="shared" si="91"/>
        <v>0</v>
      </c>
      <c r="Q319" s="727"/>
      <c r="R319" s="787"/>
      <c r="S319" s="787"/>
      <c r="T319" s="787"/>
      <c r="X319" s="787"/>
      <c r="Y319" s="787"/>
      <c r="Z319" s="787"/>
      <c r="AA319" s="787"/>
      <c r="AB319" s="787"/>
      <c r="AC319" s="787"/>
    </row>
    <row r="320" spans="1:29" hidden="1" x14ac:dyDescent="0.25">
      <c r="A320" s="670"/>
      <c r="B320" s="1001" t="s">
        <v>231</v>
      </c>
      <c r="C320" s="688"/>
      <c r="D320" s="688">
        <f t="shared" ref="D320:O320" si="96">IF(D$316="",0,D203*D$316)</f>
        <v>0</v>
      </c>
      <c r="E320" s="688">
        <f t="shared" si="96"/>
        <v>0</v>
      </c>
      <c r="F320" s="688">
        <f t="shared" si="96"/>
        <v>0</v>
      </c>
      <c r="G320" s="688">
        <f t="shared" si="96"/>
        <v>0</v>
      </c>
      <c r="H320" s="688">
        <f t="shared" si="96"/>
        <v>0</v>
      </c>
      <c r="I320" s="688">
        <f t="shared" si="96"/>
        <v>0</v>
      </c>
      <c r="J320" s="688">
        <f t="shared" si="96"/>
        <v>0</v>
      </c>
      <c r="K320" s="688">
        <f t="shared" si="96"/>
        <v>0</v>
      </c>
      <c r="L320" s="688">
        <f t="shared" si="96"/>
        <v>0</v>
      </c>
      <c r="M320" s="688">
        <f t="shared" si="96"/>
        <v>0</v>
      </c>
      <c r="N320" s="688">
        <f t="shared" si="96"/>
        <v>0</v>
      </c>
      <c r="O320" s="688">
        <f t="shared" si="96"/>
        <v>0</v>
      </c>
      <c r="P320" s="1002">
        <f t="shared" si="91"/>
        <v>0</v>
      </c>
      <c r="Q320" s="727"/>
      <c r="R320" s="787"/>
      <c r="S320" s="787"/>
      <c r="T320" s="787"/>
      <c r="X320" s="787"/>
      <c r="Y320" s="787"/>
      <c r="Z320" s="787"/>
      <c r="AA320" s="787"/>
      <c r="AB320" s="787"/>
      <c r="AC320" s="787"/>
    </row>
    <row r="321" spans="1:29" ht="15.75" hidden="1" thickBot="1" x14ac:dyDescent="0.3">
      <c r="A321" s="670"/>
      <c r="B321" s="1001" t="s">
        <v>232</v>
      </c>
      <c r="C321" s="688"/>
      <c r="D321" s="688">
        <f>SUM(D319:D320)</f>
        <v>0</v>
      </c>
      <c r="E321" s="688">
        <f t="shared" ref="E321:O321" si="97">SUM(E319:E320)</f>
        <v>0</v>
      </c>
      <c r="F321" s="688">
        <f t="shared" si="97"/>
        <v>0</v>
      </c>
      <c r="G321" s="688">
        <f t="shared" si="97"/>
        <v>0</v>
      </c>
      <c r="H321" s="688">
        <f t="shared" si="97"/>
        <v>0</v>
      </c>
      <c r="I321" s="688">
        <f t="shared" si="97"/>
        <v>0</v>
      </c>
      <c r="J321" s="688">
        <f t="shared" si="97"/>
        <v>0</v>
      </c>
      <c r="K321" s="688">
        <f t="shared" si="97"/>
        <v>0</v>
      </c>
      <c r="L321" s="688">
        <f t="shared" si="97"/>
        <v>0</v>
      </c>
      <c r="M321" s="688">
        <f t="shared" si="97"/>
        <v>0</v>
      </c>
      <c r="N321" s="688">
        <f t="shared" si="97"/>
        <v>0</v>
      </c>
      <c r="O321" s="688">
        <f t="shared" si="97"/>
        <v>0</v>
      </c>
      <c r="P321" s="1002">
        <f t="shared" si="91"/>
        <v>0</v>
      </c>
      <c r="Q321" s="727"/>
      <c r="R321" s="787"/>
      <c r="S321" s="787"/>
      <c r="T321" s="787"/>
      <c r="X321" s="787"/>
      <c r="Y321" s="787"/>
      <c r="Z321" s="787"/>
      <c r="AA321" s="787"/>
      <c r="AB321" s="787"/>
      <c r="AC321" s="787"/>
    </row>
    <row r="322" spans="1:29" hidden="1" x14ac:dyDescent="0.25">
      <c r="A322" s="670"/>
      <c r="B322" s="711" t="s">
        <v>14</v>
      </c>
      <c r="C322" s="712"/>
      <c r="D322" s="712">
        <f>D628</f>
        <v>0</v>
      </c>
      <c r="E322" s="712">
        <f t="shared" ref="E322:O322" si="98">E628</f>
        <v>0</v>
      </c>
      <c r="F322" s="712">
        <f t="shared" si="98"/>
        <v>0</v>
      </c>
      <c r="G322" s="712">
        <f t="shared" si="98"/>
        <v>4</v>
      </c>
      <c r="H322" s="712">
        <f t="shared" si="98"/>
        <v>5</v>
      </c>
      <c r="I322" s="712">
        <f t="shared" si="98"/>
        <v>6</v>
      </c>
      <c r="J322" s="712">
        <f t="shared" si="98"/>
        <v>7</v>
      </c>
      <c r="K322" s="712">
        <f t="shared" si="98"/>
        <v>8</v>
      </c>
      <c r="L322" s="712">
        <f t="shared" si="98"/>
        <v>0</v>
      </c>
      <c r="M322" s="712">
        <f t="shared" si="98"/>
        <v>0</v>
      </c>
      <c r="N322" s="712">
        <f t="shared" si="98"/>
        <v>0</v>
      </c>
      <c r="O322" s="712">
        <f t="shared" si="98"/>
        <v>0</v>
      </c>
      <c r="P322" s="725" t="s">
        <v>206</v>
      </c>
      <c r="Q322" s="672"/>
      <c r="R322" s="783"/>
      <c r="S322" s="783"/>
      <c r="T322" s="783"/>
      <c r="X322" s="783"/>
      <c r="Y322" s="783"/>
    </row>
    <row r="323" spans="1:29" hidden="1" x14ac:dyDescent="0.25">
      <c r="A323" s="670"/>
      <c r="B323" s="715" t="s">
        <v>14</v>
      </c>
      <c r="C323" s="716"/>
      <c r="D323" s="716" t="str">
        <f t="shared" ref="D323:O323" si="99">IF(D162="","",D624/D162)</f>
        <v/>
      </c>
      <c r="E323" s="716" t="str">
        <f>IF(E162="","",E624/E162)</f>
        <v/>
      </c>
      <c r="F323" s="716" t="str">
        <f t="shared" si="99"/>
        <v/>
      </c>
      <c r="G323" s="716">
        <f t="shared" si="99"/>
        <v>0</v>
      </c>
      <c r="H323" s="716">
        <f t="shared" si="99"/>
        <v>0</v>
      </c>
      <c r="I323" s="716">
        <f t="shared" si="99"/>
        <v>0</v>
      </c>
      <c r="J323" s="716">
        <f t="shared" si="99"/>
        <v>0</v>
      </c>
      <c r="K323" s="716">
        <f t="shared" si="99"/>
        <v>0</v>
      </c>
      <c r="L323" s="716" t="str">
        <f t="shared" si="99"/>
        <v/>
      </c>
      <c r="M323" s="716" t="str">
        <f t="shared" si="99"/>
        <v/>
      </c>
      <c r="N323" s="716" t="str">
        <f t="shared" si="99"/>
        <v/>
      </c>
      <c r="O323" s="716" t="str">
        <f t="shared" si="99"/>
        <v/>
      </c>
      <c r="P323" s="726">
        <f t="shared" ref="P323:P330" si="100">SUM(D323:O323)</f>
        <v>0</v>
      </c>
      <c r="Q323" s="672"/>
      <c r="R323" s="783"/>
      <c r="S323" s="783"/>
      <c r="T323" s="783"/>
      <c r="X323" s="783"/>
      <c r="Y323" s="783"/>
    </row>
    <row r="324" spans="1:29" hidden="1" x14ac:dyDescent="0.25">
      <c r="A324" s="670"/>
      <c r="B324" s="733" t="s">
        <v>188</v>
      </c>
      <c r="C324" s="728"/>
      <c r="D324" s="728" t="str">
        <f t="shared" ref="D324:O324" si="101">IF(D162="","",D632/D162)</f>
        <v/>
      </c>
      <c r="E324" s="728" t="str">
        <f t="shared" si="101"/>
        <v/>
      </c>
      <c r="F324" s="728" t="str">
        <f t="shared" si="101"/>
        <v/>
      </c>
      <c r="G324" s="728">
        <f t="shared" si="101"/>
        <v>0</v>
      </c>
      <c r="H324" s="728">
        <f t="shared" si="101"/>
        <v>0</v>
      </c>
      <c r="I324" s="728">
        <f t="shared" si="101"/>
        <v>0</v>
      </c>
      <c r="J324" s="728">
        <f t="shared" si="101"/>
        <v>0</v>
      </c>
      <c r="K324" s="728">
        <f t="shared" si="101"/>
        <v>0</v>
      </c>
      <c r="L324" s="728" t="str">
        <f t="shared" si="101"/>
        <v/>
      </c>
      <c r="M324" s="728" t="str">
        <f t="shared" si="101"/>
        <v/>
      </c>
      <c r="N324" s="728" t="str">
        <f t="shared" si="101"/>
        <v/>
      </c>
      <c r="O324" s="728" t="str">
        <f t="shared" si="101"/>
        <v/>
      </c>
      <c r="P324" s="729">
        <f t="shared" si="100"/>
        <v>0</v>
      </c>
      <c r="Q324" s="727">
        <f>(P324/12)</f>
        <v>0</v>
      </c>
      <c r="R324" s="787">
        <f>SUM(D$624:O$624)</f>
        <v>0</v>
      </c>
      <c r="S324" s="787">
        <f>R324/12</f>
        <v>0</v>
      </c>
      <c r="T324" s="787">
        <f>IF(Q324=0,0,ROUNDUP(S324/Q324,0))</f>
        <v>0</v>
      </c>
      <c r="X324" s="783"/>
      <c r="Y324" s="783"/>
    </row>
    <row r="325" spans="1:29" ht="15.75" hidden="1" thickBot="1" x14ac:dyDescent="0.3">
      <c r="A325" s="670"/>
      <c r="B325" s="730" t="s">
        <v>192</v>
      </c>
      <c r="C325" s="731"/>
      <c r="D325" s="731">
        <f t="shared" ref="D325:O325" si="102">D624/$P$162</f>
        <v>0</v>
      </c>
      <c r="E325" s="731">
        <f t="shared" si="102"/>
        <v>0</v>
      </c>
      <c r="F325" s="731">
        <f t="shared" si="102"/>
        <v>0</v>
      </c>
      <c r="G325" s="731">
        <f t="shared" si="102"/>
        <v>0</v>
      </c>
      <c r="H325" s="731">
        <f t="shared" si="102"/>
        <v>0</v>
      </c>
      <c r="I325" s="731">
        <f t="shared" si="102"/>
        <v>0</v>
      </c>
      <c r="J325" s="731">
        <f t="shared" si="102"/>
        <v>0</v>
      </c>
      <c r="K325" s="731">
        <f t="shared" si="102"/>
        <v>0</v>
      </c>
      <c r="L325" s="731">
        <f t="shared" si="102"/>
        <v>0</v>
      </c>
      <c r="M325" s="731">
        <f t="shared" si="102"/>
        <v>0</v>
      </c>
      <c r="N325" s="731">
        <f t="shared" si="102"/>
        <v>0</v>
      </c>
      <c r="O325" s="731">
        <f t="shared" si="102"/>
        <v>0</v>
      </c>
      <c r="P325" s="732">
        <f t="shared" si="100"/>
        <v>0</v>
      </c>
      <c r="Q325" s="672"/>
      <c r="R325" s="787"/>
      <c r="S325" s="787"/>
      <c r="T325" s="787"/>
      <c r="X325" s="787"/>
      <c r="Y325" s="787"/>
      <c r="Z325" s="787"/>
      <c r="AA325" s="787"/>
      <c r="AB325" s="787"/>
      <c r="AC325" s="787"/>
    </row>
    <row r="326" spans="1:29" hidden="1" x14ac:dyDescent="0.25">
      <c r="A326" s="670"/>
      <c r="B326" s="1001" t="s">
        <v>233</v>
      </c>
      <c r="C326" s="688"/>
      <c r="D326" s="688">
        <f t="shared" ref="D326:O326" si="103">IF(D$324="",0,D162*D$324)</f>
        <v>0</v>
      </c>
      <c r="E326" s="688">
        <f t="shared" si="103"/>
        <v>0</v>
      </c>
      <c r="F326" s="688">
        <f t="shared" si="103"/>
        <v>0</v>
      </c>
      <c r="G326" s="688">
        <f t="shared" si="103"/>
        <v>0</v>
      </c>
      <c r="H326" s="688">
        <f t="shared" si="103"/>
        <v>0</v>
      </c>
      <c r="I326" s="688">
        <f t="shared" si="103"/>
        <v>0</v>
      </c>
      <c r="J326" s="688">
        <f t="shared" si="103"/>
        <v>0</v>
      </c>
      <c r="K326" s="688">
        <f t="shared" si="103"/>
        <v>0</v>
      </c>
      <c r="L326" s="688">
        <f t="shared" si="103"/>
        <v>0</v>
      </c>
      <c r="M326" s="688">
        <f t="shared" si="103"/>
        <v>0</v>
      </c>
      <c r="N326" s="688">
        <f t="shared" si="103"/>
        <v>0</v>
      </c>
      <c r="O326" s="688">
        <f t="shared" si="103"/>
        <v>0</v>
      </c>
      <c r="P326" s="1002">
        <f t="shared" si="100"/>
        <v>0</v>
      </c>
      <c r="Q326" s="727"/>
      <c r="R326" s="787"/>
      <c r="S326" s="787"/>
      <c r="T326" s="787"/>
      <c r="X326" s="787"/>
      <c r="Y326" s="787"/>
      <c r="Z326" s="787"/>
      <c r="AA326" s="787"/>
      <c r="AB326" s="787"/>
      <c r="AC326" s="787"/>
    </row>
    <row r="327" spans="1:29" hidden="1" x14ac:dyDescent="0.25">
      <c r="A327" s="670"/>
      <c r="B327" s="1001" t="s">
        <v>230</v>
      </c>
      <c r="C327" s="688"/>
      <c r="D327" s="688">
        <f t="shared" ref="D327:O327" si="104">IF(D$324="",0,D191*D$324)</f>
        <v>0</v>
      </c>
      <c r="E327" s="688">
        <f t="shared" si="104"/>
        <v>0</v>
      </c>
      <c r="F327" s="688">
        <f t="shared" si="104"/>
        <v>0</v>
      </c>
      <c r="G327" s="688">
        <f t="shared" si="104"/>
        <v>0</v>
      </c>
      <c r="H327" s="688">
        <f t="shared" si="104"/>
        <v>0</v>
      </c>
      <c r="I327" s="688">
        <f t="shared" si="104"/>
        <v>0</v>
      </c>
      <c r="J327" s="688">
        <f t="shared" si="104"/>
        <v>0</v>
      </c>
      <c r="K327" s="688">
        <f t="shared" si="104"/>
        <v>0</v>
      </c>
      <c r="L327" s="688">
        <f t="shared" si="104"/>
        <v>0</v>
      </c>
      <c r="M327" s="688">
        <f t="shared" si="104"/>
        <v>0</v>
      </c>
      <c r="N327" s="688">
        <f t="shared" si="104"/>
        <v>0</v>
      </c>
      <c r="O327" s="688">
        <f t="shared" si="104"/>
        <v>0</v>
      </c>
      <c r="P327" s="1002">
        <f t="shared" si="100"/>
        <v>0</v>
      </c>
      <c r="Q327" s="727"/>
      <c r="R327" s="787"/>
      <c r="S327" s="787"/>
      <c r="T327" s="787"/>
      <c r="X327" s="787"/>
      <c r="Y327" s="787"/>
      <c r="Z327" s="787"/>
      <c r="AA327" s="787"/>
      <c r="AB327" s="787"/>
      <c r="AC327" s="787"/>
    </row>
    <row r="328" spans="1:29" hidden="1" x14ac:dyDescent="0.25">
      <c r="A328" s="670"/>
      <c r="B328" s="1001" t="s">
        <v>234</v>
      </c>
      <c r="C328" s="688"/>
      <c r="D328" s="688">
        <f t="shared" ref="D328:O328" si="105">IF(D$324="",0,D197*D$324)</f>
        <v>0</v>
      </c>
      <c r="E328" s="688">
        <f t="shared" si="105"/>
        <v>0</v>
      </c>
      <c r="F328" s="688">
        <f t="shared" si="105"/>
        <v>0</v>
      </c>
      <c r="G328" s="688">
        <f t="shared" si="105"/>
        <v>0</v>
      </c>
      <c r="H328" s="688">
        <f t="shared" si="105"/>
        <v>0</v>
      </c>
      <c r="I328" s="688">
        <f t="shared" si="105"/>
        <v>0</v>
      </c>
      <c r="J328" s="688">
        <f t="shared" si="105"/>
        <v>0</v>
      </c>
      <c r="K328" s="688">
        <f t="shared" si="105"/>
        <v>0</v>
      </c>
      <c r="L328" s="688">
        <f t="shared" si="105"/>
        <v>0</v>
      </c>
      <c r="M328" s="688">
        <f t="shared" si="105"/>
        <v>0</v>
      </c>
      <c r="N328" s="688">
        <f t="shared" si="105"/>
        <v>0</v>
      </c>
      <c r="O328" s="688">
        <f t="shared" si="105"/>
        <v>0</v>
      </c>
      <c r="P328" s="1002">
        <f t="shared" si="100"/>
        <v>0</v>
      </c>
      <c r="Q328" s="727"/>
      <c r="R328" s="787"/>
      <c r="S328" s="787"/>
      <c r="T328" s="787"/>
      <c r="X328" s="787"/>
      <c r="Y328" s="787"/>
      <c r="Z328" s="787"/>
      <c r="AA328" s="787"/>
      <c r="AB328" s="787"/>
      <c r="AC328" s="787"/>
    </row>
    <row r="329" spans="1:29" hidden="1" x14ac:dyDescent="0.25">
      <c r="A329" s="670"/>
      <c r="B329" s="1001" t="s">
        <v>231</v>
      </c>
      <c r="C329" s="688"/>
      <c r="D329" s="688">
        <f t="shared" ref="D329:O329" si="106">IF(D$324="",0,D204*D$324)</f>
        <v>0</v>
      </c>
      <c r="E329" s="688">
        <f t="shared" si="106"/>
        <v>0</v>
      </c>
      <c r="F329" s="688">
        <f t="shared" si="106"/>
        <v>0</v>
      </c>
      <c r="G329" s="688">
        <f t="shared" si="106"/>
        <v>0</v>
      </c>
      <c r="H329" s="688">
        <f t="shared" si="106"/>
        <v>0</v>
      </c>
      <c r="I329" s="688">
        <f t="shared" si="106"/>
        <v>0</v>
      </c>
      <c r="J329" s="688">
        <f t="shared" si="106"/>
        <v>0</v>
      </c>
      <c r="K329" s="688">
        <f t="shared" si="106"/>
        <v>0</v>
      </c>
      <c r="L329" s="688">
        <f t="shared" si="106"/>
        <v>0</v>
      </c>
      <c r="M329" s="688">
        <f t="shared" si="106"/>
        <v>0</v>
      </c>
      <c r="N329" s="688">
        <f t="shared" si="106"/>
        <v>0</v>
      </c>
      <c r="O329" s="688">
        <f t="shared" si="106"/>
        <v>0</v>
      </c>
      <c r="P329" s="1002">
        <f t="shared" si="100"/>
        <v>0</v>
      </c>
      <c r="Q329" s="727"/>
      <c r="R329" s="787"/>
      <c r="S329" s="787"/>
      <c r="T329" s="787"/>
      <c r="X329" s="787"/>
      <c r="Y329" s="787"/>
      <c r="Z329" s="787"/>
      <c r="AA329" s="787"/>
      <c r="AB329" s="787"/>
      <c r="AC329" s="787"/>
    </row>
    <row r="330" spans="1:29" ht="15.75" hidden="1" thickBot="1" x14ac:dyDescent="0.3">
      <c r="A330" s="670"/>
      <c r="B330" s="1001" t="s">
        <v>232</v>
      </c>
      <c r="C330" s="688"/>
      <c r="D330" s="688">
        <f>SUM(D327:D329)</f>
        <v>0</v>
      </c>
      <c r="E330" s="688">
        <f t="shared" ref="E330:O330" si="107">SUM(E327:E329)</f>
        <v>0</v>
      </c>
      <c r="F330" s="688">
        <f t="shared" si="107"/>
        <v>0</v>
      </c>
      <c r="G330" s="688">
        <f t="shared" si="107"/>
        <v>0</v>
      </c>
      <c r="H330" s="688">
        <f t="shared" si="107"/>
        <v>0</v>
      </c>
      <c r="I330" s="688">
        <f t="shared" si="107"/>
        <v>0</v>
      </c>
      <c r="J330" s="688">
        <f t="shared" si="107"/>
        <v>0</v>
      </c>
      <c r="K330" s="688">
        <f t="shared" si="107"/>
        <v>0</v>
      </c>
      <c r="L330" s="688">
        <f t="shared" si="107"/>
        <v>0</v>
      </c>
      <c r="M330" s="688">
        <f t="shared" si="107"/>
        <v>0</v>
      </c>
      <c r="N330" s="688">
        <f t="shared" si="107"/>
        <v>0</v>
      </c>
      <c r="O330" s="688">
        <f t="shared" si="107"/>
        <v>0</v>
      </c>
      <c r="P330" s="1002">
        <f t="shared" si="100"/>
        <v>0</v>
      </c>
      <c r="Q330" s="727"/>
      <c r="R330" s="787"/>
      <c r="S330" s="787"/>
      <c r="T330" s="787"/>
      <c r="X330" s="787"/>
      <c r="Y330" s="787"/>
      <c r="Z330" s="787"/>
      <c r="AA330" s="787"/>
      <c r="AB330" s="787"/>
      <c r="AC330" s="787"/>
    </row>
    <row r="331" spans="1:29" hidden="1" x14ac:dyDescent="0.25">
      <c r="A331" s="670"/>
      <c r="B331" s="711" t="s">
        <v>174</v>
      </c>
      <c r="C331" s="712"/>
      <c r="D331" s="712">
        <f t="shared" ref="D331:O331" si="108">D703</f>
        <v>1</v>
      </c>
      <c r="E331" s="712">
        <f t="shared" si="108"/>
        <v>2</v>
      </c>
      <c r="F331" s="712">
        <f t="shared" si="108"/>
        <v>3</v>
      </c>
      <c r="G331" s="712">
        <f t="shared" si="108"/>
        <v>4</v>
      </c>
      <c r="H331" s="712">
        <f t="shared" si="108"/>
        <v>5</v>
      </c>
      <c r="I331" s="712">
        <f t="shared" si="108"/>
        <v>6</v>
      </c>
      <c r="J331" s="712">
        <f t="shared" si="108"/>
        <v>7</v>
      </c>
      <c r="K331" s="712">
        <f t="shared" si="108"/>
        <v>8</v>
      </c>
      <c r="L331" s="712">
        <f t="shared" si="108"/>
        <v>9</v>
      </c>
      <c r="M331" s="712">
        <f t="shared" si="108"/>
        <v>10</v>
      </c>
      <c r="N331" s="712">
        <f t="shared" si="108"/>
        <v>0</v>
      </c>
      <c r="O331" s="712">
        <f t="shared" si="108"/>
        <v>0</v>
      </c>
      <c r="P331" s="725" t="s">
        <v>206</v>
      </c>
      <c r="Q331" s="672"/>
      <c r="R331" s="783"/>
      <c r="S331" s="783"/>
      <c r="T331" s="783"/>
      <c r="X331" s="783"/>
      <c r="Y331" s="783"/>
    </row>
    <row r="332" spans="1:29" hidden="1" x14ac:dyDescent="0.25">
      <c r="A332" s="670"/>
      <c r="B332" s="715" t="s">
        <v>174</v>
      </c>
      <c r="C332" s="716"/>
      <c r="D332" s="716">
        <f t="shared" ref="D332:O332" si="109">IF(D165="","",D699/D165)</f>
        <v>0</v>
      </c>
      <c r="E332" s="716">
        <f t="shared" si="109"/>
        <v>0</v>
      </c>
      <c r="F332" s="716">
        <f t="shared" si="109"/>
        <v>0</v>
      </c>
      <c r="G332" s="716">
        <f t="shared" si="109"/>
        <v>0</v>
      </c>
      <c r="H332" s="716">
        <f t="shared" si="109"/>
        <v>0</v>
      </c>
      <c r="I332" s="716">
        <f t="shared" si="109"/>
        <v>0</v>
      </c>
      <c r="J332" s="716">
        <f t="shared" si="109"/>
        <v>0</v>
      </c>
      <c r="K332" s="716">
        <f t="shared" si="109"/>
        <v>0</v>
      </c>
      <c r="L332" s="716">
        <f t="shared" si="109"/>
        <v>0</v>
      </c>
      <c r="M332" s="716">
        <f t="shared" si="109"/>
        <v>0</v>
      </c>
      <c r="N332" s="716" t="str">
        <f t="shared" si="109"/>
        <v/>
      </c>
      <c r="O332" s="716" t="str">
        <f t="shared" si="109"/>
        <v/>
      </c>
      <c r="P332" s="726">
        <f t="shared" ref="P332:P339" si="110">SUM(D332:O332)</f>
        <v>0</v>
      </c>
      <c r="Q332" s="672"/>
      <c r="R332" s="783"/>
      <c r="S332" s="783"/>
      <c r="T332" s="783"/>
      <c r="X332" s="783"/>
      <c r="Y332" s="783"/>
    </row>
    <row r="333" spans="1:29" hidden="1" x14ac:dyDescent="0.25">
      <c r="A333" s="670"/>
      <c r="B333" s="733" t="s">
        <v>188</v>
      </c>
      <c r="C333" s="728"/>
      <c r="D333" s="728">
        <f t="shared" ref="D333:O333" si="111">IF(D165="","",D707/D165)</f>
        <v>0</v>
      </c>
      <c r="E333" s="728">
        <f t="shared" si="111"/>
        <v>0</v>
      </c>
      <c r="F333" s="728">
        <f t="shared" si="111"/>
        <v>0</v>
      </c>
      <c r="G333" s="728">
        <f t="shared" si="111"/>
        <v>0</v>
      </c>
      <c r="H333" s="728">
        <f t="shared" si="111"/>
        <v>0</v>
      </c>
      <c r="I333" s="728">
        <f t="shared" si="111"/>
        <v>0</v>
      </c>
      <c r="J333" s="728">
        <f t="shared" si="111"/>
        <v>0</v>
      </c>
      <c r="K333" s="728">
        <f t="shared" si="111"/>
        <v>0</v>
      </c>
      <c r="L333" s="728">
        <f t="shared" si="111"/>
        <v>0</v>
      </c>
      <c r="M333" s="728">
        <f t="shared" si="111"/>
        <v>0</v>
      </c>
      <c r="N333" s="728" t="str">
        <f t="shared" si="111"/>
        <v/>
      </c>
      <c r="O333" s="728" t="str">
        <f t="shared" si="111"/>
        <v/>
      </c>
      <c r="P333" s="729">
        <f t="shared" si="110"/>
        <v>0</v>
      </c>
      <c r="Q333" s="727">
        <f>(P333/12)</f>
        <v>0</v>
      </c>
      <c r="R333" s="787">
        <f>SUM(D$699:O$699)</f>
        <v>0</v>
      </c>
      <c r="S333" s="787">
        <f>R333/12</f>
        <v>0</v>
      </c>
      <c r="T333" s="787">
        <f>IF(Q333=0,0,ROUNDUP(S333/Q333,0))</f>
        <v>0</v>
      </c>
      <c r="X333" s="783"/>
      <c r="Y333" s="783"/>
    </row>
    <row r="334" spans="1:29" ht="15.75" hidden="1" thickBot="1" x14ac:dyDescent="0.3">
      <c r="A334" s="670"/>
      <c r="B334" s="730" t="s">
        <v>192</v>
      </c>
      <c r="C334" s="731"/>
      <c r="D334" s="731">
        <f t="shared" ref="D334:O334" si="112">D699/$P$165</f>
        <v>0</v>
      </c>
      <c r="E334" s="731">
        <f t="shared" si="112"/>
        <v>0</v>
      </c>
      <c r="F334" s="731">
        <f t="shared" si="112"/>
        <v>0</v>
      </c>
      <c r="G334" s="731">
        <f t="shared" si="112"/>
        <v>0</v>
      </c>
      <c r="H334" s="731">
        <f t="shared" si="112"/>
        <v>0</v>
      </c>
      <c r="I334" s="731">
        <f t="shared" si="112"/>
        <v>0</v>
      </c>
      <c r="J334" s="731">
        <f t="shared" si="112"/>
        <v>0</v>
      </c>
      <c r="K334" s="731">
        <f t="shared" si="112"/>
        <v>0</v>
      </c>
      <c r="L334" s="731">
        <f t="shared" si="112"/>
        <v>0</v>
      </c>
      <c r="M334" s="731">
        <f t="shared" si="112"/>
        <v>0</v>
      </c>
      <c r="N334" s="731">
        <f t="shared" si="112"/>
        <v>0</v>
      </c>
      <c r="O334" s="731">
        <f t="shared" si="112"/>
        <v>0</v>
      </c>
      <c r="P334" s="732">
        <f t="shared" si="110"/>
        <v>0</v>
      </c>
      <c r="Q334" s="672"/>
      <c r="R334" s="787"/>
      <c r="S334" s="787"/>
      <c r="T334" s="787"/>
      <c r="U334" s="787"/>
      <c r="V334" s="787"/>
      <c r="W334" s="787"/>
      <c r="X334" s="787"/>
      <c r="Y334" s="787"/>
      <c r="Z334" s="787"/>
      <c r="AA334" s="787"/>
      <c r="AB334" s="787"/>
      <c r="AC334" s="787"/>
    </row>
    <row r="335" spans="1:29" hidden="1" x14ac:dyDescent="0.25">
      <c r="A335" s="670"/>
      <c r="B335" s="1003" t="s">
        <v>233</v>
      </c>
      <c r="C335" s="693"/>
      <c r="D335" s="693">
        <f t="shared" ref="D335:O335" si="113">IF(D$333="",0,D165*D$333)</f>
        <v>0</v>
      </c>
      <c r="E335" s="693">
        <f t="shared" si="113"/>
        <v>0</v>
      </c>
      <c r="F335" s="693">
        <f t="shared" si="113"/>
        <v>0</v>
      </c>
      <c r="G335" s="693">
        <f t="shared" si="113"/>
        <v>0</v>
      </c>
      <c r="H335" s="693">
        <f t="shared" si="113"/>
        <v>0</v>
      </c>
      <c r="I335" s="693">
        <f t="shared" si="113"/>
        <v>0</v>
      </c>
      <c r="J335" s="693">
        <f t="shared" si="113"/>
        <v>0</v>
      </c>
      <c r="K335" s="693">
        <f t="shared" si="113"/>
        <v>0</v>
      </c>
      <c r="L335" s="693">
        <f t="shared" si="113"/>
        <v>0</v>
      </c>
      <c r="M335" s="693">
        <f t="shared" si="113"/>
        <v>0</v>
      </c>
      <c r="N335" s="693">
        <f t="shared" si="113"/>
        <v>0</v>
      </c>
      <c r="O335" s="693">
        <f t="shared" si="113"/>
        <v>0</v>
      </c>
      <c r="P335" s="1004">
        <f t="shared" si="110"/>
        <v>0</v>
      </c>
      <c r="Q335" s="727"/>
      <c r="R335" s="788"/>
      <c r="S335" s="787"/>
      <c r="T335" s="787"/>
      <c r="U335" s="787"/>
      <c r="V335" s="787"/>
      <c r="W335" s="787"/>
      <c r="X335" s="787"/>
      <c r="Y335" s="787"/>
      <c r="Z335" s="787"/>
      <c r="AA335" s="787"/>
      <c r="AB335" s="787"/>
      <c r="AC335" s="787"/>
    </row>
    <row r="336" spans="1:29" hidden="1" x14ac:dyDescent="0.25">
      <c r="A336" s="670"/>
      <c r="B336" s="1001" t="s">
        <v>230</v>
      </c>
      <c r="C336" s="688"/>
      <c r="D336" s="688">
        <f t="shared" ref="D336:O336" si="114">IF(D$333="",0,(D192+D193)*D$333)</f>
        <v>0</v>
      </c>
      <c r="E336" s="688">
        <f t="shared" si="114"/>
        <v>0</v>
      </c>
      <c r="F336" s="688">
        <f t="shared" si="114"/>
        <v>0</v>
      </c>
      <c r="G336" s="688">
        <f t="shared" si="114"/>
        <v>0</v>
      </c>
      <c r="H336" s="688">
        <f t="shared" si="114"/>
        <v>0</v>
      </c>
      <c r="I336" s="688">
        <f t="shared" si="114"/>
        <v>0</v>
      </c>
      <c r="J336" s="688">
        <f t="shared" si="114"/>
        <v>0</v>
      </c>
      <c r="K336" s="688">
        <f t="shared" si="114"/>
        <v>0</v>
      </c>
      <c r="L336" s="688">
        <f t="shared" si="114"/>
        <v>0</v>
      </c>
      <c r="M336" s="688">
        <f t="shared" si="114"/>
        <v>0</v>
      </c>
      <c r="N336" s="688">
        <f t="shared" si="114"/>
        <v>0</v>
      </c>
      <c r="O336" s="688">
        <f t="shared" si="114"/>
        <v>0</v>
      </c>
      <c r="P336" s="1002">
        <f t="shared" si="110"/>
        <v>0</v>
      </c>
      <c r="Q336" s="727"/>
      <c r="R336" s="788"/>
      <c r="S336" s="787"/>
      <c r="T336" s="787"/>
      <c r="U336" s="787"/>
      <c r="V336" s="787"/>
      <c r="W336" s="787"/>
      <c r="X336" s="787"/>
      <c r="Y336" s="787"/>
      <c r="Z336" s="787"/>
      <c r="AA336" s="787"/>
      <c r="AB336" s="787"/>
      <c r="AC336" s="787"/>
    </row>
    <row r="337" spans="1:29" hidden="1" x14ac:dyDescent="0.25">
      <c r="A337" s="670"/>
      <c r="B337" s="1001" t="s">
        <v>234</v>
      </c>
      <c r="C337" s="688"/>
      <c r="D337" s="688">
        <f t="shared" ref="D337:O337" si="115">IF(D$333="",0,(D199)*D$333)</f>
        <v>0</v>
      </c>
      <c r="E337" s="688">
        <f t="shared" si="115"/>
        <v>0</v>
      </c>
      <c r="F337" s="688">
        <f t="shared" si="115"/>
        <v>0</v>
      </c>
      <c r="G337" s="688">
        <f t="shared" si="115"/>
        <v>0</v>
      </c>
      <c r="H337" s="688">
        <f t="shared" si="115"/>
        <v>0</v>
      </c>
      <c r="I337" s="688">
        <f t="shared" si="115"/>
        <v>0</v>
      </c>
      <c r="J337" s="688">
        <f t="shared" si="115"/>
        <v>0</v>
      </c>
      <c r="K337" s="688">
        <f t="shared" si="115"/>
        <v>0</v>
      </c>
      <c r="L337" s="688">
        <f t="shared" si="115"/>
        <v>0</v>
      </c>
      <c r="M337" s="688">
        <f t="shared" si="115"/>
        <v>0</v>
      </c>
      <c r="N337" s="688">
        <f t="shared" si="115"/>
        <v>0</v>
      </c>
      <c r="O337" s="688">
        <f t="shared" si="115"/>
        <v>0</v>
      </c>
      <c r="P337" s="1002">
        <f t="shared" si="110"/>
        <v>0</v>
      </c>
      <c r="Q337" s="727"/>
      <c r="R337" s="788"/>
      <c r="S337" s="787"/>
      <c r="T337" s="787"/>
      <c r="U337" s="787"/>
      <c r="V337" s="787"/>
      <c r="W337" s="787"/>
      <c r="X337" s="787"/>
      <c r="Y337" s="787"/>
      <c r="Z337" s="787"/>
      <c r="AA337" s="787"/>
      <c r="AB337" s="787"/>
      <c r="AC337" s="787"/>
    </row>
    <row r="338" spans="1:29" hidden="1" x14ac:dyDescent="0.25">
      <c r="A338" s="670"/>
      <c r="B338" s="1001" t="s">
        <v>231</v>
      </c>
      <c r="C338" s="688"/>
      <c r="D338" s="688">
        <f t="shared" ref="D338:O338" si="116">IF(D$333="",0,(D205)*D$333)</f>
        <v>0</v>
      </c>
      <c r="E338" s="688">
        <f t="shared" si="116"/>
        <v>0</v>
      </c>
      <c r="F338" s="688">
        <f t="shared" si="116"/>
        <v>0</v>
      </c>
      <c r="G338" s="688">
        <f t="shared" si="116"/>
        <v>0</v>
      </c>
      <c r="H338" s="688">
        <f t="shared" si="116"/>
        <v>0</v>
      </c>
      <c r="I338" s="688">
        <f t="shared" si="116"/>
        <v>0</v>
      </c>
      <c r="J338" s="688">
        <f t="shared" si="116"/>
        <v>0</v>
      </c>
      <c r="K338" s="688">
        <f t="shared" si="116"/>
        <v>0</v>
      </c>
      <c r="L338" s="688">
        <f t="shared" si="116"/>
        <v>0</v>
      </c>
      <c r="M338" s="688">
        <f t="shared" si="116"/>
        <v>0</v>
      </c>
      <c r="N338" s="688">
        <f t="shared" si="116"/>
        <v>0</v>
      </c>
      <c r="O338" s="688">
        <f t="shared" si="116"/>
        <v>0</v>
      </c>
      <c r="P338" s="1002">
        <f t="shared" si="110"/>
        <v>0</v>
      </c>
      <c r="Q338" s="727"/>
      <c r="R338" s="788"/>
      <c r="S338" s="787"/>
      <c r="T338" s="787"/>
      <c r="U338" s="787"/>
      <c r="V338" s="787"/>
      <c r="W338" s="787"/>
      <c r="X338" s="787"/>
      <c r="Y338" s="787"/>
      <c r="Z338" s="787"/>
      <c r="AA338" s="787"/>
      <c r="AB338" s="787"/>
      <c r="AC338" s="787"/>
    </row>
    <row r="339" spans="1:29" ht="15.75" hidden="1" thickBot="1" x14ac:dyDescent="0.3">
      <c r="A339" s="670"/>
      <c r="B339" s="1005" t="s">
        <v>232</v>
      </c>
      <c r="C339" s="1006"/>
      <c r="D339" s="1006">
        <f>SUM(D336:D338)</f>
        <v>0</v>
      </c>
      <c r="E339" s="1006">
        <f t="shared" ref="E339:O339" si="117">SUM(E336:E338)</f>
        <v>0</v>
      </c>
      <c r="F339" s="1006">
        <f t="shared" si="117"/>
        <v>0</v>
      </c>
      <c r="G339" s="1006">
        <f t="shared" si="117"/>
        <v>0</v>
      </c>
      <c r="H339" s="1006">
        <f t="shared" si="117"/>
        <v>0</v>
      </c>
      <c r="I339" s="1006">
        <f t="shared" si="117"/>
        <v>0</v>
      </c>
      <c r="J339" s="1006">
        <f t="shared" si="117"/>
        <v>0</v>
      </c>
      <c r="K339" s="1006">
        <f t="shared" si="117"/>
        <v>0</v>
      </c>
      <c r="L339" s="1006">
        <f t="shared" si="117"/>
        <v>0</v>
      </c>
      <c r="M339" s="1006">
        <f t="shared" si="117"/>
        <v>0</v>
      </c>
      <c r="N339" s="1006">
        <f t="shared" si="117"/>
        <v>0</v>
      </c>
      <c r="O339" s="1006">
        <f t="shared" si="117"/>
        <v>0</v>
      </c>
      <c r="P339" s="1007">
        <f t="shared" si="110"/>
        <v>0</v>
      </c>
      <c r="Q339" s="727"/>
      <c r="R339" s="788"/>
      <c r="S339" s="787"/>
      <c r="T339" s="787"/>
      <c r="U339" s="787"/>
      <c r="V339" s="787"/>
      <c r="W339" s="787"/>
      <c r="X339" s="787"/>
      <c r="Y339" s="787"/>
      <c r="Z339" s="787"/>
      <c r="AA339" s="787"/>
      <c r="AB339" s="787"/>
      <c r="AC339" s="787"/>
    </row>
    <row r="340" spans="1:29" hidden="1" x14ac:dyDescent="0.25">
      <c r="A340" s="670"/>
      <c r="B340" s="711" t="s">
        <v>438</v>
      </c>
      <c r="C340" s="712"/>
      <c r="D340" s="712">
        <f>D780</f>
        <v>1</v>
      </c>
      <c r="E340" s="712">
        <f t="shared" ref="E340:O340" si="118">E780</f>
        <v>2</v>
      </c>
      <c r="F340" s="712">
        <f t="shared" si="118"/>
        <v>3</v>
      </c>
      <c r="G340" s="712">
        <f t="shared" si="118"/>
        <v>4</v>
      </c>
      <c r="H340" s="712">
        <f t="shared" si="118"/>
        <v>5</v>
      </c>
      <c r="I340" s="712">
        <f t="shared" si="118"/>
        <v>6</v>
      </c>
      <c r="J340" s="712">
        <f t="shared" si="118"/>
        <v>7</v>
      </c>
      <c r="K340" s="712">
        <f t="shared" si="118"/>
        <v>8</v>
      </c>
      <c r="L340" s="712">
        <f t="shared" si="118"/>
        <v>9</v>
      </c>
      <c r="M340" s="712">
        <f t="shared" si="118"/>
        <v>10</v>
      </c>
      <c r="N340" s="712">
        <f t="shared" si="118"/>
        <v>11</v>
      </c>
      <c r="O340" s="712">
        <f t="shared" si="118"/>
        <v>12</v>
      </c>
      <c r="P340" s="725" t="s">
        <v>206</v>
      </c>
      <c r="Q340" s="672"/>
      <c r="R340" s="783"/>
      <c r="S340" s="783"/>
      <c r="T340" s="783"/>
      <c r="V340" s="787"/>
      <c r="W340" s="787"/>
      <c r="X340" s="787"/>
      <c r="Y340" s="787"/>
      <c r="Z340" s="787"/>
      <c r="AA340" s="787"/>
      <c r="AB340" s="787"/>
      <c r="AC340" s="787"/>
    </row>
    <row r="341" spans="1:29" hidden="1" x14ac:dyDescent="0.25">
      <c r="A341" s="670"/>
      <c r="B341" s="715" t="s">
        <v>438</v>
      </c>
      <c r="C341" s="716"/>
      <c r="D341" s="716">
        <f t="shared" ref="D341:O341" si="119">IF(D166="","",D776/D166)</f>
        <v>88.653623188405803</v>
      </c>
      <c r="E341" s="716">
        <f t="shared" si="119"/>
        <v>58.951956521739135</v>
      </c>
      <c r="F341" s="716">
        <f t="shared" si="119"/>
        <v>818.95164556962027</v>
      </c>
      <c r="G341" s="716">
        <f t="shared" si="119"/>
        <v>63.69220338983051</v>
      </c>
      <c r="H341" s="716">
        <f t="shared" si="119"/>
        <v>43.982203389830502</v>
      </c>
      <c r="I341" s="716">
        <f t="shared" si="119"/>
        <v>46.089703389830504</v>
      </c>
      <c r="J341" s="716">
        <f t="shared" si="119"/>
        <v>1202.1866161616163</v>
      </c>
      <c r="K341" s="716">
        <f t="shared" si="119"/>
        <v>219.56807860262006</v>
      </c>
      <c r="L341" s="716">
        <f t="shared" si="119"/>
        <v>145.87718446601943</v>
      </c>
      <c r="M341" s="716">
        <f t="shared" si="119"/>
        <v>57.046699029126209</v>
      </c>
      <c r="N341" s="716" t="e">
        <f t="shared" si="119"/>
        <v>#DIV/0!</v>
      </c>
      <c r="O341" s="716" t="e">
        <f t="shared" si="119"/>
        <v>#DIV/0!</v>
      </c>
      <c r="P341" s="726" t="e">
        <f t="shared" ref="P341:P348" si="120">SUM(D341:O341)</f>
        <v>#DIV/0!</v>
      </c>
      <c r="Q341" s="727" t="e">
        <f>(P341/12)</f>
        <v>#DIV/0!</v>
      </c>
      <c r="R341" s="787">
        <f>SUM(D$776:O$776)</f>
        <v>580865.79999999993</v>
      </c>
      <c r="S341" s="787">
        <f>R341/12</f>
        <v>48405.48333333333</v>
      </c>
      <c r="T341" s="787" t="e">
        <f>S341/Q341</f>
        <v>#DIV/0!</v>
      </c>
      <c r="V341" s="787"/>
      <c r="W341" s="787"/>
      <c r="X341" s="787"/>
      <c r="Y341" s="787"/>
      <c r="Z341" s="787"/>
      <c r="AA341" s="787"/>
      <c r="AB341" s="787"/>
      <c r="AC341" s="787"/>
    </row>
    <row r="342" spans="1:29" hidden="1" x14ac:dyDescent="0.25">
      <c r="A342" s="670"/>
      <c r="B342" s="733" t="s">
        <v>188</v>
      </c>
      <c r="C342" s="728"/>
      <c r="D342" s="728">
        <f t="shared" ref="D342:O342" si="121">IF(D166="","",D784/D166)</f>
        <v>88.653623188405803</v>
      </c>
      <c r="E342" s="728">
        <f t="shared" si="121"/>
        <v>58.951956521739135</v>
      </c>
      <c r="F342" s="728">
        <f t="shared" si="121"/>
        <v>818.95164556962027</v>
      </c>
      <c r="G342" s="728">
        <f t="shared" si="121"/>
        <v>63.69220338983051</v>
      </c>
      <c r="H342" s="728">
        <f t="shared" si="121"/>
        <v>43.982203389830502</v>
      </c>
      <c r="I342" s="728">
        <f t="shared" si="121"/>
        <v>46.089703389830504</v>
      </c>
      <c r="J342" s="728">
        <f t="shared" si="121"/>
        <v>1202.1866161616163</v>
      </c>
      <c r="K342" s="728">
        <f t="shared" si="121"/>
        <v>219.56807860262006</v>
      </c>
      <c r="L342" s="728">
        <f t="shared" si="121"/>
        <v>145.87718446601943</v>
      </c>
      <c r="M342" s="728">
        <f t="shared" si="121"/>
        <v>57.046699029126209</v>
      </c>
      <c r="N342" s="728" t="e">
        <f t="shared" si="121"/>
        <v>#DIV/0!</v>
      </c>
      <c r="O342" s="728" t="e">
        <f t="shared" si="121"/>
        <v>#DIV/0!</v>
      </c>
      <c r="P342" s="729" t="e">
        <f>SUM(D342:O342)</f>
        <v>#DIV/0!</v>
      </c>
      <c r="Q342" s="727" t="e">
        <f>(P342/12)</f>
        <v>#DIV/0!</v>
      </c>
      <c r="R342" s="787">
        <f>SUM(D$776:O$776)</f>
        <v>580865.79999999993</v>
      </c>
      <c r="S342" s="787">
        <f>R342/12</f>
        <v>48405.48333333333</v>
      </c>
      <c r="T342" s="787" t="e">
        <f>IF(Q342=0,0,ROUNDUP(S342/Q342,0))</f>
        <v>#DIV/0!</v>
      </c>
      <c r="V342" s="787"/>
      <c r="W342" s="787"/>
      <c r="X342" s="787"/>
      <c r="Y342" s="787"/>
      <c r="Z342" s="787"/>
      <c r="AA342" s="787"/>
      <c r="AB342" s="787"/>
      <c r="AC342" s="787"/>
    </row>
    <row r="343" spans="1:29" ht="15.75" hidden="1" thickBot="1" x14ac:dyDescent="0.3">
      <c r="A343" s="670"/>
      <c r="B343" s="730" t="s">
        <v>192</v>
      </c>
      <c r="C343" s="731"/>
      <c r="D343" s="731">
        <f t="shared" ref="D343:O343" si="122">D776/$P$166</f>
        <v>71.26718446601943</v>
      </c>
      <c r="E343" s="731">
        <f t="shared" si="122"/>
        <v>47.390504854368942</v>
      </c>
      <c r="F343" s="731">
        <f t="shared" si="122"/>
        <v>1130.6303300970874</v>
      </c>
      <c r="G343" s="731">
        <f t="shared" si="122"/>
        <v>87.561320388349529</v>
      </c>
      <c r="H343" s="731">
        <f t="shared" si="122"/>
        <v>60.464854368932038</v>
      </c>
      <c r="I343" s="731">
        <f t="shared" si="122"/>
        <v>63.362155339805817</v>
      </c>
      <c r="J343" s="731">
        <f t="shared" si="122"/>
        <v>1386.5997087378641</v>
      </c>
      <c r="K343" s="731">
        <f t="shared" si="122"/>
        <v>292.89955339805823</v>
      </c>
      <c r="L343" s="731">
        <f t="shared" si="122"/>
        <v>175.05262135922331</v>
      </c>
      <c r="M343" s="731">
        <f t="shared" si="122"/>
        <v>68.456038834951457</v>
      </c>
      <c r="N343" s="731">
        <f t="shared" si="122"/>
        <v>0</v>
      </c>
      <c r="O343" s="731">
        <f t="shared" si="122"/>
        <v>0</v>
      </c>
      <c r="P343" s="732">
        <f t="shared" si="120"/>
        <v>3383.6842718446601</v>
      </c>
      <c r="Q343" s="727">
        <f>(P343/12)</f>
        <v>281.97368932038836</v>
      </c>
      <c r="R343" s="787">
        <f t="shared" ref="R343" si="123">SUM(D$776:O$776)</f>
        <v>580865.79999999993</v>
      </c>
      <c r="S343" s="787">
        <f>R343/12</f>
        <v>48405.48333333333</v>
      </c>
      <c r="T343" s="787">
        <f>S343/Q343</f>
        <v>171.66666666666666</v>
      </c>
      <c r="V343" s="787"/>
      <c r="W343" s="787"/>
      <c r="X343" s="787"/>
      <c r="Y343" s="787"/>
      <c r="Z343" s="787"/>
      <c r="AA343" s="787"/>
      <c r="AB343" s="787"/>
      <c r="AC343" s="787"/>
    </row>
    <row r="344" spans="1:29" hidden="1" x14ac:dyDescent="0.25">
      <c r="A344" s="670"/>
      <c r="B344" s="1003" t="s">
        <v>233</v>
      </c>
      <c r="C344" s="693"/>
      <c r="D344" s="693">
        <f t="shared" ref="D344:O344" si="124">IF(D$342="",0,D166*D$342)</f>
        <v>12234.2</v>
      </c>
      <c r="E344" s="693">
        <f t="shared" si="124"/>
        <v>8135.3700000000008</v>
      </c>
      <c r="F344" s="693">
        <f t="shared" si="124"/>
        <v>194091.54</v>
      </c>
      <c r="G344" s="693">
        <f t="shared" si="124"/>
        <v>15031.36</v>
      </c>
      <c r="H344" s="693">
        <f t="shared" si="124"/>
        <v>10379.799999999999</v>
      </c>
      <c r="I344" s="693">
        <f t="shared" si="124"/>
        <v>10877.169999999998</v>
      </c>
      <c r="J344" s="693">
        <f t="shared" si="124"/>
        <v>238032.95</v>
      </c>
      <c r="K344" s="693">
        <f t="shared" si="124"/>
        <v>50281.09</v>
      </c>
      <c r="L344" s="693">
        <f t="shared" si="124"/>
        <v>30050.7</v>
      </c>
      <c r="M344" s="693">
        <f t="shared" si="124"/>
        <v>11751.619999999999</v>
      </c>
      <c r="N344" s="693" t="e">
        <f t="shared" si="124"/>
        <v>#DIV/0!</v>
      </c>
      <c r="O344" s="693" t="e">
        <f t="shared" si="124"/>
        <v>#DIV/0!</v>
      </c>
      <c r="P344" s="1004" t="e">
        <f t="shared" si="120"/>
        <v>#DIV/0!</v>
      </c>
      <c r="Q344" s="727"/>
      <c r="R344" s="787"/>
      <c r="S344" s="787"/>
      <c r="T344" s="787"/>
      <c r="V344" s="787"/>
      <c r="W344" s="787"/>
      <c r="X344" s="787"/>
      <c r="Y344" s="787"/>
      <c r="Z344" s="787"/>
      <c r="AA344" s="787"/>
      <c r="AB344" s="787"/>
      <c r="AC344" s="787"/>
    </row>
    <row r="345" spans="1:29" hidden="1" x14ac:dyDescent="0.25">
      <c r="A345" s="670"/>
      <c r="B345" s="1001" t="s">
        <v>230</v>
      </c>
      <c r="C345" s="688"/>
      <c r="D345" s="688">
        <f t="shared" ref="D345:O345" si="125">IF(D$342="",0,SUM(D189:D193)*D$342)</f>
        <v>0</v>
      </c>
      <c r="E345" s="688">
        <f t="shared" si="125"/>
        <v>0</v>
      </c>
      <c r="F345" s="688">
        <f t="shared" si="125"/>
        <v>0</v>
      </c>
      <c r="G345" s="688">
        <f t="shared" si="125"/>
        <v>63.69220338983051</v>
      </c>
      <c r="H345" s="688">
        <f t="shared" si="125"/>
        <v>0</v>
      </c>
      <c r="I345" s="688">
        <f t="shared" si="125"/>
        <v>0</v>
      </c>
      <c r="J345" s="688">
        <f t="shared" si="125"/>
        <v>0</v>
      </c>
      <c r="K345" s="688">
        <f t="shared" si="125"/>
        <v>0</v>
      </c>
      <c r="L345" s="688">
        <f t="shared" si="125"/>
        <v>0</v>
      </c>
      <c r="M345" s="688">
        <f t="shared" si="125"/>
        <v>0</v>
      </c>
      <c r="N345" s="688" t="e">
        <f t="shared" si="125"/>
        <v>#DIV/0!</v>
      </c>
      <c r="O345" s="688" t="e">
        <f t="shared" si="125"/>
        <v>#DIV/0!</v>
      </c>
      <c r="P345" s="1002" t="e">
        <f t="shared" si="120"/>
        <v>#DIV/0!</v>
      </c>
      <c r="Q345" s="727"/>
      <c r="R345" s="787"/>
      <c r="S345" s="787"/>
      <c r="T345" s="787"/>
      <c r="V345" s="787"/>
      <c r="W345" s="787"/>
      <c r="X345" s="787"/>
      <c r="Y345" s="787"/>
      <c r="Z345" s="787"/>
      <c r="AA345" s="787"/>
      <c r="AB345" s="787"/>
      <c r="AC345" s="787"/>
    </row>
    <row r="346" spans="1:29" hidden="1" x14ac:dyDescent="0.25">
      <c r="A346" s="670"/>
      <c r="B346" s="1001" t="s">
        <v>234</v>
      </c>
      <c r="C346" s="688"/>
      <c r="D346" s="688">
        <f t="shared" ref="D346:O346" si="126">IF(D$342="",0,SUM(D197,D199)*D$342)</f>
        <v>0</v>
      </c>
      <c r="E346" s="688">
        <f t="shared" si="126"/>
        <v>0</v>
      </c>
      <c r="F346" s="688">
        <f t="shared" si="126"/>
        <v>0</v>
      </c>
      <c r="G346" s="688">
        <f t="shared" si="126"/>
        <v>0</v>
      </c>
      <c r="H346" s="688">
        <f t="shared" si="126"/>
        <v>0</v>
      </c>
      <c r="I346" s="688">
        <f t="shared" si="126"/>
        <v>0</v>
      </c>
      <c r="J346" s="688">
        <f t="shared" si="126"/>
        <v>133442.71439393942</v>
      </c>
      <c r="K346" s="688">
        <f t="shared" si="126"/>
        <v>0</v>
      </c>
      <c r="L346" s="688">
        <f t="shared" si="126"/>
        <v>3355.175242718447</v>
      </c>
      <c r="M346" s="688">
        <f t="shared" si="126"/>
        <v>0</v>
      </c>
      <c r="N346" s="688" t="e">
        <f t="shared" si="126"/>
        <v>#DIV/0!</v>
      </c>
      <c r="O346" s="688" t="e">
        <f t="shared" si="126"/>
        <v>#DIV/0!</v>
      </c>
      <c r="P346" s="1002" t="e">
        <f t="shared" si="120"/>
        <v>#DIV/0!</v>
      </c>
      <c r="Q346" s="727"/>
      <c r="R346" s="787"/>
      <c r="S346" s="787"/>
      <c r="T346" s="787"/>
      <c r="V346" s="787"/>
      <c r="W346" s="787"/>
      <c r="X346" s="787"/>
      <c r="Y346" s="787"/>
      <c r="Z346" s="787"/>
      <c r="AA346" s="787"/>
      <c r="AB346" s="787"/>
      <c r="AC346" s="787"/>
    </row>
    <row r="347" spans="1:29" hidden="1" x14ac:dyDescent="0.25">
      <c r="A347" s="670"/>
      <c r="B347" s="1001" t="s">
        <v>231</v>
      </c>
      <c r="C347" s="688"/>
      <c r="D347" s="688">
        <f t="shared" ref="D347:O347" si="127">IF(D$342="",0,SUM(D202:D205)*D$342)</f>
        <v>0</v>
      </c>
      <c r="E347" s="688">
        <f t="shared" si="127"/>
        <v>0</v>
      </c>
      <c r="F347" s="688">
        <f t="shared" si="127"/>
        <v>0</v>
      </c>
      <c r="G347" s="688">
        <f t="shared" si="127"/>
        <v>0</v>
      </c>
      <c r="H347" s="688">
        <f t="shared" si="127"/>
        <v>0</v>
      </c>
      <c r="I347" s="688">
        <f t="shared" si="127"/>
        <v>0</v>
      </c>
      <c r="J347" s="688">
        <f t="shared" si="127"/>
        <v>0</v>
      </c>
      <c r="K347" s="688">
        <f t="shared" si="127"/>
        <v>0</v>
      </c>
      <c r="L347" s="688">
        <f t="shared" si="127"/>
        <v>0</v>
      </c>
      <c r="M347" s="688">
        <f t="shared" si="127"/>
        <v>0</v>
      </c>
      <c r="N347" s="688" t="e">
        <f t="shared" si="127"/>
        <v>#DIV/0!</v>
      </c>
      <c r="O347" s="688" t="e">
        <f t="shared" si="127"/>
        <v>#DIV/0!</v>
      </c>
      <c r="P347" s="1002" t="e">
        <f t="shared" si="120"/>
        <v>#DIV/0!</v>
      </c>
      <c r="Q347" s="727"/>
      <c r="R347" s="788"/>
      <c r="S347" s="787"/>
      <c r="T347" s="787"/>
      <c r="U347" s="787"/>
      <c r="V347" s="787"/>
      <c r="W347" s="787"/>
      <c r="X347" s="787"/>
      <c r="Y347" s="787"/>
      <c r="Z347" s="787"/>
      <c r="AA347" s="787"/>
      <c r="AB347" s="787"/>
      <c r="AC347" s="787"/>
    </row>
    <row r="348" spans="1:29" ht="15.75" hidden="1" thickBot="1" x14ac:dyDescent="0.3">
      <c r="A348" s="670"/>
      <c r="B348" s="1005" t="s">
        <v>232</v>
      </c>
      <c r="C348" s="1006"/>
      <c r="D348" s="1006">
        <f>SUM(D345:D347)</f>
        <v>0</v>
      </c>
      <c r="E348" s="1006">
        <f t="shared" ref="E348:O348" si="128">SUM(E345:E347)</f>
        <v>0</v>
      </c>
      <c r="F348" s="1006">
        <f t="shared" si="128"/>
        <v>0</v>
      </c>
      <c r="G348" s="1006">
        <f t="shared" si="128"/>
        <v>63.69220338983051</v>
      </c>
      <c r="H348" s="1006">
        <f t="shared" si="128"/>
        <v>0</v>
      </c>
      <c r="I348" s="1006">
        <f t="shared" si="128"/>
        <v>0</v>
      </c>
      <c r="J348" s="1006">
        <f t="shared" si="128"/>
        <v>133442.71439393942</v>
      </c>
      <c r="K348" s="1006">
        <f t="shared" si="128"/>
        <v>0</v>
      </c>
      <c r="L348" s="1006">
        <f t="shared" si="128"/>
        <v>3355.175242718447</v>
      </c>
      <c r="M348" s="1006">
        <f t="shared" si="128"/>
        <v>0</v>
      </c>
      <c r="N348" s="1006" t="e">
        <f t="shared" si="128"/>
        <v>#DIV/0!</v>
      </c>
      <c r="O348" s="1006" t="e">
        <f t="shared" si="128"/>
        <v>#DIV/0!</v>
      </c>
      <c r="P348" s="1007" t="e">
        <f t="shared" si="120"/>
        <v>#DIV/0!</v>
      </c>
      <c r="Q348" s="727"/>
      <c r="R348" s="788"/>
      <c r="S348" s="787"/>
      <c r="T348" s="787"/>
      <c r="U348" s="787"/>
      <c r="V348" s="787"/>
      <c r="W348" s="787"/>
      <c r="X348" s="787"/>
      <c r="Y348" s="787"/>
      <c r="Z348" s="787"/>
      <c r="AA348" s="787"/>
      <c r="AB348" s="787"/>
      <c r="AC348" s="787"/>
    </row>
    <row r="349" spans="1:29" hidden="1" x14ac:dyDescent="0.25">
      <c r="A349" s="670"/>
      <c r="B349" s="793"/>
      <c r="C349" s="794"/>
      <c r="D349" s="794"/>
      <c r="E349" s="794"/>
      <c r="F349" s="794"/>
      <c r="G349" s="794"/>
      <c r="H349" s="794"/>
      <c r="I349" s="794"/>
      <c r="J349" s="794"/>
      <c r="K349" s="794"/>
      <c r="L349" s="794"/>
      <c r="M349" s="794"/>
      <c r="N349" s="794"/>
      <c r="O349" s="794"/>
      <c r="P349" s="795"/>
      <c r="Q349" s="727"/>
      <c r="R349" s="788"/>
      <c r="S349" s="787"/>
      <c r="T349" s="787"/>
      <c r="U349" s="787"/>
      <c r="V349" s="787"/>
      <c r="W349" s="787"/>
      <c r="X349" s="787"/>
      <c r="Y349" s="787"/>
      <c r="Z349" s="787"/>
      <c r="AA349" s="787"/>
      <c r="AB349" s="787"/>
      <c r="AC349" s="787"/>
    </row>
    <row r="350" spans="1:29" hidden="1" x14ac:dyDescent="0.25">
      <c r="A350" s="670"/>
      <c r="B350" s="724"/>
      <c r="C350" s="300" t="s">
        <v>303</v>
      </c>
      <c r="D350" s="653" t="str">
        <f t="shared" ref="D350:O350" si="129">D156</f>
        <v/>
      </c>
      <c r="E350" s="653" t="str">
        <f t="shared" si="129"/>
        <v/>
      </c>
      <c r="F350" s="653" t="str">
        <f t="shared" si="129"/>
        <v/>
      </c>
      <c r="G350" s="653" t="str">
        <f t="shared" si="129"/>
        <v/>
      </c>
      <c r="H350" s="653" t="str">
        <f t="shared" si="129"/>
        <v/>
      </c>
      <c r="I350" s="653" t="str">
        <f t="shared" si="129"/>
        <v/>
      </c>
      <c r="J350" s="653" t="str">
        <f t="shared" si="129"/>
        <v/>
      </c>
      <c r="K350" s="653" t="str">
        <f t="shared" si="129"/>
        <v/>
      </c>
      <c r="L350" s="653" t="str">
        <f t="shared" si="129"/>
        <v/>
      </c>
      <c r="M350" s="653" t="str">
        <f t="shared" si="129"/>
        <v/>
      </c>
      <c r="N350" s="653" t="str">
        <f t="shared" si="129"/>
        <v/>
      </c>
      <c r="O350" s="653" t="str">
        <f t="shared" si="129"/>
        <v/>
      </c>
      <c r="P350" s="798">
        <f>IF(SUM(D350:O350)=0,0,AVERAGE(D350:O350))</f>
        <v>0</v>
      </c>
      <c r="Q350" s="727"/>
      <c r="R350" s="788"/>
      <c r="S350" s="787"/>
      <c r="T350" s="787"/>
      <c r="U350" s="787"/>
      <c r="V350" s="787"/>
      <c r="W350" s="787"/>
      <c r="X350" s="787"/>
      <c r="Y350" s="787"/>
      <c r="Z350" s="787"/>
      <c r="AA350" s="787"/>
      <c r="AB350" s="787"/>
      <c r="AC350" s="787"/>
    </row>
    <row r="351" spans="1:29" hidden="1" x14ac:dyDescent="0.25">
      <c r="A351" s="670"/>
      <c r="B351" s="724"/>
      <c r="C351" s="300" t="s">
        <v>304</v>
      </c>
      <c r="D351" s="653">
        <f t="shared" ref="D351:O351" si="130">D159</f>
        <v>137</v>
      </c>
      <c r="E351" s="653">
        <f t="shared" si="130"/>
        <v>137</v>
      </c>
      <c r="F351" s="653">
        <f t="shared" si="130"/>
        <v>236</v>
      </c>
      <c r="G351" s="653">
        <f t="shared" si="130"/>
        <v>124</v>
      </c>
      <c r="H351" s="653">
        <f t="shared" si="130"/>
        <v>101</v>
      </c>
      <c r="I351" s="653">
        <f t="shared" si="130"/>
        <v>101</v>
      </c>
      <c r="J351" s="653">
        <f t="shared" si="130"/>
        <v>174</v>
      </c>
      <c r="K351" s="653">
        <f t="shared" si="130"/>
        <v>205</v>
      </c>
      <c r="L351" s="653">
        <f t="shared" si="130"/>
        <v>205</v>
      </c>
      <c r="M351" s="653">
        <f t="shared" si="130"/>
        <v>205</v>
      </c>
      <c r="N351" s="653" t="str">
        <f t="shared" si="130"/>
        <v/>
      </c>
      <c r="O351" s="653" t="str">
        <f t="shared" si="130"/>
        <v/>
      </c>
      <c r="P351" s="798">
        <f t="shared" ref="P351:P353" si="131">IF(SUM(D351:O351)=0,0,AVERAGE(D351:O351))</f>
        <v>162.5</v>
      </c>
      <c r="Q351" s="727"/>
      <c r="R351" s="788"/>
      <c r="S351" s="787"/>
      <c r="T351" s="787"/>
      <c r="U351" s="787"/>
      <c r="V351" s="787"/>
      <c r="W351" s="787"/>
      <c r="X351" s="787"/>
      <c r="Y351" s="787"/>
      <c r="Z351" s="787"/>
      <c r="AA351" s="787"/>
      <c r="AB351" s="787"/>
      <c r="AC351" s="787"/>
    </row>
    <row r="352" spans="1:29" hidden="1" x14ac:dyDescent="0.25">
      <c r="A352" s="670"/>
      <c r="B352" s="724"/>
      <c r="C352" s="300" t="s">
        <v>446</v>
      </c>
      <c r="D352" s="653" t="str">
        <f t="shared" ref="D352:O352" si="132">D162</f>
        <v/>
      </c>
      <c r="E352" s="653" t="str">
        <f t="shared" si="132"/>
        <v/>
      </c>
      <c r="F352" s="653" t="str">
        <f t="shared" si="132"/>
        <v/>
      </c>
      <c r="G352" s="653">
        <f t="shared" si="132"/>
        <v>111</v>
      </c>
      <c r="H352" s="653">
        <f t="shared" si="132"/>
        <v>134</v>
      </c>
      <c r="I352" s="653">
        <f t="shared" si="132"/>
        <v>134</v>
      </c>
      <c r="J352" s="653">
        <f t="shared" si="132"/>
        <v>23</v>
      </c>
      <c r="K352" s="653">
        <f t="shared" si="132"/>
        <v>23</v>
      </c>
      <c r="L352" s="653" t="str">
        <f t="shared" si="132"/>
        <v/>
      </c>
      <c r="M352" s="653" t="str">
        <f t="shared" si="132"/>
        <v/>
      </c>
      <c r="N352" s="653" t="str">
        <f t="shared" si="132"/>
        <v/>
      </c>
      <c r="O352" s="653" t="str">
        <f t="shared" si="132"/>
        <v/>
      </c>
      <c r="P352" s="798">
        <f t="shared" si="131"/>
        <v>85</v>
      </c>
      <c r="Q352" s="727"/>
      <c r="R352" s="788"/>
      <c r="S352" s="787"/>
      <c r="T352" s="787"/>
      <c r="U352" s="787"/>
      <c r="V352" s="787"/>
      <c r="W352" s="787"/>
      <c r="X352" s="787"/>
      <c r="Y352" s="787"/>
      <c r="Z352" s="787"/>
      <c r="AA352" s="787"/>
      <c r="AB352" s="787"/>
      <c r="AC352" s="787"/>
    </row>
    <row r="353" spans="1:29" hidden="1" x14ac:dyDescent="0.25">
      <c r="A353" s="670"/>
      <c r="B353" s="724"/>
      <c r="C353" s="300" t="s">
        <v>308</v>
      </c>
      <c r="D353" s="653">
        <f t="shared" ref="D353:O353" si="133">D165</f>
        <v>1</v>
      </c>
      <c r="E353" s="653">
        <f t="shared" si="133"/>
        <v>1</v>
      </c>
      <c r="F353" s="653">
        <f t="shared" si="133"/>
        <v>1</v>
      </c>
      <c r="G353" s="653">
        <f t="shared" si="133"/>
        <v>1</v>
      </c>
      <c r="H353" s="653">
        <f t="shared" si="133"/>
        <v>1</v>
      </c>
      <c r="I353" s="653">
        <f t="shared" si="133"/>
        <v>1</v>
      </c>
      <c r="J353" s="653">
        <f t="shared" si="133"/>
        <v>1</v>
      </c>
      <c r="K353" s="653">
        <f t="shared" si="133"/>
        <v>1</v>
      </c>
      <c r="L353" s="653">
        <f t="shared" si="133"/>
        <v>1</v>
      </c>
      <c r="M353" s="653">
        <f t="shared" si="133"/>
        <v>1</v>
      </c>
      <c r="N353" s="653" t="str">
        <f t="shared" si="133"/>
        <v/>
      </c>
      <c r="O353" s="653" t="str">
        <f t="shared" si="133"/>
        <v/>
      </c>
      <c r="P353" s="798">
        <f t="shared" si="131"/>
        <v>1</v>
      </c>
      <c r="Q353" s="727"/>
      <c r="R353" s="788"/>
      <c r="S353" s="787"/>
      <c r="T353" s="787"/>
      <c r="U353" s="787"/>
      <c r="V353" s="787"/>
      <c r="W353" s="787"/>
      <c r="X353" s="787"/>
      <c r="Y353" s="787"/>
      <c r="Z353" s="787"/>
      <c r="AA353" s="787"/>
      <c r="AB353" s="787"/>
      <c r="AC353" s="787"/>
    </row>
    <row r="354" spans="1:29" hidden="1" x14ac:dyDescent="0.25">
      <c r="A354" s="670"/>
      <c r="B354" s="724"/>
      <c r="C354" s="300"/>
      <c r="D354" s="653">
        <f>SUM(D350:D353)</f>
        <v>138</v>
      </c>
      <c r="E354" s="653">
        <f t="shared" ref="E354:N354" si="134">SUM(E350:E353)</f>
        <v>138</v>
      </c>
      <c r="F354" s="653">
        <f t="shared" si="134"/>
        <v>237</v>
      </c>
      <c r="G354" s="653">
        <f t="shared" si="134"/>
        <v>236</v>
      </c>
      <c r="H354" s="653">
        <f t="shared" si="134"/>
        <v>236</v>
      </c>
      <c r="I354" s="653">
        <f t="shared" si="134"/>
        <v>236</v>
      </c>
      <c r="J354" s="653">
        <f t="shared" si="134"/>
        <v>198</v>
      </c>
      <c r="K354" s="653">
        <f t="shared" si="134"/>
        <v>229</v>
      </c>
      <c r="L354" s="653">
        <f t="shared" si="134"/>
        <v>206</v>
      </c>
      <c r="M354" s="653">
        <f t="shared" si="134"/>
        <v>206</v>
      </c>
      <c r="N354" s="653">
        <f t="shared" si="134"/>
        <v>0</v>
      </c>
      <c r="O354" s="653">
        <f>SUM(O350:O353)</f>
        <v>0</v>
      </c>
      <c r="P354" s="798">
        <f t="shared" ref="P354" si="135">AVERAGE(D354:O354)</f>
        <v>171.66666666666666</v>
      </c>
      <c r="Q354" s="727"/>
      <c r="R354" s="788"/>
      <c r="S354" s="787"/>
      <c r="T354" s="787"/>
      <c r="U354" s="787"/>
      <c r="V354" s="787"/>
      <c r="W354" s="787"/>
      <c r="X354" s="787"/>
      <c r="Y354" s="787"/>
      <c r="Z354" s="787"/>
      <c r="AA354" s="787"/>
      <c r="AB354" s="787"/>
      <c r="AC354" s="787"/>
    </row>
    <row r="355" spans="1:29" ht="15.75" hidden="1" thickBot="1" x14ac:dyDescent="0.3">
      <c r="A355" s="670"/>
      <c r="B355" s="724"/>
      <c r="C355" s="300"/>
      <c r="D355" s="653"/>
      <c r="E355" s="653"/>
      <c r="F355" s="653"/>
      <c r="G355" s="653"/>
      <c r="H355" s="653"/>
      <c r="I355" s="653"/>
      <c r="J355" s="653"/>
      <c r="K355" s="653"/>
      <c r="L355" s="653"/>
      <c r="M355" s="653"/>
      <c r="N355" s="653"/>
      <c r="O355" s="653"/>
      <c r="P355" s="798"/>
      <c r="Q355" s="727"/>
      <c r="R355" s="788"/>
      <c r="S355" s="787"/>
      <c r="T355" s="787"/>
      <c r="U355" s="787"/>
      <c r="V355" s="787"/>
      <c r="W355" s="787"/>
      <c r="X355" s="787"/>
      <c r="Y355" s="787"/>
      <c r="Z355" s="787"/>
      <c r="AA355" s="787"/>
      <c r="AB355" s="787"/>
      <c r="AC355" s="787"/>
    </row>
    <row r="356" spans="1:29" ht="15.75" hidden="1" thickBot="1" x14ac:dyDescent="0.3">
      <c r="A356" s="670"/>
      <c r="B356" s="1027" t="s">
        <v>481</v>
      </c>
      <c r="C356" s="1042"/>
      <c r="D356" s="1043"/>
      <c r="E356" s="1043"/>
      <c r="F356" s="1043"/>
      <c r="G356" s="1043"/>
      <c r="H356" s="1043"/>
      <c r="I356" s="1043"/>
      <c r="J356" s="1043"/>
      <c r="K356" s="1043"/>
      <c r="L356" s="1043"/>
      <c r="M356" s="1043"/>
      <c r="N356" s="1043"/>
      <c r="O356" s="1043"/>
      <c r="P356" s="1044"/>
      <c r="Q356" s="672"/>
      <c r="R356" s="783" t="s">
        <v>250</v>
      </c>
      <c r="S356" s="783" t="s">
        <v>251</v>
      </c>
      <c r="T356" s="783" t="s">
        <v>482</v>
      </c>
      <c r="U356" s="787"/>
      <c r="V356" s="787"/>
      <c r="W356" s="787"/>
      <c r="X356" s="787"/>
      <c r="Y356" s="787"/>
      <c r="Z356" s="787"/>
      <c r="AA356" s="787"/>
      <c r="AB356" s="787"/>
      <c r="AC356" s="787"/>
    </row>
    <row r="357" spans="1:29" hidden="1" x14ac:dyDescent="0.25">
      <c r="A357" s="670"/>
      <c r="B357" s="711" t="s">
        <v>12</v>
      </c>
      <c r="C357" s="711"/>
      <c r="D357" s="712">
        <f>D478</f>
        <v>0</v>
      </c>
      <c r="E357" s="712">
        <f t="shared" ref="E357:O357" si="136">E478</f>
        <v>0</v>
      </c>
      <c r="F357" s="712">
        <f t="shared" si="136"/>
        <v>0</v>
      </c>
      <c r="G357" s="712">
        <f t="shared" si="136"/>
        <v>0</v>
      </c>
      <c r="H357" s="712">
        <f t="shared" si="136"/>
        <v>0</v>
      </c>
      <c r="I357" s="712">
        <f t="shared" si="136"/>
        <v>0</v>
      </c>
      <c r="J357" s="712">
        <f t="shared" si="136"/>
        <v>0</v>
      </c>
      <c r="K357" s="712">
        <f t="shared" si="136"/>
        <v>0</v>
      </c>
      <c r="L357" s="712">
        <f t="shared" si="136"/>
        <v>0</v>
      </c>
      <c r="M357" s="712">
        <f t="shared" si="136"/>
        <v>0</v>
      </c>
      <c r="N357" s="712">
        <f t="shared" si="136"/>
        <v>0</v>
      </c>
      <c r="O357" s="712">
        <f t="shared" si="136"/>
        <v>0</v>
      </c>
      <c r="P357" s="712" t="s">
        <v>206</v>
      </c>
      <c r="Q357" s="672" t="s">
        <v>222</v>
      </c>
      <c r="R357" s="79"/>
      <c r="U357" s="787"/>
      <c r="V357" s="787"/>
      <c r="W357" s="787"/>
      <c r="X357" s="787"/>
      <c r="Y357" s="787"/>
      <c r="Z357" s="787"/>
      <c r="AA357" s="787"/>
      <c r="AB357" s="787"/>
      <c r="AC357" s="787"/>
    </row>
    <row r="358" spans="1:29" hidden="1" x14ac:dyDescent="0.25">
      <c r="A358" s="670"/>
      <c r="B358" s="1010" t="s">
        <v>12</v>
      </c>
      <c r="C358" s="1010"/>
      <c r="D358" s="1029"/>
      <c r="E358" s="1029"/>
      <c r="F358" s="1029"/>
      <c r="G358" s="1029"/>
      <c r="H358" s="1029"/>
      <c r="I358" s="1029"/>
      <c r="J358" s="1029"/>
      <c r="K358" s="1029"/>
      <c r="L358" s="1029"/>
      <c r="M358" s="1029"/>
      <c r="N358" s="1029"/>
      <c r="O358" s="1029"/>
      <c r="P358" s="1037"/>
      <c r="Q358" s="727"/>
      <c r="R358" s="787"/>
      <c r="S358" s="787"/>
      <c r="T358" s="787"/>
      <c r="U358" s="787"/>
      <c r="V358" s="787"/>
      <c r="W358" s="787"/>
      <c r="X358" s="787"/>
      <c r="Y358" s="787"/>
      <c r="Z358" s="787"/>
      <c r="AA358" s="787"/>
      <c r="AB358" s="787"/>
      <c r="AC358" s="787"/>
    </row>
    <row r="359" spans="1:29" hidden="1" x14ac:dyDescent="0.25">
      <c r="A359" s="670"/>
      <c r="B359" s="733" t="s">
        <v>188</v>
      </c>
      <c r="C359" s="733"/>
      <c r="D359" s="728" t="str">
        <f>IF(D172="","",D482/D172)</f>
        <v/>
      </c>
      <c r="E359" s="728" t="str">
        <f t="shared" ref="E359:O359" si="137">IF(E172="","",E482/E172)</f>
        <v/>
      </c>
      <c r="F359" s="728" t="str">
        <f t="shared" si="137"/>
        <v/>
      </c>
      <c r="G359" s="728" t="str">
        <f t="shared" si="137"/>
        <v/>
      </c>
      <c r="H359" s="728" t="str">
        <f t="shared" si="137"/>
        <v/>
      </c>
      <c r="I359" s="728" t="str">
        <f t="shared" si="137"/>
        <v/>
      </c>
      <c r="J359" s="728" t="str">
        <f t="shared" si="137"/>
        <v/>
      </c>
      <c r="K359" s="728" t="str">
        <f t="shared" si="137"/>
        <v/>
      </c>
      <c r="L359" s="728" t="str">
        <f t="shared" si="137"/>
        <v/>
      </c>
      <c r="M359" s="728" t="str">
        <f t="shared" si="137"/>
        <v/>
      </c>
      <c r="N359" s="728" t="str">
        <f t="shared" si="137"/>
        <v/>
      </c>
      <c r="O359" s="728" t="str">
        <f t="shared" si="137"/>
        <v/>
      </c>
      <c r="P359" s="729">
        <f t="shared" ref="P359" si="138">SUM(D359:O359)</f>
        <v>0</v>
      </c>
      <c r="Q359" s="727">
        <f>(P359/12)</f>
        <v>0</v>
      </c>
      <c r="R359" s="787">
        <f>SUM(D$474:O$474)</f>
        <v>0</v>
      </c>
      <c r="S359" s="787">
        <f>R359/12</f>
        <v>0</v>
      </c>
      <c r="T359" s="787">
        <f>IF(Q359=0,0,S359/Q359)</f>
        <v>0</v>
      </c>
      <c r="U359" s="787"/>
      <c r="V359" s="787"/>
      <c r="W359" s="787"/>
      <c r="X359" s="787"/>
      <c r="Y359" s="787"/>
      <c r="Z359" s="787"/>
      <c r="AA359" s="787"/>
      <c r="AB359" s="787"/>
      <c r="AC359" s="787"/>
    </row>
    <row r="360" spans="1:29" ht="15.75" hidden="1" thickBot="1" x14ac:dyDescent="0.3">
      <c r="A360" s="670"/>
      <c r="B360" s="730" t="s">
        <v>192</v>
      </c>
      <c r="C360" s="730"/>
      <c r="D360" s="1030"/>
      <c r="E360" s="1030"/>
      <c r="F360" s="1030"/>
      <c r="G360" s="1030"/>
      <c r="H360" s="1030"/>
      <c r="I360" s="1030"/>
      <c r="J360" s="1030"/>
      <c r="K360" s="1030"/>
      <c r="L360" s="1030"/>
      <c r="M360" s="1030"/>
      <c r="N360" s="1030"/>
      <c r="O360" s="1030"/>
      <c r="P360" s="1038"/>
      <c r="Q360" s="727"/>
      <c r="R360" s="787"/>
      <c r="S360" s="787"/>
      <c r="T360" s="787"/>
      <c r="U360" s="787"/>
      <c r="V360" s="787"/>
      <c r="W360" s="787"/>
      <c r="X360" s="787"/>
      <c r="Y360" s="787"/>
      <c r="Z360" s="787"/>
      <c r="AA360" s="787"/>
      <c r="AB360" s="787"/>
      <c r="AC360" s="787"/>
    </row>
    <row r="361" spans="1:29" hidden="1" x14ac:dyDescent="0.25">
      <c r="A361" s="670"/>
      <c r="B361" s="1026" t="s">
        <v>233</v>
      </c>
      <c r="C361" s="1026"/>
      <c r="D361" s="1031"/>
      <c r="E361" s="1031"/>
      <c r="F361" s="1031"/>
      <c r="G361" s="1031"/>
      <c r="H361" s="1031"/>
      <c r="I361" s="1031"/>
      <c r="J361" s="1031"/>
      <c r="K361" s="1031"/>
      <c r="L361" s="1031"/>
      <c r="M361" s="1031"/>
      <c r="N361" s="1031"/>
      <c r="O361" s="1031"/>
      <c r="P361" s="1039"/>
      <c r="Q361" s="727"/>
      <c r="R361" s="787"/>
      <c r="S361" s="787"/>
      <c r="T361" s="787"/>
      <c r="U361" s="787"/>
      <c r="V361" s="787"/>
      <c r="W361" s="787"/>
      <c r="X361" s="787"/>
      <c r="Y361" s="787"/>
      <c r="Z361" s="787"/>
      <c r="AA361" s="787"/>
      <c r="AB361" s="787"/>
      <c r="AC361" s="787"/>
    </row>
    <row r="362" spans="1:29" hidden="1" x14ac:dyDescent="0.25">
      <c r="A362" s="670"/>
      <c r="B362" s="1026" t="s">
        <v>230</v>
      </c>
      <c r="C362" s="1026"/>
      <c r="D362" s="1031"/>
      <c r="E362" s="1031"/>
      <c r="F362" s="1031"/>
      <c r="G362" s="1031"/>
      <c r="H362" s="1031"/>
      <c r="I362" s="1031"/>
      <c r="J362" s="1031"/>
      <c r="K362" s="1031"/>
      <c r="L362" s="1031"/>
      <c r="M362" s="1031"/>
      <c r="N362" s="1031"/>
      <c r="O362" s="1031"/>
      <c r="P362" s="1039"/>
      <c r="Q362" s="727"/>
      <c r="R362" s="787"/>
      <c r="S362" s="787"/>
      <c r="T362" s="787"/>
      <c r="U362" s="787"/>
      <c r="V362" s="787"/>
      <c r="W362" s="787"/>
      <c r="X362" s="787"/>
      <c r="Y362" s="787"/>
      <c r="Z362" s="787"/>
      <c r="AA362" s="787"/>
      <c r="AB362" s="787"/>
      <c r="AC362" s="787"/>
    </row>
    <row r="363" spans="1:29" hidden="1" x14ac:dyDescent="0.25">
      <c r="A363" s="670"/>
      <c r="B363" s="1026" t="s">
        <v>231</v>
      </c>
      <c r="C363" s="1026"/>
      <c r="D363" s="1031"/>
      <c r="E363" s="1031"/>
      <c r="F363" s="1031"/>
      <c r="G363" s="1031"/>
      <c r="H363" s="1031"/>
      <c r="I363" s="1031"/>
      <c r="J363" s="1031"/>
      <c r="K363" s="1031"/>
      <c r="L363" s="1031"/>
      <c r="M363" s="1031"/>
      <c r="N363" s="1031"/>
      <c r="O363" s="1031"/>
      <c r="P363" s="1039"/>
      <c r="Q363" s="727"/>
      <c r="R363" s="787"/>
      <c r="S363" s="787"/>
      <c r="T363" s="787"/>
      <c r="U363" s="787"/>
      <c r="V363" s="787"/>
      <c r="W363" s="787"/>
      <c r="X363" s="787"/>
      <c r="Y363" s="787"/>
      <c r="Z363" s="787"/>
      <c r="AA363" s="787"/>
      <c r="AB363" s="787"/>
      <c r="AC363" s="787"/>
    </row>
    <row r="364" spans="1:29" ht="15.75" hidden="1" thickBot="1" x14ac:dyDescent="0.3">
      <c r="A364" s="670"/>
      <c r="B364" s="1026" t="s">
        <v>232</v>
      </c>
      <c r="C364" s="1026"/>
      <c r="D364" s="1031"/>
      <c r="E364" s="1031"/>
      <c r="F364" s="1031"/>
      <c r="G364" s="1031"/>
      <c r="H364" s="1031"/>
      <c r="I364" s="1031"/>
      <c r="J364" s="1031"/>
      <c r="K364" s="1031"/>
      <c r="L364" s="1031"/>
      <c r="M364" s="1031"/>
      <c r="N364" s="1031"/>
      <c r="O364" s="1031"/>
      <c r="P364" s="1039"/>
      <c r="Q364" s="727"/>
      <c r="R364" s="787"/>
      <c r="S364" s="787"/>
      <c r="T364" s="787"/>
      <c r="U364" s="787"/>
      <c r="V364" s="787"/>
      <c r="W364" s="787"/>
      <c r="X364" s="787"/>
      <c r="Y364" s="787"/>
      <c r="Z364" s="787"/>
      <c r="AA364" s="787"/>
      <c r="AB364" s="787"/>
      <c r="AC364" s="787"/>
    </row>
    <row r="365" spans="1:29" hidden="1" x14ac:dyDescent="0.25">
      <c r="A365" s="670"/>
      <c r="B365" s="711" t="s">
        <v>13</v>
      </c>
      <c r="C365" s="711"/>
      <c r="D365" s="1028"/>
      <c r="E365" s="1028"/>
      <c r="F365" s="1028"/>
      <c r="G365" s="1028"/>
      <c r="H365" s="1028"/>
      <c r="I365" s="1028"/>
      <c r="J365" s="1028"/>
      <c r="K365" s="1028"/>
      <c r="L365" s="1028"/>
      <c r="M365" s="1028"/>
      <c r="N365" s="1028"/>
      <c r="O365" s="1028"/>
      <c r="P365" s="1036"/>
      <c r="Q365" s="672"/>
      <c r="R365" s="783"/>
      <c r="S365" s="783"/>
      <c r="T365" s="783"/>
      <c r="U365" s="787"/>
      <c r="V365" s="787"/>
      <c r="W365" s="787"/>
      <c r="X365" s="787"/>
      <c r="Y365" s="787"/>
      <c r="Z365" s="787"/>
      <c r="AA365" s="787"/>
      <c r="AB365" s="787"/>
      <c r="AC365" s="787"/>
    </row>
    <row r="366" spans="1:29" hidden="1" x14ac:dyDescent="0.25">
      <c r="A366" s="670"/>
      <c r="B366" s="1010" t="s">
        <v>13</v>
      </c>
      <c r="C366" s="1010"/>
      <c r="D366" s="1029"/>
      <c r="E366" s="1029"/>
      <c r="F366" s="1029"/>
      <c r="G366" s="1029"/>
      <c r="H366" s="1029"/>
      <c r="I366" s="1029"/>
      <c r="J366" s="1029"/>
      <c r="K366" s="1029"/>
      <c r="L366" s="1029"/>
      <c r="M366" s="1029"/>
      <c r="N366" s="1029"/>
      <c r="O366" s="1029"/>
      <c r="P366" s="1037"/>
      <c r="Q366" s="672"/>
      <c r="R366" s="783"/>
      <c r="S366" s="783"/>
      <c r="T366" s="783"/>
      <c r="U366" s="787"/>
      <c r="V366" s="787"/>
      <c r="W366" s="787"/>
      <c r="X366" s="787"/>
      <c r="Y366" s="787"/>
      <c r="Z366" s="787"/>
      <c r="AA366" s="787"/>
      <c r="AB366" s="787"/>
      <c r="AC366" s="787"/>
    </row>
    <row r="367" spans="1:29" hidden="1" x14ac:dyDescent="0.25">
      <c r="A367" s="670"/>
      <c r="B367" s="733" t="s">
        <v>188</v>
      </c>
      <c r="C367" s="733"/>
      <c r="D367" s="728">
        <f>IF(D175="","",D557/D175)</f>
        <v>0</v>
      </c>
      <c r="E367" s="728">
        <f t="shared" ref="E367:O367" si="139">IF(E175="","",E557/E175)</f>
        <v>0</v>
      </c>
      <c r="F367" s="728">
        <f t="shared" si="139"/>
        <v>47.47234989945418</v>
      </c>
      <c r="G367" s="728">
        <f t="shared" si="139"/>
        <v>0</v>
      </c>
      <c r="H367" s="728">
        <f t="shared" si="139"/>
        <v>0</v>
      </c>
      <c r="I367" s="728">
        <f t="shared" si="139"/>
        <v>0</v>
      </c>
      <c r="J367" s="728">
        <f t="shared" si="139"/>
        <v>54.719872671422912</v>
      </c>
      <c r="K367" s="728">
        <f t="shared" si="139"/>
        <v>14.627832242712671</v>
      </c>
      <c r="L367" s="728">
        <f t="shared" si="139"/>
        <v>0</v>
      </c>
      <c r="M367" s="728">
        <f t="shared" si="139"/>
        <v>0</v>
      </c>
      <c r="N367" s="728" t="str">
        <f t="shared" si="139"/>
        <v/>
      </c>
      <c r="O367" s="728" t="str">
        <f t="shared" si="139"/>
        <v/>
      </c>
      <c r="P367" s="729">
        <f t="shared" ref="P367" si="140">SUM(D367:O367)</f>
        <v>116.82005481358976</v>
      </c>
      <c r="Q367" s="727">
        <f>(P367/12)</f>
        <v>9.7350045677991464</v>
      </c>
      <c r="R367" s="787">
        <f>SUM(D$549:O$549)</f>
        <v>334635</v>
      </c>
      <c r="S367" s="787">
        <f>R367/12</f>
        <v>27886.25</v>
      </c>
      <c r="T367" s="787">
        <f>IF(Q367=0,0,S367/Q367)</f>
        <v>2864.53383825216</v>
      </c>
      <c r="U367" s="787"/>
      <c r="V367" s="787"/>
      <c r="W367" s="787"/>
      <c r="X367" s="787"/>
      <c r="Y367" s="787"/>
      <c r="Z367" s="787"/>
      <c r="AA367" s="787"/>
      <c r="AB367" s="787"/>
      <c r="AC367" s="787"/>
    </row>
    <row r="368" spans="1:29" ht="15.75" hidden="1" thickBot="1" x14ac:dyDescent="0.3">
      <c r="A368" s="670"/>
      <c r="B368" s="730" t="s">
        <v>192</v>
      </c>
      <c r="C368" s="730"/>
      <c r="D368" s="1030"/>
      <c r="E368" s="1030"/>
      <c r="F368" s="1030"/>
      <c r="G368" s="1030"/>
      <c r="H368" s="1030"/>
      <c r="I368" s="1030"/>
      <c r="J368" s="1030"/>
      <c r="K368" s="1030"/>
      <c r="L368" s="1030"/>
      <c r="M368" s="1030"/>
      <c r="N368" s="1030"/>
      <c r="O368" s="1030"/>
      <c r="P368" s="1038"/>
      <c r="Q368" s="672"/>
      <c r="R368" s="787"/>
      <c r="S368" s="787"/>
      <c r="T368" s="787"/>
      <c r="U368" s="787"/>
      <c r="V368" s="787"/>
      <c r="W368" s="787"/>
      <c r="X368" s="787"/>
      <c r="Y368" s="787"/>
      <c r="Z368" s="787"/>
      <c r="AA368" s="787"/>
      <c r="AB368" s="787"/>
      <c r="AC368" s="787"/>
    </row>
    <row r="369" spans="1:29" hidden="1" x14ac:dyDescent="0.25">
      <c r="A369" s="670"/>
      <c r="B369" s="1026" t="s">
        <v>233</v>
      </c>
      <c r="C369" s="1026"/>
      <c r="D369" s="1031"/>
      <c r="E369" s="1031"/>
      <c r="F369" s="1031"/>
      <c r="G369" s="1031"/>
      <c r="H369" s="1031"/>
      <c r="I369" s="1031"/>
      <c r="J369" s="1031"/>
      <c r="K369" s="1031"/>
      <c r="L369" s="1031"/>
      <c r="M369" s="1031"/>
      <c r="N369" s="1031"/>
      <c r="O369" s="1031"/>
      <c r="P369" s="1039"/>
      <c r="Q369" s="727"/>
      <c r="R369" s="787"/>
      <c r="S369" s="787"/>
      <c r="T369" s="787"/>
      <c r="U369" s="787"/>
      <c r="V369" s="787"/>
      <c r="W369" s="787"/>
      <c r="X369" s="787"/>
      <c r="Y369" s="787"/>
      <c r="Z369" s="787"/>
      <c r="AA369" s="787"/>
      <c r="AB369" s="787"/>
      <c r="AC369" s="787"/>
    </row>
    <row r="370" spans="1:29" hidden="1" x14ac:dyDescent="0.25">
      <c r="A370" s="670"/>
      <c r="B370" s="1026" t="s">
        <v>230</v>
      </c>
      <c r="C370" s="1026"/>
      <c r="D370" s="1031"/>
      <c r="E370" s="1031"/>
      <c r="F370" s="1031"/>
      <c r="G370" s="1031"/>
      <c r="H370" s="1031"/>
      <c r="I370" s="1031"/>
      <c r="J370" s="1031"/>
      <c r="K370" s="1031"/>
      <c r="L370" s="1031"/>
      <c r="M370" s="1031"/>
      <c r="N370" s="1031"/>
      <c r="O370" s="1031"/>
      <c r="P370" s="1039"/>
      <c r="Q370" s="727"/>
      <c r="R370" s="787"/>
      <c r="S370" s="787"/>
      <c r="T370" s="787"/>
      <c r="U370" s="787"/>
      <c r="V370" s="787"/>
      <c r="W370" s="787"/>
      <c r="X370" s="787"/>
      <c r="Y370" s="787"/>
      <c r="Z370" s="787"/>
      <c r="AA370" s="787"/>
      <c r="AB370" s="787"/>
      <c r="AC370" s="787"/>
    </row>
    <row r="371" spans="1:29" hidden="1" x14ac:dyDescent="0.25">
      <c r="A371" s="670"/>
      <c r="B371" s="1026" t="s">
        <v>231</v>
      </c>
      <c r="C371" s="1026"/>
      <c r="D371" s="1031"/>
      <c r="E371" s="1031"/>
      <c r="F371" s="1031"/>
      <c r="G371" s="1031"/>
      <c r="H371" s="1031"/>
      <c r="I371" s="1031"/>
      <c r="J371" s="1031"/>
      <c r="K371" s="1031"/>
      <c r="L371" s="1031"/>
      <c r="M371" s="1031"/>
      <c r="N371" s="1031"/>
      <c r="O371" s="1031"/>
      <c r="P371" s="1039"/>
      <c r="Q371" s="727"/>
      <c r="R371" s="787"/>
      <c r="S371" s="787"/>
      <c r="T371" s="787"/>
      <c r="U371" s="787"/>
      <c r="V371" s="787"/>
      <c r="W371" s="787"/>
      <c r="X371" s="787"/>
      <c r="Y371" s="787"/>
      <c r="Z371" s="787"/>
      <c r="AA371" s="787"/>
      <c r="AB371" s="787"/>
      <c r="AC371" s="787"/>
    </row>
    <row r="372" spans="1:29" ht="15.75" hidden="1" thickBot="1" x14ac:dyDescent="0.3">
      <c r="A372" s="670"/>
      <c r="B372" s="1026" t="s">
        <v>232</v>
      </c>
      <c r="C372" s="1026"/>
      <c r="D372" s="1031"/>
      <c r="E372" s="1031"/>
      <c r="F372" s="1031"/>
      <c r="G372" s="1031"/>
      <c r="H372" s="1031"/>
      <c r="I372" s="1031"/>
      <c r="J372" s="1031"/>
      <c r="K372" s="1031"/>
      <c r="L372" s="1031"/>
      <c r="M372" s="1031"/>
      <c r="N372" s="1031"/>
      <c r="O372" s="1031"/>
      <c r="P372" s="1039"/>
      <c r="Q372" s="727"/>
      <c r="R372" s="787"/>
      <c r="S372" s="787"/>
      <c r="T372" s="787"/>
      <c r="U372" s="787"/>
      <c r="V372" s="787"/>
      <c r="W372" s="787"/>
      <c r="X372" s="787"/>
      <c r="Y372" s="787"/>
      <c r="Z372" s="787"/>
      <c r="AA372" s="787"/>
      <c r="AB372" s="787"/>
      <c r="AC372" s="787"/>
    </row>
    <row r="373" spans="1:29" hidden="1" x14ac:dyDescent="0.25">
      <c r="A373" s="670"/>
      <c r="B373" s="711" t="s">
        <v>14</v>
      </c>
      <c r="C373" s="711"/>
      <c r="D373" s="1028"/>
      <c r="E373" s="1028"/>
      <c r="F373" s="1028"/>
      <c r="G373" s="1028"/>
      <c r="H373" s="1028"/>
      <c r="I373" s="1028"/>
      <c r="J373" s="1028"/>
      <c r="K373" s="1028"/>
      <c r="L373" s="1028"/>
      <c r="M373" s="1028"/>
      <c r="N373" s="1028"/>
      <c r="O373" s="1028"/>
      <c r="P373" s="1036"/>
      <c r="Q373" s="672"/>
      <c r="R373" s="783"/>
      <c r="S373" s="783"/>
      <c r="T373" s="783"/>
      <c r="U373" s="787"/>
      <c r="V373" s="787"/>
      <c r="W373" s="787"/>
      <c r="X373" s="787"/>
      <c r="Y373" s="787"/>
      <c r="Z373" s="787"/>
      <c r="AA373" s="787"/>
      <c r="AB373" s="787"/>
      <c r="AC373" s="787"/>
    </row>
    <row r="374" spans="1:29" hidden="1" x14ac:dyDescent="0.25">
      <c r="A374" s="670"/>
      <c r="B374" s="1010" t="s">
        <v>14</v>
      </c>
      <c r="C374" s="1010"/>
      <c r="D374" s="1029"/>
      <c r="E374" s="1029"/>
      <c r="F374" s="1029"/>
      <c r="G374" s="1029"/>
      <c r="H374" s="1029"/>
      <c r="I374" s="1029"/>
      <c r="J374" s="1029"/>
      <c r="K374" s="1029"/>
      <c r="L374" s="1029"/>
      <c r="M374" s="1029"/>
      <c r="N374" s="1029"/>
      <c r="O374" s="1029"/>
      <c r="P374" s="1037"/>
      <c r="Q374" s="672"/>
      <c r="R374" s="783"/>
      <c r="S374" s="783"/>
      <c r="T374" s="783"/>
      <c r="U374" s="787"/>
      <c r="V374" s="787"/>
      <c r="W374" s="787"/>
      <c r="X374" s="787"/>
      <c r="Y374" s="787"/>
      <c r="Z374" s="787"/>
      <c r="AA374" s="787"/>
      <c r="AB374" s="787"/>
      <c r="AC374" s="787"/>
    </row>
    <row r="375" spans="1:29" hidden="1" x14ac:dyDescent="0.25">
      <c r="A375" s="670"/>
      <c r="B375" s="733" t="s">
        <v>188</v>
      </c>
      <c r="C375" s="733"/>
      <c r="D375" s="728" t="str">
        <f>IF(D178="","",D632/D178)</f>
        <v/>
      </c>
      <c r="E375" s="728" t="str">
        <f t="shared" ref="E375:O375" si="141">IF(E178="","",E632/E178)</f>
        <v/>
      </c>
      <c r="F375" s="728" t="str">
        <f t="shared" si="141"/>
        <v/>
      </c>
      <c r="G375" s="728">
        <f t="shared" si="141"/>
        <v>0</v>
      </c>
      <c r="H375" s="728">
        <f t="shared" si="141"/>
        <v>0</v>
      </c>
      <c r="I375" s="728">
        <f t="shared" si="141"/>
        <v>0</v>
      </c>
      <c r="J375" s="728">
        <f t="shared" si="141"/>
        <v>0</v>
      </c>
      <c r="K375" s="728">
        <f t="shared" si="141"/>
        <v>0</v>
      </c>
      <c r="L375" s="728" t="str">
        <f t="shared" si="141"/>
        <v/>
      </c>
      <c r="M375" s="728" t="str">
        <f t="shared" si="141"/>
        <v/>
      </c>
      <c r="N375" s="728" t="str">
        <f t="shared" si="141"/>
        <v/>
      </c>
      <c r="O375" s="728" t="str">
        <f t="shared" si="141"/>
        <v/>
      </c>
      <c r="P375" s="729">
        <f t="shared" ref="P375" si="142">SUM(D375:O375)</f>
        <v>0</v>
      </c>
      <c r="Q375" s="727">
        <f>(P375/12)</f>
        <v>0</v>
      </c>
      <c r="R375" s="787">
        <f>SUM(D$624:O$624)</f>
        <v>0</v>
      </c>
      <c r="S375" s="787">
        <f>R375/12</f>
        <v>0</v>
      </c>
      <c r="T375" s="787">
        <f>IF(Q375=0,0,S375/Q375)</f>
        <v>0</v>
      </c>
      <c r="U375" s="787"/>
      <c r="V375" s="787"/>
      <c r="W375" s="787"/>
      <c r="X375" s="787"/>
      <c r="Y375" s="787"/>
      <c r="Z375" s="787"/>
      <c r="AA375" s="787"/>
      <c r="AB375" s="787"/>
      <c r="AC375" s="787"/>
    </row>
    <row r="376" spans="1:29" ht="15.75" hidden="1" thickBot="1" x14ac:dyDescent="0.3">
      <c r="A376" s="670"/>
      <c r="B376" s="730" t="s">
        <v>192</v>
      </c>
      <c r="C376" s="730"/>
      <c r="D376" s="1030"/>
      <c r="E376" s="1030"/>
      <c r="F376" s="1030"/>
      <c r="G376" s="1030"/>
      <c r="H376" s="1030"/>
      <c r="I376" s="1030"/>
      <c r="J376" s="1030"/>
      <c r="K376" s="1030"/>
      <c r="L376" s="1030"/>
      <c r="M376" s="1030"/>
      <c r="N376" s="1030"/>
      <c r="O376" s="1030"/>
      <c r="P376" s="1038"/>
      <c r="Q376" s="672"/>
      <c r="R376" s="787"/>
      <c r="S376" s="787"/>
      <c r="T376" s="787"/>
      <c r="U376" s="787"/>
      <c r="V376" s="787"/>
      <c r="W376" s="787"/>
      <c r="X376" s="787"/>
      <c r="Y376" s="787"/>
      <c r="Z376" s="787"/>
      <c r="AA376" s="787"/>
      <c r="AB376" s="787"/>
      <c r="AC376" s="787"/>
    </row>
    <row r="377" spans="1:29" hidden="1" x14ac:dyDescent="0.25">
      <c r="A377" s="670"/>
      <c r="B377" s="1026" t="s">
        <v>233</v>
      </c>
      <c r="C377" s="1026"/>
      <c r="D377" s="1031"/>
      <c r="E377" s="1031"/>
      <c r="F377" s="1031"/>
      <c r="G377" s="1031"/>
      <c r="H377" s="1031"/>
      <c r="I377" s="1031"/>
      <c r="J377" s="1031"/>
      <c r="K377" s="1031"/>
      <c r="L377" s="1031"/>
      <c r="M377" s="1031"/>
      <c r="N377" s="1031"/>
      <c r="O377" s="1031"/>
      <c r="P377" s="1039"/>
      <c r="Q377" s="727"/>
      <c r="R377" s="787"/>
      <c r="S377" s="787"/>
      <c r="T377" s="787"/>
      <c r="U377" s="787"/>
      <c r="V377" s="787"/>
      <c r="W377" s="787"/>
      <c r="X377" s="787"/>
      <c r="Y377" s="787"/>
      <c r="Z377" s="787"/>
      <c r="AA377" s="787"/>
      <c r="AB377" s="787"/>
      <c r="AC377" s="787"/>
    </row>
    <row r="378" spans="1:29" hidden="1" x14ac:dyDescent="0.25">
      <c r="A378" s="670"/>
      <c r="B378" s="1026" t="s">
        <v>230</v>
      </c>
      <c r="C378" s="1026"/>
      <c r="D378" s="1031"/>
      <c r="E378" s="1031"/>
      <c r="F378" s="1031"/>
      <c r="G378" s="1031"/>
      <c r="H378" s="1031"/>
      <c r="I378" s="1031"/>
      <c r="J378" s="1031"/>
      <c r="K378" s="1031"/>
      <c r="L378" s="1031"/>
      <c r="M378" s="1031"/>
      <c r="N378" s="1031"/>
      <c r="O378" s="1031"/>
      <c r="P378" s="1039"/>
      <c r="Q378" s="727"/>
      <c r="R378" s="787"/>
      <c r="S378" s="787"/>
      <c r="T378" s="787"/>
      <c r="U378" s="787"/>
      <c r="V378" s="787"/>
      <c r="W378" s="787"/>
      <c r="X378" s="787"/>
      <c r="Y378" s="787"/>
      <c r="Z378" s="787"/>
      <c r="AA378" s="787"/>
      <c r="AB378" s="787"/>
      <c r="AC378" s="787"/>
    </row>
    <row r="379" spans="1:29" hidden="1" x14ac:dyDescent="0.25">
      <c r="A379" s="670"/>
      <c r="B379" s="1026" t="s">
        <v>234</v>
      </c>
      <c r="C379" s="1026"/>
      <c r="D379" s="1031"/>
      <c r="E379" s="1031"/>
      <c r="F379" s="1031"/>
      <c r="G379" s="1031"/>
      <c r="H379" s="1031"/>
      <c r="I379" s="1031"/>
      <c r="J379" s="1031"/>
      <c r="K379" s="1031"/>
      <c r="L379" s="1031"/>
      <c r="M379" s="1031"/>
      <c r="N379" s="1031"/>
      <c r="O379" s="1031"/>
      <c r="P379" s="1039"/>
      <c r="Q379" s="727"/>
      <c r="R379" s="787"/>
      <c r="S379" s="787"/>
      <c r="T379" s="787"/>
      <c r="U379" s="787"/>
      <c r="V379" s="787"/>
      <c r="W379" s="787"/>
      <c r="X379" s="787"/>
      <c r="Y379" s="787"/>
      <c r="Z379" s="787"/>
      <c r="AA379" s="787"/>
      <c r="AB379" s="787"/>
      <c r="AC379" s="787"/>
    </row>
    <row r="380" spans="1:29" hidden="1" x14ac:dyDescent="0.25">
      <c r="A380" s="670"/>
      <c r="B380" s="1026" t="s">
        <v>231</v>
      </c>
      <c r="C380" s="1026"/>
      <c r="D380" s="1031"/>
      <c r="E380" s="1031"/>
      <c r="F380" s="1031"/>
      <c r="G380" s="1031"/>
      <c r="H380" s="1031"/>
      <c r="I380" s="1031"/>
      <c r="J380" s="1031"/>
      <c r="K380" s="1031"/>
      <c r="L380" s="1031"/>
      <c r="M380" s="1031"/>
      <c r="N380" s="1031"/>
      <c r="O380" s="1031"/>
      <c r="P380" s="1039"/>
      <c r="Q380" s="727"/>
      <c r="R380" s="787"/>
      <c r="S380" s="787"/>
      <c r="T380" s="787"/>
      <c r="U380" s="787"/>
      <c r="V380" s="787"/>
      <c r="W380" s="787"/>
      <c r="X380" s="787"/>
      <c r="Y380" s="787"/>
      <c r="Z380" s="787"/>
      <c r="AA380" s="787"/>
      <c r="AB380" s="787"/>
      <c r="AC380" s="787"/>
    </row>
    <row r="381" spans="1:29" ht="15.75" hidden="1" thickBot="1" x14ac:dyDescent="0.3">
      <c r="A381" s="670"/>
      <c r="B381" s="1026" t="s">
        <v>232</v>
      </c>
      <c r="C381" s="1026"/>
      <c r="D381" s="1031"/>
      <c r="E381" s="1031"/>
      <c r="F381" s="1031"/>
      <c r="G381" s="1031"/>
      <c r="H381" s="1031"/>
      <c r="I381" s="1031"/>
      <c r="J381" s="1031"/>
      <c r="K381" s="1031"/>
      <c r="L381" s="1031"/>
      <c r="M381" s="1031"/>
      <c r="N381" s="1031"/>
      <c r="O381" s="1031"/>
      <c r="P381" s="1039"/>
      <c r="Q381" s="727"/>
      <c r="R381" s="787"/>
      <c r="S381" s="787"/>
      <c r="T381" s="787"/>
      <c r="U381" s="787"/>
      <c r="V381" s="787"/>
      <c r="W381" s="787"/>
      <c r="X381" s="787"/>
      <c r="Y381" s="787"/>
      <c r="Z381" s="787"/>
      <c r="AA381" s="787"/>
      <c r="AB381" s="787"/>
      <c r="AC381" s="787"/>
    </row>
    <row r="382" spans="1:29" hidden="1" x14ac:dyDescent="0.25">
      <c r="A382" s="670"/>
      <c r="B382" s="711" t="s">
        <v>174</v>
      </c>
      <c r="C382" s="711"/>
      <c r="D382" s="1028"/>
      <c r="E382" s="1028"/>
      <c r="F382" s="1028"/>
      <c r="G382" s="1028"/>
      <c r="H382" s="1028"/>
      <c r="I382" s="1028"/>
      <c r="J382" s="1028"/>
      <c r="K382" s="1028"/>
      <c r="L382" s="1028"/>
      <c r="M382" s="1028"/>
      <c r="N382" s="1028"/>
      <c r="O382" s="1028"/>
      <c r="P382" s="1036"/>
      <c r="Q382" s="672"/>
      <c r="R382" s="783"/>
      <c r="S382" s="783"/>
      <c r="T382" s="783"/>
      <c r="U382" s="787"/>
      <c r="V382" s="787"/>
      <c r="W382" s="787"/>
      <c r="X382" s="787"/>
      <c r="Y382" s="787"/>
      <c r="Z382" s="787"/>
      <c r="AA382" s="787"/>
      <c r="AB382" s="787"/>
      <c r="AC382" s="787"/>
    </row>
    <row r="383" spans="1:29" hidden="1" x14ac:dyDescent="0.25">
      <c r="A383" s="670"/>
      <c r="B383" s="1010" t="s">
        <v>174</v>
      </c>
      <c r="C383" s="1010"/>
      <c r="D383" s="1029"/>
      <c r="E383" s="1029"/>
      <c r="F383" s="1029"/>
      <c r="G383" s="1029"/>
      <c r="H383" s="1029"/>
      <c r="I383" s="1029"/>
      <c r="J383" s="1029"/>
      <c r="K383" s="1029"/>
      <c r="L383" s="1029"/>
      <c r="M383" s="1029"/>
      <c r="N383" s="1029"/>
      <c r="O383" s="1029"/>
      <c r="P383" s="1037"/>
      <c r="Q383" s="672"/>
      <c r="R383" s="783"/>
      <c r="S383" s="783"/>
      <c r="T383" s="783"/>
      <c r="U383" s="787"/>
      <c r="V383" s="787"/>
      <c r="W383" s="787"/>
      <c r="X383" s="787"/>
      <c r="Y383" s="787"/>
      <c r="Z383" s="787"/>
      <c r="AA383" s="787"/>
      <c r="AB383" s="787"/>
      <c r="AC383" s="787"/>
    </row>
    <row r="384" spans="1:29" hidden="1" x14ac:dyDescent="0.25">
      <c r="A384" s="670"/>
      <c r="B384" s="733" t="s">
        <v>188</v>
      </c>
      <c r="C384" s="733"/>
      <c r="D384" s="728">
        <f>IF(D181="","",D707/D181)</f>
        <v>0</v>
      </c>
      <c r="E384" s="728">
        <f t="shared" ref="E384:O384" si="143">IF(E181="","",E707/E181)</f>
        <v>0</v>
      </c>
      <c r="F384" s="728">
        <f t="shared" si="143"/>
        <v>0</v>
      </c>
      <c r="G384" s="728">
        <f t="shared" si="143"/>
        <v>0</v>
      </c>
      <c r="H384" s="728">
        <f t="shared" si="143"/>
        <v>0</v>
      </c>
      <c r="I384" s="728">
        <f t="shared" si="143"/>
        <v>0</v>
      </c>
      <c r="J384" s="728">
        <f t="shared" si="143"/>
        <v>0</v>
      </c>
      <c r="K384" s="728">
        <f t="shared" si="143"/>
        <v>0</v>
      </c>
      <c r="L384" s="728">
        <f t="shared" si="143"/>
        <v>0</v>
      </c>
      <c r="M384" s="728">
        <f t="shared" si="143"/>
        <v>0</v>
      </c>
      <c r="N384" s="728" t="str">
        <f t="shared" si="143"/>
        <v/>
      </c>
      <c r="O384" s="728" t="str">
        <f t="shared" si="143"/>
        <v/>
      </c>
      <c r="P384" s="729">
        <f t="shared" ref="P384" si="144">SUM(D384:O384)</f>
        <v>0</v>
      </c>
      <c r="Q384" s="727">
        <f>(P384/12)</f>
        <v>0</v>
      </c>
      <c r="R384" s="787">
        <f>SUM(D$699:O$699)</f>
        <v>0</v>
      </c>
      <c r="S384" s="787">
        <f>R384/12</f>
        <v>0</v>
      </c>
      <c r="T384" s="787">
        <f>IF(Q384=0,0,S384/Q384)</f>
        <v>0</v>
      </c>
      <c r="U384" s="787"/>
      <c r="V384" s="787"/>
      <c r="W384" s="787"/>
      <c r="X384" s="787"/>
      <c r="Y384" s="787"/>
      <c r="Z384" s="787"/>
      <c r="AA384" s="787"/>
      <c r="AB384" s="787"/>
      <c r="AC384" s="787"/>
    </row>
    <row r="385" spans="1:29" ht="15.75" hidden="1" thickBot="1" x14ac:dyDescent="0.3">
      <c r="A385" s="670"/>
      <c r="B385" s="730" t="s">
        <v>192</v>
      </c>
      <c r="C385" s="730"/>
      <c r="D385" s="1030"/>
      <c r="E385" s="1030"/>
      <c r="F385" s="1030"/>
      <c r="G385" s="1030"/>
      <c r="H385" s="1030"/>
      <c r="I385" s="1030"/>
      <c r="J385" s="1030"/>
      <c r="K385" s="1030"/>
      <c r="L385" s="1030"/>
      <c r="M385" s="1030"/>
      <c r="N385" s="1030"/>
      <c r="O385" s="1030"/>
      <c r="P385" s="1038"/>
      <c r="Q385" s="672"/>
      <c r="R385" s="787"/>
      <c r="S385" s="787"/>
      <c r="T385" s="787"/>
      <c r="U385" s="787"/>
      <c r="V385" s="787"/>
      <c r="W385" s="787"/>
      <c r="X385" s="787"/>
      <c r="Y385" s="787"/>
      <c r="Z385" s="787"/>
      <c r="AA385" s="787"/>
      <c r="AB385" s="787"/>
      <c r="AC385" s="787"/>
    </row>
    <row r="386" spans="1:29" hidden="1" x14ac:dyDescent="0.25">
      <c r="A386" s="670"/>
      <c r="B386" s="1026" t="s">
        <v>233</v>
      </c>
      <c r="C386" s="1026"/>
      <c r="D386" s="1031"/>
      <c r="E386" s="1031"/>
      <c r="F386" s="1031"/>
      <c r="G386" s="1031"/>
      <c r="H386" s="1031"/>
      <c r="I386" s="1031"/>
      <c r="J386" s="1031"/>
      <c r="K386" s="1031"/>
      <c r="L386" s="1031"/>
      <c r="M386" s="1031"/>
      <c r="N386" s="1031"/>
      <c r="O386" s="1031"/>
      <c r="P386" s="1039"/>
      <c r="Q386" s="727"/>
      <c r="R386" s="788"/>
      <c r="S386" s="787"/>
      <c r="T386" s="787"/>
      <c r="U386" s="787"/>
      <c r="V386" s="787"/>
      <c r="W386" s="787"/>
      <c r="X386" s="787"/>
      <c r="Y386" s="787"/>
      <c r="Z386" s="787"/>
      <c r="AA386" s="787"/>
      <c r="AB386" s="787"/>
      <c r="AC386" s="787"/>
    </row>
    <row r="387" spans="1:29" hidden="1" x14ac:dyDescent="0.25">
      <c r="A387" s="670"/>
      <c r="B387" s="1026" t="s">
        <v>230</v>
      </c>
      <c r="C387" s="1026"/>
      <c r="D387" s="1031"/>
      <c r="E387" s="1031"/>
      <c r="F387" s="1031"/>
      <c r="G387" s="1031"/>
      <c r="H387" s="1031"/>
      <c r="I387" s="1031"/>
      <c r="J387" s="1031"/>
      <c r="K387" s="1031"/>
      <c r="L387" s="1031"/>
      <c r="M387" s="1031"/>
      <c r="N387" s="1031"/>
      <c r="O387" s="1031"/>
      <c r="P387" s="1039"/>
      <c r="Q387" s="727"/>
      <c r="R387" s="788"/>
      <c r="S387" s="787"/>
      <c r="T387" s="787"/>
      <c r="U387" s="787"/>
      <c r="V387" s="787"/>
      <c r="W387" s="787"/>
      <c r="X387" s="787"/>
      <c r="Y387" s="787"/>
      <c r="Z387" s="787"/>
      <c r="AA387" s="787"/>
      <c r="AB387" s="787"/>
      <c r="AC387" s="787"/>
    </row>
    <row r="388" spans="1:29" hidden="1" x14ac:dyDescent="0.25">
      <c r="A388" s="670"/>
      <c r="B388" s="1026" t="s">
        <v>234</v>
      </c>
      <c r="C388" s="1026"/>
      <c r="D388" s="1031"/>
      <c r="E388" s="1031"/>
      <c r="F388" s="1031"/>
      <c r="G388" s="1031"/>
      <c r="H388" s="1031"/>
      <c r="I388" s="1031"/>
      <c r="J388" s="1031"/>
      <c r="K388" s="1031"/>
      <c r="L388" s="1031"/>
      <c r="M388" s="1031"/>
      <c r="N388" s="1031"/>
      <c r="O388" s="1031"/>
      <c r="P388" s="1039"/>
      <c r="Q388" s="727"/>
      <c r="R388" s="788"/>
      <c r="S388" s="787"/>
      <c r="T388" s="787"/>
      <c r="U388" s="787"/>
      <c r="V388" s="787"/>
      <c r="W388" s="787"/>
      <c r="X388" s="787"/>
      <c r="Y388" s="787"/>
      <c r="Z388" s="787"/>
      <c r="AA388" s="787"/>
      <c r="AB388" s="787"/>
      <c r="AC388" s="787"/>
    </row>
    <row r="389" spans="1:29" hidden="1" x14ac:dyDescent="0.25">
      <c r="A389" s="670"/>
      <c r="B389" s="1026" t="s">
        <v>231</v>
      </c>
      <c r="C389" s="1026"/>
      <c r="D389" s="1031"/>
      <c r="E389" s="1031"/>
      <c r="F389" s="1031"/>
      <c r="G389" s="1031"/>
      <c r="H389" s="1031"/>
      <c r="I389" s="1031"/>
      <c r="J389" s="1031"/>
      <c r="K389" s="1031"/>
      <c r="L389" s="1031"/>
      <c r="M389" s="1031"/>
      <c r="N389" s="1031"/>
      <c r="O389" s="1031"/>
      <c r="P389" s="1039"/>
      <c r="Q389" s="727"/>
      <c r="R389" s="788"/>
      <c r="S389" s="787"/>
      <c r="T389" s="787"/>
      <c r="U389" s="787"/>
      <c r="V389" s="787"/>
      <c r="W389" s="787"/>
      <c r="X389" s="787"/>
      <c r="Y389" s="787"/>
      <c r="Z389" s="787"/>
      <c r="AA389" s="787"/>
      <c r="AB389" s="787"/>
      <c r="AC389" s="787"/>
    </row>
    <row r="390" spans="1:29" ht="15.75" hidden="1" thickBot="1" x14ac:dyDescent="0.3">
      <c r="A390" s="670"/>
      <c r="B390" s="1026" t="s">
        <v>232</v>
      </c>
      <c r="C390" s="1026"/>
      <c r="D390" s="1031"/>
      <c r="E390" s="1031"/>
      <c r="F390" s="1031"/>
      <c r="G390" s="1031"/>
      <c r="H390" s="1031"/>
      <c r="I390" s="1031"/>
      <c r="J390" s="1031"/>
      <c r="K390" s="1031"/>
      <c r="L390" s="1031"/>
      <c r="M390" s="1031"/>
      <c r="N390" s="1031"/>
      <c r="O390" s="1031"/>
      <c r="P390" s="1039"/>
      <c r="Q390" s="727"/>
      <c r="R390" s="788"/>
      <c r="S390" s="787"/>
      <c r="T390" s="787"/>
      <c r="U390" s="787"/>
      <c r="V390" s="787"/>
      <c r="W390" s="787"/>
      <c r="X390" s="787"/>
      <c r="Y390" s="787"/>
      <c r="Z390" s="787"/>
      <c r="AA390" s="787"/>
      <c r="AB390" s="787"/>
      <c r="AC390" s="787"/>
    </row>
    <row r="391" spans="1:29" hidden="1" x14ac:dyDescent="0.25">
      <c r="A391" s="670"/>
      <c r="B391" s="711" t="s">
        <v>438</v>
      </c>
      <c r="C391" s="711"/>
      <c r="D391" s="1028"/>
      <c r="E391" s="1028"/>
      <c r="F391" s="1028"/>
      <c r="G391" s="1028"/>
      <c r="H391" s="1028"/>
      <c r="I391" s="1028"/>
      <c r="J391" s="1028"/>
      <c r="K391" s="1028"/>
      <c r="L391" s="1028"/>
      <c r="M391" s="1028"/>
      <c r="N391" s="1028"/>
      <c r="O391" s="1028"/>
      <c r="P391" s="1036"/>
      <c r="Q391" s="672"/>
      <c r="R391" s="783"/>
      <c r="S391" s="783"/>
      <c r="T391" s="783"/>
      <c r="U391" s="787"/>
      <c r="V391" s="787"/>
      <c r="W391" s="787"/>
      <c r="X391" s="787"/>
      <c r="Y391" s="787"/>
      <c r="Z391" s="787"/>
      <c r="AA391" s="787"/>
      <c r="AB391" s="787"/>
      <c r="AC391" s="787"/>
    </row>
    <row r="392" spans="1:29" hidden="1" x14ac:dyDescent="0.25">
      <c r="A392" s="670"/>
      <c r="B392" s="1010" t="s">
        <v>438</v>
      </c>
      <c r="C392" s="1010"/>
      <c r="D392" s="1029"/>
      <c r="E392" s="1029"/>
      <c r="F392" s="1029"/>
      <c r="G392" s="1029"/>
      <c r="H392" s="1029"/>
      <c r="I392" s="1029"/>
      <c r="J392" s="1029"/>
      <c r="K392" s="1029"/>
      <c r="L392" s="1029"/>
      <c r="M392" s="1029"/>
      <c r="N392" s="1029"/>
      <c r="O392" s="1029"/>
      <c r="P392" s="1037"/>
      <c r="Q392" s="727"/>
      <c r="R392" s="787"/>
      <c r="S392" s="787"/>
      <c r="T392" s="787"/>
      <c r="U392" s="787"/>
      <c r="V392" s="787"/>
      <c r="W392" s="787"/>
      <c r="X392" s="787"/>
      <c r="Y392" s="787"/>
      <c r="Z392" s="787"/>
      <c r="AA392" s="787"/>
      <c r="AB392" s="787"/>
      <c r="AC392" s="787"/>
    </row>
    <row r="393" spans="1:29" hidden="1" x14ac:dyDescent="0.25">
      <c r="A393" s="670"/>
      <c r="B393" s="733" t="s">
        <v>188</v>
      </c>
      <c r="C393" s="733"/>
      <c r="D393" s="728">
        <f>IF(D182="","",D784/D182)</f>
        <v>9.2781332954721467</v>
      </c>
      <c r="E393" s="728">
        <f t="shared" ref="E393:O393" si="145">IF(E182="","",E784/E182)</f>
        <v>6.1696757669471847</v>
      </c>
      <c r="F393" s="728">
        <f t="shared" si="145"/>
        <v>50.64321854234759</v>
      </c>
      <c r="G393" s="728">
        <f t="shared" si="145"/>
        <v>3.3435141971924831</v>
      </c>
      <c r="H393" s="728">
        <f t="shared" si="145"/>
        <v>2.1403647392433496</v>
      </c>
      <c r="I393" s="728">
        <f t="shared" si="145"/>
        <v>2.242924828104162</v>
      </c>
      <c r="J393" s="728">
        <f t="shared" si="145"/>
        <v>84.752539147982063</v>
      </c>
      <c r="K393" s="728">
        <f t="shared" si="145"/>
        <v>13.93439987566976</v>
      </c>
      <c r="L393" s="728">
        <f t="shared" si="145"/>
        <v>10.367932643570171</v>
      </c>
      <c r="M393" s="728">
        <f t="shared" si="145"/>
        <v>4.0544814135055782</v>
      </c>
      <c r="N393" s="728" t="e">
        <f t="shared" si="145"/>
        <v>#DIV/0!</v>
      </c>
      <c r="O393" s="728" t="e">
        <f t="shared" si="145"/>
        <v>#DIV/0!</v>
      </c>
      <c r="P393" s="729" t="e">
        <f t="shared" ref="P393" si="146">SUM(D393:O393)</f>
        <v>#DIV/0!</v>
      </c>
      <c r="Q393" s="727" t="e">
        <f>(P393/12)</f>
        <v>#DIV/0!</v>
      </c>
      <c r="R393" s="787">
        <f>SUM(D$776:O$776)</f>
        <v>580865.79999999993</v>
      </c>
      <c r="S393" s="787">
        <f>R393/12</f>
        <v>48405.48333333333</v>
      </c>
      <c r="T393" s="787" t="e">
        <f>IF(Q393=0,0,S393/Q393)</f>
        <v>#DIV/0!</v>
      </c>
      <c r="U393" s="787"/>
      <c r="V393" s="787"/>
      <c r="W393" s="787"/>
      <c r="X393" s="787"/>
      <c r="Y393" s="787"/>
      <c r="Z393" s="787"/>
      <c r="AA393" s="787"/>
      <c r="AB393" s="787"/>
      <c r="AC393" s="787"/>
    </row>
    <row r="394" spans="1:29" ht="15.75" hidden="1" thickBot="1" x14ac:dyDescent="0.3">
      <c r="A394" s="670"/>
      <c r="B394" s="730" t="s">
        <v>192</v>
      </c>
      <c r="C394" s="730"/>
      <c r="D394" s="1030"/>
      <c r="E394" s="1030"/>
      <c r="F394" s="1030"/>
      <c r="G394" s="1030"/>
      <c r="H394" s="1030"/>
      <c r="I394" s="1030"/>
      <c r="J394" s="1030"/>
      <c r="K394" s="1030"/>
      <c r="L394" s="1030"/>
      <c r="M394" s="1030"/>
      <c r="N394" s="1030"/>
      <c r="O394" s="1030"/>
      <c r="P394" s="1038"/>
      <c r="Q394" s="727"/>
      <c r="R394" s="787"/>
      <c r="S394" s="787"/>
      <c r="T394" s="787"/>
      <c r="U394" s="787"/>
      <c r="V394" s="787"/>
      <c r="W394" s="787"/>
      <c r="X394" s="787"/>
      <c r="Y394" s="787"/>
      <c r="Z394" s="787"/>
      <c r="AA394" s="787"/>
      <c r="AB394" s="787"/>
      <c r="AC394" s="787"/>
    </row>
    <row r="395" spans="1:29" hidden="1" x14ac:dyDescent="0.25">
      <c r="A395" s="670"/>
      <c r="B395" s="1026" t="s">
        <v>233</v>
      </c>
      <c r="C395" s="1026"/>
      <c r="D395" s="1031"/>
      <c r="E395" s="1031"/>
      <c r="F395" s="1031"/>
      <c r="G395" s="1031"/>
      <c r="H395" s="1031"/>
      <c r="I395" s="1031"/>
      <c r="J395" s="1031"/>
      <c r="K395" s="1031"/>
      <c r="L395" s="1031"/>
      <c r="M395" s="1031"/>
      <c r="N395" s="1031"/>
      <c r="O395" s="1031"/>
      <c r="P395" s="1039"/>
      <c r="Q395" s="727"/>
      <c r="R395" s="787"/>
      <c r="S395" s="787"/>
      <c r="T395" s="787"/>
      <c r="U395" s="787"/>
      <c r="V395" s="787"/>
      <c r="W395" s="787"/>
      <c r="X395" s="787"/>
      <c r="Y395" s="787"/>
      <c r="Z395" s="787"/>
      <c r="AA395" s="787"/>
      <c r="AB395" s="787"/>
      <c r="AC395" s="787"/>
    </row>
    <row r="396" spans="1:29" hidden="1" x14ac:dyDescent="0.25">
      <c r="A396" s="670"/>
      <c r="B396" s="1026" t="s">
        <v>230</v>
      </c>
      <c r="C396" s="1026"/>
      <c r="D396" s="1031"/>
      <c r="E396" s="1031"/>
      <c r="F396" s="1031"/>
      <c r="G396" s="1031"/>
      <c r="H396" s="1031"/>
      <c r="I396" s="1031"/>
      <c r="J396" s="1031"/>
      <c r="K396" s="1031"/>
      <c r="L396" s="1031"/>
      <c r="M396" s="1031"/>
      <c r="N396" s="1031"/>
      <c r="O396" s="1031"/>
      <c r="P396" s="1039"/>
      <c r="Q396" s="727"/>
      <c r="R396" s="788"/>
      <c r="S396" s="787"/>
      <c r="T396" s="787"/>
      <c r="U396" s="787"/>
      <c r="V396" s="787"/>
      <c r="W396" s="787"/>
      <c r="X396" s="787"/>
      <c r="Y396" s="787"/>
      <c r="Z396" s="787"/>
      <c r="AA396" s="787"/>
      <c r="AB396" s="787"/>
      <c r="AC396" s="787"/>
    </row>
    <row r="397" spans="1:29" hidden="1" x14ac:dyDescent="0.25">
      <c r="A397" s="670"/>
      <c r="B397" s="1026" t="s">
        <v>234</v>
      </c>
      <c r="C397" s="1026"/>
      <c r="D397" s="1031"/>
      <c r="E397" s="1031"/>
      <c r="F397" s="1031"/>
      <c r="G397" s="1031"/>
      <c r="H397" s="1031"/>
      <c r="I397" s="1031"/>
      <c r="J397" s="1031"/>
      <c r="K397" s="1031"/>
      <c r="L397" s="1031"/>
      <c r="M397" s="1031"/>
      <c r="N397" s="1031"/>
      <c r="O397" s="1031"/>
      <c r="P397" s="1039"/>
      <c r="Q397" s="727"/>
      <c r="R397" s="788"/>
      <c r="S397" s="787"/>
      <c r="T397" s="787"/>
      <c r="U397" s="787"/>
      <c r="V397" s="787"/>
      <c r="W397" s="787"/>
      <c r="X397" s="787"/>
      <c r="Y397" s="787"/>
      <c r="Z397" s="787"/>
      <c r="AA397" s="787"/>
      <c r="AB397" s="787"/>
      <c r="AC397" s="787"/>
    </row>
    <row r="398" spans="1:29" hidden="1" x14ac:dyDescent="0.25">
      <c r="A398" s="670"/>
      <c r="B398" s="1026" t="s">
        <v>231</v>
      </c>
      <c r="C398" s="1026"/>
      <c r="D398" s="1031"/>
      <c r="E398" s="1031"/>
      <c r="F398" s="1031"/>
      <c r="G398" s="1031"/>
      <c r="H398" s="1031"/>
      <c r="I398" s="1031"/>
      <c r="J398" s="1031"/>
      <c r="K398" s="1031"/>
      <c r="L398" s="1031"/>
      <c r="M398" s="1031"/>
      <c r="N398" s="1031"/>
      <c r="O398" s="1031"/>
      <c r="P398" s="1039"/>
      <c r="Q398" s="727"/>
      <c r="R398" s="788"/>
      <c r="S398" s="787"/>
      <c r="T398" s="787"/>
      <c r="U398" s="787"/>
      <c r="V398" s="787"/>
      <c r="W398" s="787"/>
      <c r="X398" s="787"/>
      <c r="Y398" s="787"/>
      <c r="Z398" s="787"/>
      <c r="AA398" s="787"/>
      <c r="AB398" s="787"/>
      <c r="AC398" s="787"/>
    </row>
    <row r="399" spans="1:29" ht="15.75" hidden="1" thickBot="1" x14ac:dyDescent="0.3">
      <c r="A399" s="670"/>
      <c r="B399" s="1021" t="s">
        <v>232</v>
      </c>
      <c r="C399" s="1021"/>
      <c r="D399" s="1040"/>
      <c r="E399" s="1040"/>
      <c r="F399" s="1040"/>
      <c r="G399" s="1040"/>
      <c r="H399" s="1040"/>
      <c r="I399" s="1040"/>
      <c r="J399" s="1040"/>
      <c r="K399" s="1040"/>
      <c r="L399" s="1040"/>
      <c r="M399" s="1040"/>
      <c r="N399" s="1040"/>
      <c r="O399" s="1040"/>
      <c r="P399" s="1041"/>
      <c r="Q399" s="727"/>
      <c r="R399" s="788"/>
      <c r="S399" s="787"/>
      <c r="T399" s="787"/>
      <c r="U399" s="787"/>
      <c r="V399" s="787"/>
      <c r="W399" s="787"/>
      <c r="X399" s="787"/>
      <c r="Y399" s="787"/>
      <c r="Z399" s="787"/>
      <c r="AA399" s="787"/>
      <c r="AB399" s="787"/>
      <c r="AC399" s="787"/>
    </row>
    <row r="400" spans="1:29" hidden="1" x14ac:dyDescent="0.25">
      <c r="A400" s="670"/>
      <c r="B400" s="724"/>
      <c r="C400" s="300"/>
      <c r="D400" s="653"/>
      <c r="E400" s="653"/>
      <c r="F400" s="653"/>
      <c r="G400" s="653"/>
      <c r="H400" s="653"/>
      <c r="I400" s="653"/>
      <c r="J400" s="653"/>
      <c r="K400" s="653"/>
      <c r="L400" s="653"/>
      <c r="M400" s="653"/>
      <c r="N400" s="653"/>
      <c r="O400" s="653"/>
      <c r="P400" s="798"/>
      <c r="Q400" s="727"/>
      <c r="R400" s="788"/>
      <c r="S400" s="787"/>
      <c r="T400" s="787"/>
      <c r="U400" s="787"/>
      <c r="V400" s="787"/>
      <c r="W400" s="787"/>
      <c r="X400" s="787"/>
      <c r="Y400" s="787"/>
      <c r="Z400" s="787"/>
      <c r="AA400" s="787"/>
      <c r="AB400" s="787"/>
      <c r="AC400" s="787"/>
    </row>
    <row r="401" spans="1:29" hidden="1" x14ac:dyDescent="0.25">
      <c r="A401" s="670"/>
      <c r="B401" s="724"/>
      <c r="C401" s="300" t="s">
        <v>303</v>
      </c>
      <c r="D401" s="300" t="str">
        <f>D172</f>
        <v/>
      </c>
      <c r="E401" s="300" t="str">
        <f t="shared" ref="E401:O401" si="147">E172</f>
        <v/>
      </c>
      <c r="F401" s="300" t="str">
        <f t="shared" si="147"/>
        <v/>
      </c>
      <c r="G401" s="300" t="str">
        <f t="shared" si="147"/>
        <v/>
      </c>
      <c r="H401" s="300" t="str">
        <f t="shared" si="147"/>
        <v/>
      </c>
      <c r="I401" s="300" t="str">
        <f t="shared" si="147"/>
        <v/>
      </c>
      <c r="J401" s="300" t="str">
        <f t="shared" si="147"/>
        <v/>
      </c>
      <c r="K401" s="300" t="str">
        <f t="shared" si="147"/>
        <v/>
      </c>
      <c r="L401" s="300" t="str">
        <f t="shared" si="147"/>
        <v/>
      </c>
      <c r="M401" s="300" t="str">
        <f t="shared" si="147"/>
        <v/>
      </c>
      <c r="N401" s="300" t="str">
        <f t="shared" si="147"/>
        <v/>
      </c>
      <c r="O401" s="300" t="str">
        <f t="shared" si="147"/>
        <v/>
      </c>
      <c r="P401" s="798">
        <f>IF(SUM(D401:O401)=0,0,AVERAGE(D401:O401))</f>
        <v>0</v>
      </c>
      <c r="Q401" s="727"/>
      <c r="R401" s="788"/>
      <c r="S401" s="787"/>
      <c r="T401" s="787"/>
      <c r="U401" s="787"/>
      <c r="V401" s="787"/>
      <c r="W401" s="787"/>
      <c r="X401" s="787"/>
      <c r="Y401" s="787"/>
      <c r="Z401" s="787"/>
      <c r="AA401" s="787"/>
      <c r="AB401" s="787"/>
      <c r="AC401" s="787"/>
    </row>
    <row r="402" spans="1:29" hidden="1" x14ac:dyDescent="0.25">
      <c r="A402" s="670"/>
      <c r="B402" s="724"/>
      <c r="C402" s="300" t="s">
        <v>304</v>
      </c>
      <c r="D402" s="300">
        <f>D175</f>
        <v>1277.758867179522</v>
      </c>
      <c r="E402" s="300">
        <f t="shared" ref="E402:O402" si="148">E175</f>
        <v>1277.758867179522</v>
      </c>
      <c r="F402" s="300">
        <f t="shared" si="148"/>
        <v>3791.6808496153585</v>
      </c>
      <c r="G402" s="300">
        <f t="shared" si="148"/>
        <v>1046.7696916059635</v>
      </c>
      <c r="H402" s="300">
        <f t="shared" si="148"/>
        <v>694.46524610252573</v>
      </c>
      <c r="I402" s="300">
        <f t="shared" si="148"/>
        <v>694.46524610252573</v>
      </c>
      <c r="J402" s="300">
        <f t="shared" si="148"/>
        <v>2061.134182040983</v>
      </c>
      <c r="K402" s="300">
        <f t="shared" si="148"/>
        <v>2860.9844101027979</v>
      </c>
      <c r="L402" s="300">
        <f t="shared" si="148"/>
        <v>2860.9844101027979</v>
      </c>
      <c r="M402" s="300">
        <f t="shared" si="148"/>
        <v>2860.9844101027979</v>
      </c>
      <c r="N402" s="300" t="str">
        <f t="shared" si="148"/>
        <v/>
      </c>
      <c r="O402" s="300" t="str">
        <f t="shared" si="148"/>
        <v/>
      </c>
      <c r="P402" s="798">
        <f t="shared" ref="P402:P404" si="149">IF(SUM(D402:O402)=0,0,AVERAGE(D402:O402))</f>
        <v>1942.6986180134795</v>
      </c>
      <c r="Q402" s="727"/>
      <c r="R402" s="788"/>
      <c r="S402" s="787"/>
      <c r="T402" s="787"/>
      <c r="U402" s="787"/>
      <c r="V402" s="787"/>
      <c r="W402" s="787"/>
      <c r="X402" s="787"/>
      <c r="Y402" s="787"/>
      <c r="Z402" s="787"/>
      <c r="AA402" s="787"/>
      <c r="AB402" s="787"/>
      <c r="AC402" s="787"/>
    </row>
    <row r="403" spans="1:29" hidden="1" x14ac:dyDescent="0.25">
      <c r="A403" s="670"/>
      <c r="B403" s="724"/>
      <c r="C403" s="300" t="s">
        <v>446</v>
      </c>
      <c r="D403" s="300" t="str">
        <f>D178</f>
        <v/>
      </c>
      <c r="E403" s="300" t="str">
        <f t="shared" ref="E403:O403" si="150">E178</f>
        <v/>
      </c>
      <c r="F403" s="300" t="str">
        <f t="shared" si="150"/>
        <v/>
      </c>
      <c r="G403" s="300">
        <f t="shared" si="150"/>
        <v>3408.0604534005038</v>
      </c>
      <c r="H403" s="300">
        <f t="shared" si="150"/>
        <v>4114.2351419429506</v>
      </c>
      <c r="I403" s="300">
        <f t="shared" si="150"/>
        <v>4114.2351419429506</v>
      </c>
      <c r="J403" s="300">
        <f t="shared" si="150"/>
        <v>706.17468854244669</v>
      </c>
      <c r="K403" s="300">
        <f t="shared" si="150"/>
        <v>706.17468854244669</v>
      </c>
      <c r="L403" s="300" t="str">
        <f t="shared" si="150"/>
        <v/>
      </c>
      <c r="M403" s="300" t="str">
        <f t="shared" si="150"/>
        <v/>
      </c>
      <c r="N403" s="300" t="str">
        <f t="shared" si="150"/>
        <v/>
      </c>
      <c r="O403" s="300" t="str">
        <f t="shared" si="150"/>
        <v/>
      </c>
      <c r="P403" s="798">
        <f t="shared" si="149"/>
        <v>2609.77602287426</v>
      </c>
      <c r="Q403" s="727"/>
      <c r="R403" s="788"/>
      <c r="S403" s="787"/>
      <c r="T403" s="787"/>
      <c r="U403" s="787"/>
      <c r="V403" s="787"/>
      <c r="W403" s="787"/>
      <c r="X403" s="787"/>
      <c r="Y403" s="787"/>
      <c r="Z403" s="787"/>
      <c r="AA403" s="787"/>
      <c r="AB403" s="787"/>
      <c r="AC403" s="787"/>
    </row>
    <row r="404" spans="1:29" hidden="1" x14ac:dyDescent="0.25">
      <c r="A404" s="670"/>
      <c r="B404" s="724"/>
      <c r="C404" s="300" t="s">
        <v>308</v>
      </c>
      <c r="D404" s="300">
        <f>D181</f>
        <v>40.846892232282663</v>
      </c>
      <c r="E404" s="300">
        <f t="shared" ref="E404:O404" si="151">E181</f>
        <v>40.846892232282663</v>
      </c>
      <c r="F404" s="300">
        <f t="shared" si="151"/>
        <v>40.846892232282663</v>
      </c>
      <c r="G404" s="300">
        <f t="shared" si="151"/>
        <v>40.846892232282663</v>
      </c>
      <c r="H404" s="300">
        <f t="shared" si="151"/>
        <v>40.846892232282663</v>
      </c>
      <c r="I404" s="300">
        <f t="shared" si="151"/>
        <v>40.846892232282663</v>
      </c>
      <c r="J404" s="300">
        <f t="shared" si="151"/>
        <v>41.255361154605488</v>
      </c>
      <c r="K404" s="300">
        <f t="shared" si="151"/>
        <v>41.255361154605488</v>
      </c>
      <c r="L404" s="300">
        <f t="shared" si="151"/>
        <v>37.442984546259105</v>
      </c>
      <c r="M404" s="300">
        <f t="shared" si="151"/>
        <v>37.442984546259105</v>
      </c>
      <c r="N404" s="300" t="str">
        <f t="shared" si="151"/>
        <v/>
      </c>
      <c r="O404" s="300" t="str">
        <f t="shared" si="151"/>
        <v/>
      </c>
      <c r="P404" s="798">
        <f t="shared" si="149"/>
        <v>40.247804479542516</v>
      </c>
      <c r="Q404" s="727"/>
      <c r="R404" s="788"/>
      <c r="S404" s="787"/>
      <c r="T404" s="787"/>
      <c r="U404" s="787"/>
      <c r="V404" s="787"/>
      <c r="W404" s="787"/>
      <c r="X404" s="787"/>
      <c r="Y404" s="787"/>
      <c r="Z404" s="787"/>
      <c r="AA404" s="787"/>
      <c r="AB404" s="787"/>
      <c r="AC404" s="787"/>
    </row>
    <row r="405" spans="1:29" hidden="1" x14ac:dyDescent="0.25">
      <c r="A405" s="670"/>
      <c r="B405" s="724"/>
      <c r="C405" s="300"/>
      <c r="D405" s="300">
        <f>SUM(D401:D404)</f>
        <v>1318.6057594118047</v>
      </c>
      <c r="E405" s="300">
        <f t="shared" ref="E405:O405" si="152">SUM(E401:E404)</f>
        <v>1318.6057594118047</v>
      </c>
      <c r="F405" s="300">
        <f t="shared" si="152"/>
        <v>3832.5277418476412</v>
      </c>
      <c r="G405" s="300">
        <f t="shared" si="152"/>
        <v>4495.67703723875</v>
      </c>
      <c r="H405" s="300">
        <f t="shared" si="152"/>
        <v>4849.5472802777585</v>
      </c>
      <c r="I405" s="300">
        <f t="shared" si="152"/>
        <v>4849.5472802777585</v>
      </c>
      <c r="J405" s="300">
        <f t="shared" si="152"/>
        <v>2808.5642317380352</v>
      </c>
      <c r="K405" s="300">
        <f t="shared" si="152"/>
        <v>3608.4144597998502</v>
      </c>
      <c r="L405" s="300">
        <f t="shared" si="152"/>
        <v>2898.4273946490571</v>
      </c>
      <c r="M405" s="300">
        <f t="shared" si="152"/>
        <v>2898.4273946490571</v>
      </c>
      <c r="N405" s="300">
        <f t="shared" si="152"/>
        <v>0</v>
      </c>
      <c r="O405" s="300">
        <f t="shared" si="152"/>
        <v>0</v>
      </c>
      <c r="P405" s="792">
        <f t="shared" ref="P405" si="153">AVERAGE(D405:O405)</f>
        <v>2739.8620282751258</v>
      </c>
      <c r="Q405" s="727"/>
      <c r="R405" s="788"/>
      <c r="S405" s="787"/>
      <c r="T405" s="787"/>
      <c r="U405" s="787"/>
      <c r="V405" s="787"/>
      <c r="W405" s="787"/>
      <c r="X405" s="787"/>
      <c r="Y405" s="787"/>
      <c r="Z405" s="787"/>
      <c r="AA405" s="787"/>
      <c r="AB405" s="787"/>
      <c r="AC405" s="787"/>
    </row>
    <row r="406" spans="1:29" ht="15.75" hidden="1" thickBot="1" x14ac:dyDescent="0.3">
      <c r="A406" s="701"/>
      <c r="B406" s="702"/>
      <c r="C406" s="702"/>
      <c r="D406" s="702"/>
      <c r="E406" s="702"/>
      <c r="F406" s="702"/>
      <c r="G406" s="702"/>
      <c r="H406" s="702"/>
      <c r="I406" s="702"/>
      <c r="J406" s="702"/>
      <c r="K406" s="702"/>
      <c r="L406" s="702"/>
      <c r="M406" s="702"/>
      <c r="N406" s="702"/>
      <c r="O406" s="702"/>
      <c r="P406" s="702"/>
      <c r="Q406" s="723"/>
    </row>
    <row r="407" spans="1:29" ht="15.75" hidden="1" thickTop="1" x14ac:dyDescent="0.25"/>
    <row r="408" spans="1:29" ht="15.75" hidden="1" thickBot="1" x14ac:dyDescent="0.3"/>
    <row r="409" spans="1:29" ht="16.5" hidden="1" thickTop="1" thickBot="1" x14ac:dyDescent="0.3">
      <c r="A409" s="734"/>
      <c r="B409" s="735" t="s">
        <v>124</v>
      </c>
      <c r="C409" s="736"/>
      <c r="D409" s="736"/>
      <c r="E409" s="736"/>
      <c r="F409" s="736"/>
      <c r="G409" s="736"/>
      <c r="H409" s="736"/>
      <c r="I409" s="736"/>
      <c r="J409" s="736"/>
      <c r="K409" s="736"/>
      <c r="L409" s="736"/>
      <c r="M409" s="736"/>
      <c r="N409" s="736"/>
      <c r="O409" s="736"/>
      <c r="P409" s="737"/>
      <c r="Q409" s="738"/>
      <c r="R409" s="783"/>
      <c r="S409" s="783"/>
      <c r="T409" s="783"/>
      <c r="U409" s="783"/>
      <c r="V409" s="783"/>
      <c r="W409" s="783"/>
      <c r="X409" s="783"/>
      <c r="Y409" s="783"/>
    </row>
    <row r="410" spans="1:29" ht="15.75" hidden="1" thickTop="1" x14ac:dyDescent="0.25">
      <c r="A410" s="670"/>
      <c r="B410" s="224" t="s">
        <v>12</v>
      </c>
      <c r="C410" s="228" t="s">
        <v>206</v>
      </c>
      <c r="D410" s="228"/>
      <c r="E410" s="228"/>
      <c r="F410" s="228"/>
      <c r="G410" s="228"/>
      <c r="H410" s="228"/>
      <c r="I410" s="228"/>
      <c r="J410" s="228"/>
      <c r="K410" s="228"/>
      <c r="L410" s="228"/>
      <c r="M410" s="228"/>
      <c r="N410" s="228"/>
      <c r="O410" s="228"/>
      <c r="P410" s="300"/>
      <c r="Q410" s="672"/>
      <c r="R410" s="783"/>
      <c r="S410" s="783"/>
      <c r="T410" s="783"/>
      <c r="U410" s="783"/>
      <c r="V410" s="783"/>
      <c r="W410" s="783"/>
      <c r="X410" s="783"/>
      <c r="Y410" s="783"/>
    </row>
    <row r="411" spans="1:29" hidden="1" x14ac:dyDescent="0.25">
      <c r="A411" s="670">
        <v>1</v>
      </c>
      <c r="B411" s="739" t="str">
        <f>SAÍDAS!C31</f>
        <v>Mão de Obra</v>
      </c>
      <c r="C411" s="300">
        <f t="shared" ref="C411:C450" si="154">SUM(D411:O411)</f>
        <v>0</v>
      </c>
      <c r="D411" s="300">
        <f>SAÍDAS!E31*(SAÍDAS!$U31/100)</f>
        <v>0</v>
      </c>
      <c r="E411" s="300">
        <f>SAÍDAS!F31*(SAÍDAS!$U31/100)</f>
        <v>0</v>
      </c>
      <c r="F411" s="300">
        <f>SAÍDAS!G31*(SAÍDAS!$U31/100)</f>
        <v>0</v>
      </c>
      <c r="G411" s="300">
        <f>SAÍDAS!H31*(SAÍDAS!$U31/100)</f>
        <v>0</v>
      </c>
      <c r="H411" s="300">
        <f>SAÍDAS!I31*(SAÍDAS!$U31/100)</f>
        <v>0</v>
      </c>
      <c r="I411" s="300">
        <f>SAÍDAS!J31*(SAÍDAS!$U31/100)</f>
        <v>0</v>
      </c>
      <c r="J411" s="300">
        <f>SAÍDAS!K31*(SAÍDAS!$U31/100)</f>
        <v>0</v>
      </c>
      <c r="K411" s="300">
        <f>SAÍDAS!L31*(SAÍDAS!$U31/100)</f>
        <v>0</v>
      </c>
      <c r="L411" s="300">
        <f>SAÍDAS!M31*(SAÍDAS!$U31/100)</f>
        <v>0</v>
      </c>
      <c r="M411" s="300">
        <f>SAÍDAS!N31*(SAÍDAS!$U31/100)</f>
        <v>0</v>
      </c>
      <c r="N411" s="300">
        <f>SAÍDAS!O31*(SAÍDAS!$U31/100)</f>
        <v>0</v>
      </c>
      <c r="O411" s="300">
        <f>SAÍDAS!P31*(SAÍDAS!$U31/100)</f>
        <v>0</v>
      </c>
      <c r="P411" s="224"/>
      <c r="Q411" s="672"/>
      <c r="R411" s="783"/>
      <c r="S411" s="783"/>
      <c r="T411" s="783"/>
      <c r="U411" s="783"/>
      <c r="V411" s="783"/>
      <c r="W411" s="783"/>
      <c r="X411" s="783"/>
      <c r="Y411" s="783"/>
    </row>
    <row r="412" spans="1:29" hidden="1" x14ac:dyDescent="0.25">
      <c r="A412" s="670">
        <v>2</v>
      </c>
      <c r="B412" s="739" t="str">
        <f>SAÍDAS!C32</f>
        <v>Mão de Obra</v>
      </c>
      <c r="C412" s="300">
        <f t="shared" si="154"/>
        <v>0</v>
      </c>
      <c r="D412" s="300">
        <f>SAÍDAS!E32*(SAÍDAS!$U32/100)</f>
        <v>0</v>
      </c>
      <c r="E412" s="300">
        <f>SAÍDAS!F32*(SAÍDAS!$U32/100)</f>
        <v>0</v>
      </c>
      <c r="F412" s="300">
        <f>SAÍDAS!G32*(SAÍDAS!$U32/100)</f>
        <v>0</v>
      </c>
      <c r="G412" s="300">
        <f>SAÍDAS!H32*(SAÍDAS!$U32/100)</f>
        <v>0</v>
      </c>
      <c r="H412" s="300">
        <f>SAÍDAS!I32*(SAÍDAS!$U32/100)</f>
        <v>0</v>
      </c>
      <c r="I412" s="300">
        <f>SAÍDAS!J32*(SAÍDAS!$U32/100)</f>
        <v>0</v>
      </c>
      <c r="J412" s="300">
        <f>SAÍDAS!K32*(SAÍDAS!$U32/100)</f>
        <v>0</v>
      </c>
      <c r="K412" s="300">
        <f>SAÍDAS!L32*(SAÍDAS!$U32/100)</f>
        <v>0</v>
      </c>
      <c r="L412" s="300">
        <f>SAÍDAS!M32*(SAÍDAS!$U32/100)</f>
        <v>0</v>
      </c>
      <c r="M412" s="300">
        <f>SAÍDAS!N32*(SAÍDAS!$U32/100)</f>
        <v>0</v>
      </c>
      <c r="N412" s="300">
        <f>SAÍDAS!O32*(SAÍDAS!$U32/100)</f>
        <v>0</v>
      </c>
      <c r="O412" s="300">
        <f>SAÍDAS!P32*(SAÍDAS!$U32/100)</f>
        <v>0</v>
      </c>
      <c r="P412" s="300"/>
      <c r="Q412" s="672"/>
      <c r="R412" s="783"/>
      <c r="S412" s="783"/>
      <c r="T412" s="783"/>
      <c r="U412" s="783"/>
      <c r="V412" s="783"/>
      <c r="W412" s="783"/>
      <c r="X412" s="783"/>
      <c r="Y412" s="783"/>
    </row>
    <row r="413" spans="1:29" hidden="1" x14ac:dyDescent="0.25">
      <c r="A413" s="670">
        <v>3</v>
      </c>
      <c r="B413" s="739" t="str">
        <f>SAÍDAS!C33</f>
        <v>Mão de Obra</v>
      </c>
      <c r="C413" s="300">
        <f t="shared" si="154"/>
        <v>0</v>
      </c>
      <c r="D413" s="300">
        <f>SAÍDAS!E33*(SAÍDAS!$U33/100)</f>
        <v>0</v>
      </c>
      <c r="E413" s="300">
        <f>SAÍDAS!F33*(SAÍDAS!$U33/100)</f>
        <v>0</v>
      </c>
      <c r="F413" s="300">
        <f>SAÍDAS!G33*(SAÍDAS!$U33/100)</f>
        <v>0</v>
      </c>
      <c r="G413" s="300">
        <f>SAÍDAS!H33*(SAÍDAS!$U33/100)</f>
        <v>0</v>
      </c>
      <c r="H413" s="300">
        <f>SAÍDAS!I33*(SAÍDAS!$U33/100)</f>
        <v>0</v>
      </c>
      <c r="I413" s="300">
        <f>SAÍDAS!J33*(SAÍDAS!$U33/100)</f>
        <v>0</v>
      </c>
      <c r="J413" s="300">
        <f>SAÍDAS!K33*(SAÍDAS!$U33/100)</f>
        <v>0</v>
      </c>
      <c r="K413" s="300">
        <f>SAÍDAS!L33*(SAÍDAS!$U33/100)</f>
        <v>0</v>
      </c>
      <c r="L413" s="300">
        <f>SAÍDAS!M33*(SAÍDAS!$U33/100)</f>
        <v>0</v>
      </c>
      <c r="M413" s="300">
        <f>SAÍDAS!N33*(SAÍDAS!$U33/100)</f>
        <v>0</v>
      </c>
      <c r="N413" s="300">
        <f>SAÍDAS!O33*(SAÍDAS!$U33/100)</f>
        <v>0</v>
      </c>
      <c r="O413" s="300">
        <f>SAÍDAS!P33*(SAÍDAS!$U33/100)</f>
        <v>0</v>
      </c>
      <c r="P413" s="300"/>
      <c r="Q413" s="672"/>
      <c r="R413" s="783"/>
      <c r="S413" s="783"/>
      <c r="T413" s="783"/>
      <c r="U413" s="783"/>
      <c r="V413" s="783"/>
      <c r="W413" s="783"/>
      <c r="X413" s="783"/>
      <c r="Y413" s="783"/>
    </row>
    <row r="414" spans="1:29" hidden="1" x14ac:dyDescent="0.25">
      <c r="A414" s="670">
        <v>4</v>
      </c>
      <c r="B414" s="739" t="str">
        <f>SAÍDAS!C34</f>
        <v>Serviços Terceirizados</v>
      </c>
      <c r="C414" s="300">
        <f t="shared" si="154"/>
        <v>0</v>
      </c>
      <c r="D414" s="300">
        <f>SAÍDAS!E34*(SAÍDAS!$U34/100)</f>
        <v>0</v>
      </c>
      <c r="E414" s="300">
        <f>SAÍDAS!F34*(SAÍDAS!$U34/100)</f>
        <v>0</v>
      </c>
      <c r="F414" s="300">
        <f>SAÍDAS!G34*(SAÍDAS!$U34/100)</f>
        <v>0</v>
      </c>
      <c r="G414" s="300">
        <f>SAÍDAS!H34*(SAÍDAS!$U34/100)</f>
        <v>0</v>
      </c>
      <c r="H414" s="300">
        <f>SAÍDAS!I34*(SAÍDAS!$U34/100)</f>
        <v>0</v>
      </c>
      <c r="I414" s="300">
        <f>SAÍDAS!J34*(SAÍDAS!$U34/100)</f>
        <v>0</v>
      </c>
      <c r="J414" s="300">
        <f>SAÍDAS!K34*(SAÍDAS!$U34/100)</f>
        <v>0</v>
      </c>
      <c r="K414" s="300">
        <f>SAÍDAS!L34*(SAÍDAS!$U34/100)</f>
        <v>0</v>
      </c>
      <c r="L414" s="300">
        <f>SAÍDAS!M34*(SAÍDAS!$U34/100)</f>
        <v>0</v>
      </c>
      <c r="M414" s="300">
        <f>SAÍDAS!N34*(SAÍDAS!$U34/100)</f>
        <v>0</v>
      </c>
      <c r="N414" s="300">
        <f>SAÍDAS!O34*(SAÍDAS!$U34/100)</f>
        <v>0</v>
      </c>
      <c r="O414" s="300">
        <f>SAÍDAS!P34*(SAÍDAS!$U34/100)</f>
        <v>0</v>
      </c>
      <c r="P414" s="300"/>
      <c r="Q414" s="672"/>
      <c r="R414" s="783"/>
      <c r="S414" s="783"/>
      <c r="T414" s="783"/>
      <c r="U414" s="783"/>
      <c r="V414" s="783"/>
      <c r="W414" s="783"/>
      <c r="X414" s="783"/>
      <c r="Y414" s="783"/>
    </row>
    <row r="415" spans="1:29" hidden="1" x14ac:dyDescent="0.25">
      <c r="A415" s="670">
        <v>5</v>
      </c>
      <c r="B415" s="739" t="str">
        <f>SAÍDAS!C35</f>
        <v>Alimentação</v>
      </c>
      <c r="C415" s="300">
        <f t="shared" si="154"/>
        <v>0</v>
      </c>
      <c r="D415" s="300">
        <f>SAÍDAS!E35*(SAÍDAS!$U35/100)</f>
        <v>0</v>
      </c>
      <c r="E415" s="300">
        <f>SAÍDAS!F35*(SAÍDAS!$U35/100)</f>
        <v>0</v>
      </c>
      <c r="F415" s="300">
        <f>SAÍDAS!G35*(SAÍDAS!$U35/100)</f>
        <v>0</v>
      </c>
      <c r="G415" s="300">
        <f>SAÍDAS!H35*(SAÍDAS!$U35/100)</f>
        <v>0</v>
      </c>
      <c r="H415" s="300">
        <f>SAÍDAS!I35*(SAÍDAS!$U35/100)</f>
        <v>0</v>
      </c>
      <c r="I415" s="300">
        <f>SAÍDAS!J35*(SAÍDAS!$U35/100)</f>
        <v>0</v>
      </c>
      <c r="J415" s="300">
        <f>SAÍDAS!K35*(SAÍDAS!$U35/100)</f>
        <v>0</v>
      </c>
      <c r="K415" s="300">
        <f>SAÍDAS!L35*(SAÍDAS!$U35/100)</f>
        <v>0</v>
      </c>
      <c r="L415" s="300">
        <f>SAÍDAS!M35*(SAÍDAS!$U35/100)</f>
        <v>0</v>
      </c>
      <c r="M415" s="300">
        <f>SAÍDAS!N35*(SAÍDAS!$U35/100)</f>
        <v>0</v>
      </c>
      <c r="N415" s="300">
        <f>SAÍDAS!O35*(SAÍDAS!$U35/100)</f>
        <v>0</v>
      </c>
      <c r="O415" s="300">
        <f>SAÍDAS!P35*(SAÍDAS!$U35/100)</f>
        <v>0</v>
      </c>
      <c r="P415" s="300"/>
      <c r="Q415" s="672"/>
      <c r="R415" s="783"/>
      <c r="S415" s="783"/>
      <c r="T415" s="783"/>
      <c r="U415" s="783"/>
      <c r="V415" s="783"/>
      <c r="W415" s="783"/>
      <c r="X415" s="783"/>
      <c r="Y415" s="783"/>
    </row>
    <row r="416" spans="1:29" hidden="1" x14ac:dyDescent="0.25">
      <c r="A416" s="670">
        <v>6</v>
      </c>
      <c r="B416" s="739" t="str">
        <f>SAÍDAS!C36</f>
        <v>Alimentação</v>
      </c>
      <c r="C416" s="300">
        <f t="shared" si="154"/>
        <v>0</v>
      </c>
      <c r="D416" s="300">
        <f>SAÍDAS!E36*(SAÍDAS!$U36/100)</f>
        <v>0</v>
      </c>
      <c r="E416" s="300">
        <f>SAÍDAS!F36*(SAÍDAS!$U36/100)</f>
        <v>0</v>
      </c>
      <c r="F416" s="300">
        <f>SAÍDAS!G36*(SAÍDAS!$U36/100)</f>
        <v>0</v>
      </c>
      <c r="G416" s="300">
        <f>SAÍDAS!H36*(SAÍDAS!$U36/100)</f>
        <v>0</v>
      </c>
      <c r="H416" s="300">
        <f>SAÍDAS!I36*(SAÍDAS!$U36/100)</f>
        <v>0</v>
      </c>
      <c r="I416" s="300">
        <f>SAÍDAS!J36*(SAÍDAS!$U36/100)</f>
        <v>0</v>
      </c>
      <c r="J416" s="300">
        <f>SAÍDAS!K36*(SAÍDAS!$U36/100)</f>
        <v>0</v>
      </c>
      <c r="K416" s="300">
        <f>SAÍDAS!L36*(SAÍDAS!$U36/100)</f>
        <v>0</v>
      </c>
      <c r="L416" s="300">
        <f>SAÍDAS!M36*(SAÍDAS!$U36/100)</f>
        <v>0</v>
      </c>
      <c r="M416" s="300">
        <f>SAÍDAS!N36*(SAÍDAS!$U36/100)</f>
        <v>0</v>
      </c>
      <c r="N416" s="300">
        <f>SAÍDAS!O36*(SAÍDAS!$U36/100)</f>
        <v>0</v>
      </c>
      <c r="O416" s="300">
        <f>SAÍDAS!P36*(SAÍDAS!$U36/100)</f>
        <v>0</v>
      </c>
      <c r="P416" s="300"/>
      <c r="Q416" s="672"/>
      <c r="R416" s="783"/>
      <c r="S416" s="783"/>
      <c r="T416" s="783"/>
      <c r="U416" s="783"/>
      <c r="V416" s="783"/>
      <c r="W416" s="783"/>
      <c r="X416" s="783"/>
      <c r="Y416" s="783"/>
    </row>
    <row r="417" spans="1:25" hidden="1" x14ac:dyDescent="0.25">
      <c r="A417" s="670">
        <v>7</v>
      </c>
      <c r="B417" s="739" t="str">
        <f>SAÍDAS!C37</f>
        <v>Alimentação</v>
      </c>
      <c r="C417" s="300">
        <f t="shared" si="154"/>
        <v>0</v>
      </c>
      <c r="D417" s="300">
        <f>SAÍDAS!E37*(SAÍDAS!$U37/100)</f>
        <v>0</v>
      </c>
      <c r="E417" s="300">
        <f>SAÍDAS!F37*(SAÍDAS!$U37/100)</f>
        <v>0</v>
      </c>
      <c r="F417" s="300">
        <f>SAÍDAS!G37*(SAÍDAS!$U37/100)</f>
        <v>0</v>
      </c>
      <c r="G417" s="300">
        <f>SAÍDAS!H37*(SAÍDAS!$U37/100)</f>
        <v>0</v>
      </c>
      <c r="H417" s="300">
        <f>SAÍDAS!I37*(SAÍDAS!$U37/100)</f>
        <v>0</v>
      </c>
      <c r="I417" s="300">
        <f>SAÍDAS!J37*(SAÍDAS!$U37/100)</f>
        <v>0</v>
      </c>
      <c r="J417" s="300">
        <f>SAÍDAS!K37*(SAÍDAS!$U37/100)</f>
        <v>0</v>
      </c>
      <c r="K417" s="300">
        <f>SAÍDAS!L37*(SAÍDAS!$U37/100)</f>
        <v>0</v>
      </c>
      <c r="L417" s="300">
        <f>SAÍDAS!M37*(SAÍDAS!$U37/100)</f>
        <v>0</v>
      </c>
      <c r="M417" s="300">
        <f>SAÍDAS!N37*(SAÍDAS!$U37/100)</f>
        <v>0</v>
      </c>
      <c r="N417" s="300">
        <f>SAÍDAS!O37*(SAÍDAS!$U37/100)</f>
        <v>0</v>
      </c>
      <c r="O417" s="300">
        <f>SAÍDAS!P37*(SAÍDAS!$U37/100)</f>
        <v>0</v>
      </c>
      <c r="P417" s="300"/>
      <c r="Q417" s="672"/>
      <c r="R417" s="783"/>
      <c r="S417" s="783"/>
      <c r="T417" s="783"/>
      <c r="U417" s="783"/>
      <c r="V417" s="783"/>
      <c r="W417" s="783"/>
      <c r="X417" s="783"/>
      <c r="Y417" s="783"/>
    </row>
    <row r="418" spans="1:25" hidden="1" x14ac:dyDescent="0.25">
      <c r="A418" s="670">
        <v>8</v>
      </c>
      <c r="B418" s="739" t="str">
        <f>SAÍDAS!C38</f>
        <v>Alimentação</v>
      </c>
      <c r="C418" s="300">
        <f t="shared" si="154"/>
        <v>0</v>
      </c>
      <c r="D418" s="300">
        <f>SAÍDAS!E38*(SAÍDAS!$U38/100)</f>
        <v>0</v>
      </c>
      <c r="E418" s="300">
        <f>SAÍDAS!F38*(SAÍDAS!$U38/100)</f>
        <v>0</v>
      </c>
      <c r="F418" s="300">
        <f>SAÍDAS!G38*(SAÍDAS!$U38/100)</f>
        <v>0</v>
      </c>
      <c r="G418" s="300">
        <f>SAÍDAS!H38*(SAÍDAS!$U38/100)</f>
        <v>0</v>
      </c>
      <c r="H418" s="300">
        <f>SAÍDAS!I38*(SAÍDAS!$U38/100)</f>
        <v>0</v>
      </c>
      <c r="I418" s="300">
        <f>SAÍDAS!J38*(SAÍDAS!$U38/100)</f>
        <v>0</v>
      </c>
      <c r="J418" s="300">
        <f>SAÍDAS!K38*(SAÍDAS!$U38/100)</f>
        <v>0</v>
      </c>
      <c r="K418" s="300">
        <f>SAÍDAS!L38*(SAÍDAS!$U38/100)</f>
        <v>0</v>
      </c>
      <c r="L418" s="300">
        <f>SAÍDAS!M38*(SAÍDAS!$U38/100)</f>
        <v>0</v>
      </c>
      <c r="M418" s="300">
        <f>SAÍDAS!N38*(SAÍDAS!$U38/100)</f>
        <v>0</v>
      </c>
      <c r="N418" s="300">
        <f>SAÍDAS!O38*(SAÍDAS!$U38/100)</f>
        <v>0</v>
      </c>
      <c r="O418" s="300">
        <f>SAÍDAS!P38*(SAÍDAS!$U38/100)</f>
        <v>0</v>
      </c>
      <c r="P418" s="300"/>
      <c r="Q418" s="672"/>
      <c r="R418" s="783"/>
      <c r="S418" s="783"/>
      <c r="T418" s="783"/>
      <c r="U418" s="783"/>
      <c r="V418" s="783"/>
      <c r="W418" s="783"/>
      <c r="X418" s="783"/>
      <c r="Y418" s="783"/>
    </row>
    <row r="419" spans="1:25" hidden="1" x14ac:dyDescent="0.25">
      <c r="A419" s="670">
        <v>9</v>
      </c>
      <c r="B419" s="739" t="str">
        <f>SAÍDAS!C39</f>
        <v>Alimentação</v>
      </c>
      <c r="C419" s="300">
        <f t="shared" si="154"/>
        <v>0</v>
      </c>
      <c r="D419" s="300">
        <f>SAÍDAS!E39*(SAÍDAS!$U39/100)</f>
        <v>0</v>
      </c>
      <c r="E419" s="300">
        <f>SAÍDAS!F39*(SAÍDAS!$U39/100)</f>
        <v>0</v>
      </c>
      <c r="F419" s="300">
        <f>SAÍDAS!G39*(SAÍDAS!$U39/100)</f>
        <v>0</v>
      </c>
      <c r="G419" s="300">
        <f>SAÍDAS!H39*(SAÍDAS!$U39/100)</f>
        <v>0</v>
      </c>
      <c r="H419" s="300">
        <f>SAÍDAS!I39*(SAÍDAS!$U39/100)</f>
        <v>0</v>
      </c>
      <c r="I419" s="300">
        <f>SAÍDAS!J39*(SAÍDAS!$U39/100)</f>
        <v>0</v>
      </c>
      <c r="J419" s="300">
        <f>SAÍDAS!K39*(SAÍDAS!$U39/100)</f>
        <v>0</v>
      </c>
      <c r="K419" s="300">
        <f>SAÍDAS!L39*(SAÍDAS!$U39/100)</f>
        <v>0</v>
      </c>
      <c r="L419" s="300">
        <f>SAÍDAS!M39*(SAÍDAS!$U39/100)</f>
        <v>0</v>
      </c>
      <c r="M419" s="300">
        <f>SAÍDAS!N39*(SAÍDAS!$U39/100)</f>
        <v>0</v>
      </c>
      <c r="N419" s="300">
        <f>SAÍDAS!O39*(SAÍDAS!$U39/100)</f>
        <v>0</v>
      </c>
      <c r="O419" s="300">
        <f>SAÍDAS!P39*(SAÍDAS!$U39/100)</f>
        <v>0</v>
      </c>
      <c r="P419" s="300"/>
      <c r="Q419" s="672"/>
      <c r="R419" s="783"/>
      <c r="S419" s="783"/>
      <c r="T419" s="783"/>
      <c r="U419" s="783"/>
      <c r="V419" s="783"/>
      <c r="W419" s="783"/>
      <c r="X419" s="783"/>
      <c r="Y419" s="783"/>
    </row>
    <row r="420" spans="1:25" hidden="1" x14ac:dyDescent="0.25">
      <c r="A420" s="670">
        <v>10</v>
      </c>
      <c r="B420" s="739" t="str">
        <f>SAÍDAS!C40</f>
        <v>Alimentação</v>
      </c>
      <c r="C420" s="300">
        <f t="shared" si="154"/>
        <v>0</v>
      </c>
      <c r="D420" s="300">
        <f>SAÍDAS!E40*(SAÍDAS!$U40/100)</f>
        <v>0</v>
      </c>
      <c r="E420" s="300">
        <f>SAÍDAS!F40*(SAÍDAS!$U40/100)</f>
        <v>0</v>
      </c>
      <c r="F420" s="300">
        <f>SAÍDAS!G40*(SAÍDAS!$U40/100)</f>
        <v>0</v>
      </c>
      <c r="G420" s="300">
        <f>SAÍDAS!H40*(SAÍDAS!$U40/100)</f>
        <v>0</v>
      </c>
      <c r="H420" s="300">
        <f>SAÍDAS!I40*(SAÍDAS!$U40/100)</f>
        <v>0</v>
      </c>
      <c r="I420" s="300">
        <f>SAÍDAS!J40*(SAÍDAS!$U40/100)</f>
        <v>0</v>
      </c>
      <c r="J420" s="300">
        <f>SAÍDAS!K40*(SAÍDAS!$U40/100)</f>
        <v>0</v>
      </c>
      <c r="K420" s="300">
        <f>SAÍDAS!L40*(SAÍDAS!$U40/100)</f>
        <v>0</v>
      </c>
      <c r="L420" s="300">
        <f>SAÍDAS!M40*(SAÍDAS!$U40/100)</f>
        <v>0</v>
      </c>
      <c r="M420" s="300">
        <f>SAÍDAS!N40*(SAÍDAS!$U40/100)</f>
        <v>0</v>
      </c>
      <c r="N420" s="300">
        <f>SAÍDAS!O40*(SAÍDAS!$U40/100)</f>
        <v>0</v>
      </c>
      <c r="O420" s="300">
        <f>SAÍDAS!P40*(SAÍDAS!$U40/100)</f>
        <v>0</v>
      </c>
      <c r="P420" s="300"/>
      <c r="Q420" s="672"/>
      <c r="R420" s="783"/>
      <c r="S420" s="783"/>
      <c r="T420" s="783"/>
      <c r="U420" s="783"/>
      <c r="V420" s="783"/>
      <c r="W420" s="783"/>
      <c r="X420" s="783"/>
      <c r="Y420" s="783"/>
    </row>
    <row r="421" spans="1:25" hidden="1" x14ac:dyDescent="0.25">
      <c r="A421" s="670">
        <v>11</v>
      </c>
      <c r="B421" s="739" t="str">
        <f>SAÍDAS!C41</f>
        <v>Alimentação</v>
      </c>
      <c r="C421" s="300">
        <f t="shared" si="154"/>
        <v>0</v>
      </c>
      <c r="D421" s="300">
        <f>SAÍDAS!E41*(SAÍDAS!$U41/100)</f>
        <v>0</v>
      </c>
      <c r="E421" s="300">
        <f>SAÍDAS!F41*(SAÍDAS!$U41/100)</f>
        <v>0</v>
      </c>
      <c r="F421" s="300">
        <f>SAÍDAS!G41*(SAÍDAS!$U41/100)</f>
        <v>0</v>
      </c>
      <c r="G421" s="300">
        <f>SAÍDAS!H41*(SAÍDAS!$U41/100)</f>
        <v>0</v>
      </c>
      <c r="H421" s="300">
        <f>SAÍDAS!I41*(SAÍDAS!$U41/100)</f>
        <v>0</v>
      </c>
      <c r="I421" s="300">
        <f>SAÍDAS!J41*(SAÍDAS!$U41/100)</f>
        <v>0</v>
      </c>
      <c r="J421" s="300">
        <f>SAÍDAS!K41*(SAÍDAS!$U41/100)</f>
        <v>0</v>
      </c>
      <c r="K421" s="300">
        <f>SAÍDAS!L41*(SAÍDAS!$U41/100)</f>
        <v>0</v>
      </c>
      <c r="L421" s="300">
        <f>SAÍDAS!M41*(SAÍDAS!$U41/100)</f>
        <v>0</v>
      </c>
      <c r="M421" s="300">
        <f>SAÍDAS!N41*(SAÍDAS!$U41/100)</f>
        <v>0</v>
      </c>
      <c r="N421" s="300">
        <f>SAÍDAS!O41*(SAÍDAS!$U41/100)</f>
        <v>0</v>
      </c>
      <c r="O421" s="300">
        <f>SAÍDAS!P41*(SAÍDAS!$U41/100)</f>
        <v>0</v>
      </c>
      <c r="P421" s="300"/>
      <c r="Q421" s="672"/>
      <c r="R421" s="783"/>
      <c r="S421" s="783"/>
      <c r="T421" s="783"/>
      <c r="U421" s="783"/>
      <c r="V421" s="783"/>
      <c r="W421" s="783"/>
      <c r="X421" s="783"/>
      <c r="Y421" s="783"/>
    </row>
    <row r="422" spans="1:25" hidden="1" x14ac:dyDescent="0.25">
      <c r="A422" s="670">
        <v>12</v>
      </c>
      <c r="B422" s="739" t="str">
        <f>SAÍDAS!C42</f>
        <v>Alimentação</v>
      </c>
      <c r="C422" s="300">
        <f t="shared" si="154"/>
        <v>0</v>
      </c>
      <c r="D422" s="300">
        <f>SAÍDAS!E42*(SAÍDAS!$U42/100)</f>
        <v>0</v>
      </c>
      <c r="E422" s="300">
        <f>SAÍDAS!F42*(SAÍDAS!$U42/100)</f>
        <v>0</v>
      </c>
      <c r="F422" s="300">
        <f>SAÍDAS!G42*(SAÍDAS!$U42/100)</f>
        <v>0</v>
      </c>
      <c r="G422" s="300">
        <f>SAÍDAS!H42*(SAÍDAS!$U42/100)</f>
        <v>0</v>
      </c>
      <c r="H422" s="300">
        <f>SAÍDAS!I42*(SAÍDAS!$U42/100)</f>
        <v>0</v>
      </c>
      <c r="I422" s="300">
        <f>SAÍDAS!J42*(SAÍDAS!$U42/100)</f>
        <v>0</v>
      </c>
      <c r="J422" s="300">
        <f>SAÍDAS!K42*(SAÍDAS!$U42/100)</f>
        <v>0</v>
      </c>
      <c r="K422" s="300">
        <f>SAÍDAS!L42*(SAÍDAS!$U42/100)</f>
        <v>0</v>
      </c>
      <c r="L422" s="300">
        <f>SAÍDAS!M42*(SAÍDAS!$U42/100)</f>
        <v>0</v>
      </c>
      <c r="M422" s="300">
        <f>SAÍDAS!N42*(SAÍDAS!$U42/100)</f>
        <v>0</v>
      </c>
      <c r="N422" s="300">
        <f>SAÍDAS!O42*(SAÍDAS!$U42/100)</f>
        <v>0</v>
      </c>
      <c r="O422" s="300">
        <f>SAÍDAS!P42*(SAÍDAS!$U42/100)</f>
        <v>0</v>
      </c>
      <c r="P422" s="300"/>
      <c r="Q422" s="672"/>
      <c r="R422" s="783"/>
      <c r="S422" s="783"/>
      <c r="T422" s="783"/>
      <c r="U422" s="783"/>
      <c r="V422" s="783"/>
      <c r="W422" s="783"/>
      <c r="X422" s="783"/>
      <c r="Y422" s="783"/>
    </row>
    <row r="423" spans="1:25" hidden="1" x14ac:dyDescent="0.25">
      <c r="A423" s="670">
        <v>13</v>
      </c>
      <c r="B423" s="739" t="str">
        <f>SAÍDAS!C43</f>
        <v>Alimentação</v>
      </c>
      <c r="C423" s="300">
        <f t="shared" si="154"/>
        <v>0</v>
      </c>
      <c r="D423" s="300">
        <f>SAÍDAS!E43*(SAÍDAS!$U43/100)</f>
        <v>0</v>
      </c>
      <c r="E423" s="300">
        <f>SAÍDAS!F43*(SAÍDAS!$U43/100)</f>
        <v>0</v>
      </c>
      <c r="F423" s="300">
        <f>SAÍDAS!G43*(SAÍDAS!$U43/100)</f>
        <v>0</v>
      </c>
      <c r="G423" s="300">
        <f>SAÍDAS!H43*(SAÍDAS!$U43/100)</f>
        <v>0</v>
      </c>
      <c r="H423" s="300">
        <f>SAÍDAS!I43*(SAÍDAS!$U43/100)</f>
        <v>0</v>
      </c>
      <c r="I423" s="300">
        <f>SAÍDAS!J43*(SAÍDAS!$U43/100)</f>
        <v>0</v>
      </c>
      <c r="J423" s="300">
        <f>SAÍDAS!K43*(SAÍDAS!$U43/100)</f>
        <v>0</v>
      </c>
      <c r="K423" s="300">
        <f>SAÍDAS!L43*(SAÍDAS!$U43/100)</f>
        <v>0</v>
      </c>
      <c r="L423" s="300">
        <f>SAÍDAS!M43*(SAÍDAS!$U43/100)</f>
        <v>0</v>
      </c>
      <c r="M423" s="300">
        <f>SAÍDAS!N43*(SAÍDAS!$U43/100)</f>
        <v>0</v>
      </c>
      <c r="N423" s="300">
        <f>SAÍDAS!O43*(SAÍDAS!$U43/100)</f>
        <v>0</v>
      </c>
      <c r="O423" s="300">
        <f>SAÍDAS!P43*(SAÍDAS!$U43/100)</f>
        <v>0</v>
      </c>
      <c r="P423" s="300"/>
      <c r="Q423" s="672"/>
      <c r="R423" s="783"/>
      <c r="S423" s="783"/>
      <c r="T423" s="783"/>
      <c r="U423" s="783"/>
      <c r="V423" s="783"/>
      <c r="W423" s="783"/>
      <c r="X423" s="783"/>
      <c r="Y423" s="783"/>
    </row>
    <row r="424" spans="1:25" hidden="1" x14ac:dyDescent="0.25">
      <c r="A424" s="670">
        <v>14</v>
      </c>
      <c r="B424" s="739" t="str">
        <f>SAÍDAS!C44</f>
        <v>Alimentação</v>
      </c>
      <c r="C424" s="300">
        <f t="shared" si="154"/>
        <v>0</v>
      </c>
      <c r="D424" s="300">
        <f>SAÍDAS!E44*(SAÍDAS!$U44/100)</f>
        <v>0</v>
      </c>
      <c r="E424" s="300">
        <f>SAÍDAS!F44*(SAÍDAS!$U44/100)</f>
        <v>0</v>
      </c>
      <c r="F424" s="300">
        <f>SAÍDAS!G44*(SAÍDAS!$U44/100)</f>
        <v>0</v>
      </c>
      <c r="G424" s="300">
        <f>SAÍDAS!H44*(SAÍDAS!$U44/100)</f>
        <v>0</v>
      </c>
      <c r="H424" s="300">
        <f>SAÍDAS!I44*(SAÍDAS!$U44/100)</f>
        <v>0</v>
      </c>
      <c r="I424" s="300">
        <f>SAÍDAS!J44*(SAÍDAS!$U44/100)</f>
        <v>0</v>
      </c>
      <c r="J424" s="300">
        <f>SAÍDAS!K44*(SAÍDAS!$U44/100)</f>
        <v>0</v>
      </c>
      <c r="K424" s="300">
        <f>SAÍDAS!L44*(SAÍDAS!$U44/100)</f>
        <v>0</v>
      </c>
      <c r="L424" s="300">
        <f>SAÍDAS!M44*(SAÍDAS!$U44/100)</f>
        <v>0</v>
      </c>
      <c r="M424" s="300">
        <f>SAÍDAS!N44*(SAÍDAS!$U44/100)</f>
        <v>0</v>
      </c>
      <c r="N424" s="300">
        <f>SAÍDAS!O44*(SAÍDAS!$U44/100)</f>
        <v>0</v>
      </c>
      <c r="O424" s="300">
        <f>SAÍDAS!P44*(SAÍDAS!$U44/100)</f>
        <v>0</v>
      </c>
      <c r="P424" s="300"/>
      <c r="Q424" s="672"/>
      <c r="R424" s="783"/>
      <c r="S424" s="783"/>
      <c r="T424" s="783"/>
      <c r="U424" s="783"/>
      <c r="V424" s="783"/>
      <c r="W424" s="783"/>
      <c r="X424" s="783"/>
      <c r="Y424" s="783"/>
    </row>
    <row r="425" spans="1:25" hidden="1" x14ac:dyDescent="0.25">
      <c r="A425" s="670">
        <v>15</v>
      </c>
      <c r="B425" s="739" t="str">
        <f>SAÍDAS!C45</f>
        <v>Alimentação</v>
      </c>
      <c r="C425" s="300">
        <f t="shared" si="154"/>
        <v>0</v>
      </c>
      <c r="D425" s="300">
        <f>SAÍDAS!E45*(SAÍDAS!$U45/100)</f>
        <v>0</v>
      </c>
      <c r="E425" s="300">
        <f>SAÍDAS!F45*(SAÍDAS!$U45/100)</f>
        <v>0</v>
      </c>
      <c r="F425" s="300">
        <f>SAÍDAS!G45*(SAÍDAS!$U45/100)</f>
        <v>0</v>
      </c>
      <c r="G425" s="300">
        <f>SAÍDAS!H45*(SAÍDAS!$U45/100)</f>
        <v>0</v>
      </c>
      <c r="H425" s="300">
        <f>SAÍDAS!I45*(SAÍDAS!$U45/100)</f>
        <v>0</v>
      </c>
      <c r="I425" s="300">
        <f>SAÍDAS!J45*(SAÍDAS!$U45/100)</f>
        <v>0</v>
      </c>
      <c r="J425" s="300">
        <f>SAÍDAS!K45*(SAÍDAS!$U45/100)</f>
        <v>0</v>
      </c>
      <c r="K425" s="300">
        <f>SAÍDAS!L45*(SAÍDAS!$U45/100)</f>
        <v>0</v>
      </c>
      <c r="L425" s="300">
        <f>SAÍDAS!M45*(SAÍDAS!$U45/100)</f>
        <v>0</v>
      </c>
      <c r="M425" s="300">
        <f>SAÍDAS!N45*(SAÍDAS!$U45/100)</f>
        <v>0</v>
      </c>
      <c r="N425" s="300">
        <f>SAÍDAS!O45*(SAÍDAS!$U45/100)</f>
        <v>0</v>
      </c>
      <c r="O425" s="300">
        <f>SAÍDAS!P45*(SAÍDAS!$U45/100)</f>
        <v>0</v>
      </c>
      <c r="P425" s="300"/>
      <c r="Q425" s="672"/>
      <c r="R425" s="783"/>
      <c r="S425" s="783"/>
      <c r="T425" s="783"/>
      <c r="U425" s="783"/>
      <c r="V425" s="783"/>
      <c r="W425" s="783"/>
      <c r="X425" s="783"/>
      <c r="Y425" s="783"/>
    </row>
    <row r="426" spans="1:25" hidden="1" x14ac:dyDescent="0.25">
      <c r="A426" s="670">
        <v>16</v>
      </c>
      <c r="B426" s="739" t="str">
        <f>SAÍDAS!C46</f>
        <v>Manutenção de Forragem</v>
      </c>
      <c r="C426" s="300">
        <f t="shared" si="154"/>
        <v>0</v>
      </c>
      <c r="D426" s="300">
        <f>SAÍDAS!E46*(SAÍDAS!$U46/100)</f>
        <v>0</v>
      </c>
      <c r="E426" s="300">
        <f>SAÍDAS!F46*(SAÍDAS!$U46/100)</f>
        <v>0</v>
      </c>
      <c r="F426" s="300">
        <f>SAÍDAS!G46*(SAÍDAS!$U46/100)</f>
        <v>0</v>
      </c>
      <c r="G426" s="300">
        <f>SAÍDAS!H46*(SAÍDAS!$U46/100)</f>
        <v>0</v>
      </c>
      <c r="H426" s="300">
        <f>SAÍDAS!I46*(SAÍDAS!$U46/100)</f>
        <v>0</v>
      </c>
      <c r="I426" s="300">
        <f>SAÍDAS!J46*(SAÍDAS!$U46/100)</f>
        <v>0</v>
      </c>
      <c r="J426" s="300">
        <f>SAÍDAS!K46*(SAÍDAS!$U46/100)</f>
        <v>0</v>
      </c>
      <c r="K426" s="300">
        <f>SAÍDAS!L46*(SAÍDAS!$U46/100)</f>
        <v>0</v>
      </c>
      <c r="L426" s="300">
        <f>SAÍDAS!M46*(SAÍDAS!$U46/100)</f>
        <v>0</v>
      </c>
      <c r="M426" s="300">
        <f>SAÍDAS!N46*(SAÍDAS!$U46/100)</f>
        <v>0</v>
      </c>
      <c r="N426" s="300">
        <f>SAÍDAS!O46*(SAÍDAS!$U46/100)</f>
        <v>0</v>
      </c>
      <c r="O426" s="300">
        <f>SAÍDAS!P46*(SAÍDAS!$U46/100)</f>
        <v>0</v>
      </c>
      <c r="P426" s="300"/>
      <c r="Q426" s="672"/>
      <c r="R426" s="783"/>
      <c r="S426" s="783"/>
      <c r="T426" s="783"/>
      <c r="U426" s="783"/>
      <c r="V426" s="783"/>
      <c r="W426" s="783"/>
      <c r="X426" s="783"/>
      <c r="Y426" s="783"/>
    </row>
    <row r="427" spans="1:25" hidden="1" x14ac:dyDescent="0.25">
      <c r="A427" s="670">
        <v>17</v>
      </c>
      <c r="B427" s="739" t="str">
        <f>SAÍDAS!C47</f>
        <v>Manutenção de Forragem</v>
      </c>
      <c r="C427" s="300">
        <f t="shared" si="154"/>
        <v>0</v>
      </c>
      <c r="D427" s="300">
        <f>SAÍDAS!E47*(SAÍDAS!$U47/100)</f>
        <v>0</v>
      </c>
      <c r="E427" s="300">
        <f>SAÍDAS!F47*(SAÍDAS!$U47/100)</f>
        <v>0</v>
      </c>
      <c r="F427" s="300">
        <f>SAÍDAS!G47*(SAÍDAS!$U47/100)</f>
        <v>0</v>
      </c>
      <c r="G427" s="300">
        <f>SAÍDAS!H47*(SAÍDAS!$U47/100)</f>
        <v>0</v>
      </c>
      <c r="H427" s="300">
        <f>SAÍDAS!I47*(SAÍDAS!$U47/100)</f>
        <v>0</v>
      </c>
      <c r="I427" s="300">
        <f>SAÍDAS!J47*(SAÍDAS!$U47/100)</f>
        <v>0</v>
      </c>
      <c r="J427" s="300">
        <f>SAÍDAS!K47*(SAÍDAS!$U47/100)</f>
        <v>0</v>
      </c>
      <c r="K427" s="300">
        <f>SAÍDAS!L47*(SAÍDAS!$U47/100)</f>
        <v>0</v>
      </c>
      <c r="L427" s="300">
        <f>SAÍDAS!M47*(SAÍDAS!$U47/100)</f>
        <v>0</v>
      </c>
      <c r="M427" s="300">
        <f>SAÍDAS!N47*(SAÍDAS!$U47/100)</f>
        <v>0</v>
      </c>
      <c r="N427" s="300">
        <f>SAÍDAS!O47*(SAÍDAS!$U47/100)</f>
        <v>0</v>
      </c>
      <c r="O427" s="300">
        <f>SAÍDAS!P47*(SAÍDAS!$U47/100)</f>
        <v>0</v>
      </c>
      <c r="P427" s="300"/>
      <c r="Q427" s="672"/>
      <c r="R427" s="783"/>
      <c r="S427" s="783"/>
      <c r="T427" s="783"/>
      <c r="U427" s="783"/>
      <c r="V427" s="783"/>
      <c r="W427" s="783"/>
      <c r="X427" s="783"/>
      <c r="Y427" s="783"/>
    </row>
    <row r="428" spans="1:25" hidden="1" x14ac:dyDescent="0.25">
      <c r="A428" s="670">
        <v>18</v>
      </c>
      <c r="B428" s="739" t="str">
        <f>SAÍDAS!C48</f>
        <v>Manutenção de Forragem</v>
      </c>
      <c r="C428" s="300">
        <f t="shared" si="154"/>
        <v>0</v>
      </c>
      <c r="D428" s="300">
        <f>SAÍDAS!E48*(SAÍDAS!$U48/100)</f>
        <v>0</v>
      </c>
      <c r="E428" s="300">
        <f>SAÍDAS!F48*(SAÍDAS!$U48/100)</f>
        <v>0</v>
      </c>
      <c r="F428" s="300">
        <f>SAÍDAS!G48*(SAÍDAS!$U48/100)</f>
        <v>0</v>
      </c>
      <c r="G428" s="300">
        <f>SAÍDAS!H48*(SAÍDAS!$U48/100)</f>
        <v>0</v>
      </c>
      <c r="H428" s="300">
        <f>SAÍDAS!I48*(SAÍDAS!$U48/100)</f>
        <v>0</v>
      </c>
      <c r="I428" s="300">
        <f>SAÍDAS!J48*(SAÍDAS!$U48/100)</f>
        <v>0</v>
      </c>
      <c r="J428" s="300">
        <f>SAÍDAS!K48*(SAÍDAS!$U48/100)</f>
        <v>0</v>
      </c>
      <c r="K428" s="300">
        <f>SAÍDAS!L48*(SAÍDAS!$U48/100)</f>
        <v>0</v>
      </c>
      <c r="L428" s="300">
        <f>SAÍDAS!M48*(SAÍDAS!$U48/100)</f>
        <v>0</v>
      </c>
      <c r="M428" s="300">
        <f>SAÍDAS!N48*(SAÍDAS!$U48/100)</f>
        <v>0</v>
      </c>
      <c r="N428" s="300">
        <f>SAÍDAS!O48*(SAÍDAS!$U48/100)</f>
        <v>0</v>
      </c>
      <c r="O428" s="300">
        <f>SAÍDAS!P48*(SAÍDAS!$U48/100)</f>
        <v>0</v>
      </c>
      <c r="P428" s="300"/>
      <c r="Q428" s="672"/>
      <c r="R428" s="783"/>
      <c r="S428" s="783"/>
      <c r="T428" s="783"/>
      <c r="U428" s="783"/>
      <c r="V428" s="783"/>
      <c r="W428" s="783"/>
      <c r="X428" s="783"/>
      <c r="Y428" s="783"/>
    </row>
    <row r="429" spans="1:25" hidden="1" x14ac:dyDescent="0.25">
      <c r="A429" s="670">
        <v>19</v>
      </c>
      <c r="B429" s="739" t="str">
        <f>SAÍDAS!C49</f>
        <v>Manutenção de Forragem</v>
      </c>
      <c r="C429" s="300">
        <f t="shared" si="154"/>
        <v>0</v>
      </c>
      <c r="D429" s="300">
        <f>SAÍDAS!E49*(SAÍDAS!$U49/100)</f>
        <v>0</v>
      </c>
      <c r="E429" s="300">
        <f>SAÍDAS!F49*(SAÍDAS!$U49/100)</f>
        <v>0</v>
      </c>
      <c r="F429" s="300">
        <f>SAÍDAS!G49*(SAÍDAS!$U49/100)</f>
        <v>0</v>
      </c>
      <c r="G429" s="300">
        <f>SAÍDAS!H49*(SAÍDAS!$U49/100)</f>
        <v>0</v>
      </c>
      <c r="H429" s="300">
        <f>SAÍDAS!I49*(SAÍDAS!$U49/100)</f>
        <v>0</v>
      </c>
      <c r="I429" s="300">
        <f>SAÍDAS!J49*(SAÍDAS!$U49/100)</f>
        <v>0</v>
      </c>
      <c r="J429" s="300">
        <f>SAÍDAS!K49*(SAÍDAS!$U49/100)</f>
        <v>0</v>
      </c>
      <c r="K429" s="300">
        <f>SAÍDAS!L49*(SAÍDAS!$U49/100)</f>
        <v>0</v>
      </c>
      <c r="L429" s="300">
        <f>SAÍDAS!M49*(SAÍDAS!$U49/100)</f>
        <v>0</v>
      </c>
      <c r="M429" s="300">
        <f>SAÍDAS!N49*(SAÍDAS!$U49/100)</f>
        <v>0</v>
      </c>
      <c r="N429" s="300">
        <f>SAÍDAS!O49*(SAÍDAS!$U49/100)</f>
        <v>0</v>
      </c>
      <c r="O429" s="300">
        <f>SAÍDAS!P49*(SAÍDAS!$U49/100)</f>
        <v>0</v>
      </c>
      <c r="P429" s="300"/>
      <c r="Q429" s="672"/>
      <c r="R429" s="783"/>
      <c r="S429" s="783"/>
      <c r="T429" s="783"/>
      <c r="U429" s="783"/>
      <c r="V429" s="783"/>
      <c r="W429" s="783"/>
      <c r="X429" s="783"/>
      <c r="Y429" s="783"/>
    </row>
    <row r="430" spans="1:25" hidden="1" x14ac:dyDescent="0.25">
      <c r="A430" s="670">
        <v>20</v>
      </c>
      <c r="B430" s="739" t="str">
        <f>SAÍDAS!C50</f>
        <v>Reprodução</v>
      </c>
      <c r="C430" s="300">
        <f t="shared" si="154"/>
        <v>0</v>
      </c>
      <c r="D430" s="300">
        <f>SAÍDAS!E50*(SAÍDAS!$U50/100)</f>
        <v>0</v>
      </c>
      <c r="E430" s="300">
        <f>SAÍDAS!F50*(SAÍDAS!$U50/100)</f>
        <v>0</v>
      </c>
      <c r="F430" s="300">
        <f>SAÍDAS!G50*(SAÍDAS!$U50/100)</f>
        <v>0</v>
      </c>
      <c r="G430" s="300">
        <f>SAÍDAS!H50*(SAÍDAS!$U50/100)</f>
        <v>0</v>
      </c>
      <c r="H430" s="300">
        <f>SAÍDAS!I50*(SAÍDAS!$U50/100)</f>
        <v>0</v>
      </c>
      <c r="I430" s="300">
        <f>SAÍDAS!J50*(SAÍDAS!$U50/100)</f>
        <v>0</v>
      </c>
      <c r="J430" s="300">
        <f>SAÍDAS!K50*(SAÍDAS!$U50/100)</f>
        <v>0</v>
      </c>
      <c r="K430" s="300">
        <f>SAÍDAS!L50*(SAÍDAS!$U50/100)</f>
        <v>0</v>
      </c>
      <c r="L430" s="300">
        <f>SAÍDAS!M50*(SAÍDAS!$U50/100)</f>
        <v>0</v>
      </c>
      <c r="M430" s="300">
        <f>SAÍDAS!N50*(SAÍDAS!$U50/100)</f>
        <v>0</v>
      </c>
      <c r="N430" s="300">
        <f>SAÍDAS!O50*(SAÍDAS!$U50/100)</f>
        <v>0</v>
      </c>
      <c r="O430" s="300">
        <f>SAÍDAS!P50*(SAÍDAS!$U50/100)</f>
        <v>0</v>
      </c>
      <c r="P430" s="300"/>
      <c r="Q430" s="672"/>
      <c r="R430" s="783"/>
      <c r="S430" s="783"/>
      <c r="T430" s="783"/>
      <c r="U430" s="783"/>
      <c r="V430" s="783"/>
      <c r="W430" s="783"/>
      <c r="X430" s="783"/>
      <c r="Y430" s="783"/>
    </row>
    <row r="431" spans="1:25" hidden="1" x14ac:dyDescent="0.25">
      <c r="A431" s="670">
        <v>21</v>
      </c>
      <c r="B431" s="739" t="str">
        <f>SAÍDAS!C51</f>
        <v>Reprodução</v>
      </c>
      <c r="C431" s="300">
        <f t="shared" si="154"/>
        <v>0</v>
      </c>
      <c r="D431" s="300">
        <f>SAÍDAS!E51*(SAÍDAS!$U51/100)</f>
        <v>0</v>
      </c>
      <c r="E431" s="300">
        <f>SAÍDAS!F51*(SAÍDAS!$U51/100)</f>
        <v>0</v>
      </c>
      <c r="F431" s="300">
        <f>SAÍDAS!G51*(SAÍDAS!$U51/100)</f>
        <v>0</v>
      </c>
      <c r="G431" s="300">
        <f>SAÍDAS!H51*(SAÍDAS!$U51/100)</f>
        <v>0</v>
      </c>
      <c r="H431" s="300">
        <f>SAÍDAS!I51*(SAÍDAS!$U51/100)</f>
        <v>0</v>
      </c>
      <c r="I431" s="300">
        <f>SAÍDAS!J51*(SAÍDAS!$U51/100)</f>
        <v>0</v>
      </c>
      <c r="J431" s="300">
        <f>SAÍDAS!K51*(SAÍDAS!$U51/100)</f>
        <v>0</v>
      </c>
      <c r="K431" s="300">
        <f>SAÍDAS!L51*(SAÍDAS!$U51/100)</f>
        <v>0</v>
      </c>
      <c r="L431" s="300">
        <f>SAÍDAS!M51*(SAÍDAS!$U51/100)</f>
        <v>0</v>
      </c>
      <c r="M431" s="300">
        <f>SAÍDAS!N51*(SAÍDAS!$U51/100)</f>
        <v>0</v>
      </c>
      <c r="N431" s="300">
        <f>SAÍDAS!O51*(SAÍDAS!$U51/100)</f>
        <v>0</v>
      </c>
      <c r="O431" s="300">
        <f>SAÍDAS!P51*(SAÍDAS!$U51/100)</f>
        <v>0</v>
      </c>
      <c r="P431" s="300"/>
      <c r="Q431" s="672"/>
      <c r="R431" s="783"/>
      <c r="S431" s="783"/>
      <c r="T431" s="783"/>
      <c r="U431" s="783"/>
      <c r="V431" s="783"/>
      <c r="W431" s="783"/>
      <c r="X431" s="783"/>
      <c r="Y431" s="783"/>
    </row>
    <row r="432" spans="1:25" hidden="1" x14ac:dyDescent="0.25">
      <c r="A432" s="670">
        <v>22</v>
      </c>
      <c r="B432" s="739" t="str">
        <f>SAÍDAS!C52</f>
        <v>Sanidade</v>
      </c>
      <c r="C432" s="300">
        <f t="shared" si="154"/>
        <v>0</v>
      </c>
      <c r="D432" s="300">
        <f>SAÍDAS!E52*(SAÍDAS!$U52/100)</f>
        <v>0</v>
      </c>
      <c r="E432" s="300">
        <f>SAÍDAS!F52*(SAÍDAS!$U52/100)</f>
        <v>0</v>
      </c>
      <c r="F432" s="300">
        <f>SAÍDAS!G52*(SAÍDAS!$U52/100)</f>
        <v>0</v>
      </c>
      <c r="G432" s="300">
        <f>SAÍDAS!H52*(SAÍDAS!$U52/100)</f>
        <v>0</v>
      </c>
      <c r="H432" s="300">
        <f>SAÍDAS!I52*(SAÍDAS!$U52/100)</f>
        <v>0</v>
      </c>
      <c r="I432" s="300">
        <f>SAÍDAS!J52*(SAÍDAS!$U52/100)</f>
        <v>0</v>
      </c>
      <c r="J432" s="300">
        <f>SAÍDAS!K52*(SAÍDAS!$U52/100)</f>
        <v>0</v>
      </c>
      <c r="K432" s="300">
        <f>SAÍDAS!L52*(SAÍDAS!$U52/100)</f>
        <v>0</v>
      </c>
      <c r="L432" s="300">
        <f>SAÍDAS!M52*(SAÍDAS!$U52/100)</f>
        <v>0</v>
      </c>
      <c r="M432" s="300">
        <f>SAÍDAS!N52*(SAÍDAS!$U52/100)</f>
        <v>0</v>
      </c>
      <c r="N432" s="300">
        <f>SAÍDAS!O52*(SAÍDAS!$U52/100)</f>
        <v>0</v>
      </c>
      <c r="O432" s="300">
        <f>SAÍDAS!P52*(SAÍDAS!$U52/100)</f>
        <v>0</v>
      </c>
      <c r="P432" s="300"/>
      <c r="Q432" s="672"/>
      <c r="R432" s="783"/>
      <c r="S432" s="783"/>
      <c r="T432" s="783"/>
      <c r="U432" s="783"/>
      <c r="V432" s="783"/>
      <c r="W432" s="783"/>
      <c r="X432" s="783"/>
      <c r="Y432" s="783"/>
    </row>
    <row r="433" spans="1:25" hidden="1" x14ac:dyDescent="0.25">
      <c r="A433" s="670">
        <v>23</v>
      </c>
      <c r="B433" s="739" t="str">
        <f>SAÍDAS!C53</f>
        <v>Sanidade</v>
      </c>
      <c r="C433" s="300">
        <f t="shared" si="154"/>
        <v>0</v>
      </c>
      <c r="D433" s="300">
        <f>SAÍDAS!E53*(SAÍDAS!$U53/100)</f>
        <v>0</v>
      </c>
      <c r="E433" s="300">
        <f>SAÍDAS!F53*(SAÍDAS!$U53/100)</f>
        <v>0</v>
      </c>
      <c r="F433" s="300">
        <f>SAÍDAS!G53*(SAÍDAS!$U53/100)</f>
        <v>0</v>
      </c>
      <c r="G433" s="300">
        <f>SAÍDAS!H53*(SAÍDAS!$U53/100)</f>
        <v>0</v>
      </c>
      <c r="H433" s="300">
        <f>SAÍDAS!I53*(SAÍDAS!$U53/100)</f>
        <v>0</v>
      </c>
      <c r="I433" s="300">
        <f>SAÍDAS!J53*(SAÍDAS!$U53/100)</f>
        <v>0</v>
      </c>
      <c r="J433" s="300">
        <f>SAÍDAS!K53*(SAÍDAS!$U53/100)</f>
        <v>0</v>
      </c>
      <c r="K433" s="300">
        <f>SAÍDAS!L53*(SAÍDAS!$U53/100)</f>
        <v>0</v>
      </c>
      <c r="L433" s="300">
        <f>SAÍDAS!M53*(SAÍDAS!$U53/100)</f>
        <v>0</v>
      </c>
      <c r="M433" s="300">
        <f>SAÍDAS!N53*(SAÍDAS!$U53/100)</f>
        <v>0</v>
      </c>
      <c r="N433" s="300">
        <f>SAÍDAS!O53*(SAÍDAS!$U53/100)</f>
        <v>0</v>
      </c>
      <c r="O433" s="300">
        <f>SAÍDAS!P53*(SAÍDAS!$U53/100)</f>
        <v>0</v>
      </c>
      <c r="P433" s="300"/>
      <c r="Q433" s="672"/>
      <c r="R433" s="783"/>
      <c r="S433" s="783"/>
      <c r="T433" s="783"/>
      <c r="U433" s="783"/>
      <c r="V433" s="783"/>
      <c r="W433" s="783"/>
      <c r="X433" s="783"/>
      <c r="Y433" s="783"/>
    </row>
    <row r="434" spans="1:25" hidden="1" x14ac:dyDescent="0.25">
      <c r="A434" s="670">
        <v>24</v>
      </c>
      <c r="B434" s="739" t="str">
        <f>SAÍDAS!C54</f>
        <v>Sanidade</v>
      </c>
      <c r="C434" s="300">
        <f t="shared" si="154"/>
        <v>0</v>
      </c>
      <c r="D434" s="300">
        <f>SAÍDAS!E54*(SAÍDAS!$U54/100)</f>
        <v>0</v>
      </c>
      <c r="E434" s="300">
        <f>SAÍDAS!F54*(SAÍDAS!$U54/100)</f>
        <v>0</v>
      </c>
      <c r="F434" s="300">
        <f>SAÍDAS!G54*(SAÍDAS!$U54/100)</f>
        <v>0</v>
      </c>
      <c r="G434" s="300">
        <f>SAÍDAS!H54*(SAÍDAS!$U54/100)</f>
        <v>0</v>
      </c>
      <c r="H434" s="300">
        <f>SAÍDAS!I54*(SAÍDAS!$U54/100)</f>
        <v>0</v>
      </c>
      <c r="I434" s="300">
        <f>SAÍDAS!J54*(SAÍDAS!$U54/100)</f>
        <v>0</v>
      </c>
      <c r="J434" s="300">
        <f>SAÍDAS!K54*(SAÍDAS!$U54/100)</f>
        <v>0</v>
      </c>
      <c r="K434" s="300">
        <f>SAÍDAS!L54*(SAÍDAS!$U54/100)</f>
        <v>0</v>
      </c>
      <c r="L434" s="300">
        <f>SAÍDAS!M54*(SAÍDAS!$U54/100)</f>
        <v>0</v>
      </c>
      <c r="M434" s="300">
        <f>SAÍDAS!N54*(SAÍDAS!$U54/100)</f>
        <v>0</v>
      </c>
      <c r="N434" s="300">
        <f>SAÍDAS!O54*(SAÍDAS!$U54/100)</f>
        <v>0</v>
      </c>
      <c r="O434" s="300">
        <f>SAÍDAS!P54*(SAÍDAS!$U54/100)</f>
        <v>0</v>
      </c>
      <c r="P434" s="300"/>
      <c r="Q434" s="672"/>
      <c r="R434" s="783"/>
      <c r="S434" s="783"/>
      <c r="T434" s="783"/>
      <c r="U434" s="783"/>
      <c r="V434" s="783"/>
      <c r="W434" s="783"/>
      <c r="X434" s="783"/>
      <c r="Y434" s="783"/>
    </row>
    <row r="435" spans="1:25" hidden="1" x14ac:dyDescent="0.25">
      <c r="A435" s="670">
        <v>25</v>
      </c>
      <c r="B435" s="739" t="str">
        <f>SAÍDAS!C55</f>
        <v>Manutenção de Máquinas e Instalações</v>
      </c>
      <c r="C435" s="300">
        <f t="shared" si="154"/>
        <v>0</v>
      </c>
      <c r="D435" s="300">
        <f>SAÍDAS!E55*(SAÍDAS!$U55/100)</f>
        <v>0</v>
      </c>
      <c r="E435" s="300">
        <f>SAÍDAS!F55*(SAÍDAS!$U55/100)</f>
        <v>0</v>
      </c>
      <c r="F435" s="300">
        <f>SAÍDAS!G55*(SAÍDAS!$U55/100)</f>
        <v>0</v>
      </c>
      <c r="G435" s="300">
        <f>SAÍDAS!H55*(SAÍDAS!$U55/100)</f>
        <v>0</v>
      </c>
      <c r="H435" s="300">
        <f>SAÍDAS!I55*(SAÍDAS!$U55/100)</f>
        <v>0</v>
      </c>
      <c r="I435" s="300">
        <f>SAÍDAS!J55*(SAÍDAS!$U55/100)</f>
        <v>0</v>
      </c>
      <c r="J435" s="300">
        <f>SAÍDAS!K55*(SAÍDAS!$U55/100)</f>
        <v>0</v>
      </c>
      <c r="K435" s="300">
        <f>SAÍDAS!L55*(SAÍDAS!$U55/100)</f>
        <v>0</v>
      </c>
      <c r="L435" s="300">
        <f>SAÍDAS!M55*(SAÍDAS!$U55/100)</f>
        <v>0</v>
      </c>
      <c r="M435" s="300">
        <f>SAÍDAS!N55*(SAÍDAS!$U55/100)</f>
        <v>0</v>
      </c>
      <c r="N435" s="300">
        <f>SAÍDAS!O55*(SAÍDAS!$U55/100)</f>
        <v>0</v>
      </c>
      <c r="O435" s="300">
        <f>SAÍDAS!P55*(SAÍDAS!$U55/100)</f>
        <v>0</v>
      </c>
      <c r="P435" s="300"/>
      <c r="Q435" s="672"/>
      <c r="R435" s="783"/>
      <c r="S435" s="783"/>
      <c r="T435" s="783"/>
      <c r="U435" s="783"/>
      <c r="V435" s="783"/>
      <c r="W435" s="783"/>
      <c r="X435" s="783"/>
      <c r="Y435" s="783"/>
    </row>
    <row r="436" spans="1:25" hidden="1" x14ac:dyDescent="0.25">
      <c r="A436" s="670">
        <v>26</v>
      </c>
      <c r="B436" s="739" t="str">
        <f>SAÍDAS!C56</f>
        <v>Combustível e Energia</v>
      </c>
      <c r="C436" s="300">
        <f t="shared" si="154"/>
        <v>0</v>
      </c>
      <c r="D436" s="300">
        <f>SAÍDAS!E56*(SAÍDAS!$U56/100)</f>
        <v>0</v>
      </c>
      <c r="E436" s="300">
        <f>SAÍDAS!F56*(SAÍDAS!$U56/100)</f>
        <v>0</v>
      </c>
      <c r="F436" s="300">
        <f>SAÍDAS!G56*(SAÍDAS!$U56/100)</f>
        <v>0</v>
      </c>
      <c r="G436" s="300">
        <f>SAÍDAS!H56*(SAÍDAS!$U56/100)</f>
        <v>0</v>
      </c>
      <c r="H436" s="300">
        <f>SAÍDAS!I56*(SAÍDAS!$U56/100)</f>
        <v>0</v>
      </c>
      <c r="I436" s="300">
        <f>SAÍDAS!J56*(SAÍDAS!$U56/100)</f>
        <v>0</v>
      </c>
      <c r="J436" s="300">
        <f>SAÍDAS!K56*(SAÍDAS!$U56/100)</f>
        <v>0</v>
      </c>
      <c r="K436" s="300">
        <f>SAÍDAS!L56*(SAÍDAS!$U56/100)</f>
        <v>0</v>
      </c>
      <c r="L436" s="300">
        <f>SAÍDAS!M56*(SAÍDAS!$U56/100)</f>
        <v>0</v>
      </c>
      <c r="M436" s="300">
        <f>SAÍDAS!N56*(SAÍDAS!$U56/100)</f>
        <v>0</v>
      </c>
      <c r="N436" s="300">
        <f>SAÍDAS!O56*(SAÍDAS!$U56/100)</f>
        <v>0</v>
      </c>
      <c r="O436" s="300">
        <f>SAÍDAS!P56*(SAÍDAS!$U56/100)</f>
        <v>0</v>
      </c>
      <c r="P436" s="300"/>
      <c r="Q436" s="672"/>
      <c r="R436" s="783"/>
      <c r="S436" s="783"/>
      <c r="T436" s="783"/>
      <c r="U436" s="783"/>
      <c r="V436" s="783"/>
      <c r="W436" s="783"/>
      <c r="X436" s="783"/>
      <c r="Y436" s="783"/>
    </row>
    <row r="437" spans="1:25" hidden="1" x14ac:dyDescent="0.25">
      <c r="A437" s="670">
        <v>27</v>
      </c>
      <c r="B437" s="739" t="str">
        <f>SAÍDAS!C57</f>
        <v>Serviços Terceirizados</v>
      </c>
      <c r="C437" s="300">
        <f t="shared" si="154"/>
        <v>0</v>
      </c>
      <c r="D437" s="300">
        <f>SAÍDAS!E57*(SAÍDAS!$U57/100)</f>
        <v>0</v>
      </c>
      <c r="E437" s="300">
        <f>SAÍDAS!F57*(SAÍDAS!$U57/100)</f>
        <v>0</v>
      </c>
      <c r="F437" s="300">
        <f>SAÍDAS!G57*(SAÍDAS!$U57/100)</f>
        <v>0</v>
      </c>
      <c r="G437" s="300">
        <f>SAÍDAS!H57*(SAÍDAS!$U57/100)</f>
        <v>0</v>
      </c>
      <c r="H437" s="300">
        <f>SAÍDAS!I57*(SAÍDAS!$U57/100)</f>
        <v>0</v>
      </c>
      <c r="I437" s="300">
        <f>SAÍDAS!J57*(SAÍDAS!$U57/100)</f>
        <v>0</v>
      </c>
      <c r="J437" s="300">
        <f>SAÍDAS!K57*(SAÍDAS!$U57/100)</f>
        <v>0</v>
      </c>
      <c r="K437" s="300">
        <f>SAÍDAS!L57*(SAÍDAS!$U57/100)</f>
        <v>0</v>
      </c>
      <c r="L437" s="300">
        <f>SAÍDAS!M57*(SAÍDAS!$U57/100)</f>
        <v>0</v>
      </c>
      <c r="M437" s="300">
        <f>SAÍDAS!N57*(SAÍDAS!$U57/100)</f>
        <v>0</v>
      </c>
      <c r="N437" s="300">
        <f>SAÍDAS!O57*(SAÍDAS!$U57/100)</f>
        <v>0</v>
      </c>
      <c r="O437" s="300">
        <f>SAÍDAS!P57*(SAÍDAS!$U57/100)</f>
        <v>0</v>
      </c>
      <c r="P437" s="300"/>
      <c r="Q437" s="672"/>
      <c r="R437" s="783"/>
      <c r="S437" s="783"/>
      <c r="T437" s="783"/>
      <c r="U437" s="783"/>
      <c r="V437" s="783"/>
      <c r="W437" s="783"/>
      <c r="X437" s="783"/>
      <c r="Y437" s="783"/>
    </row>
    <row r="438" spans="1:25" hidden="1" x14ac:dyDescent="0.25">
      <c r="A438" s="670">
        <v>28</v>
      </c>
      <c r="B438" s="739" t="str">
        <f>SAÍDAS!C58</f>
        <v>Manutenção de Máquinas e Instalações</v>
      </c>
      <c r="C438" s="300">
        <f t="shared" si="154"/>
        <v>0</v>
      </c>
      <c r="D438" s="300">
        <f>SAÍDAS!E58*(SAÍDAS!$U58/100)</f>
        <v>0</v>
      </c>
      <c r="E438" s="300">
        <f>SAÍDAS!F58*(SAÍDAS!$U58/100)</f>
        <v>0</v>
      </c>
      <c r="F438" s="300">
        <f>SAÍDAS!G58*(SAÍDAS!$U58/100)</f>
        <v>0</v>
      </c>
      <c r="G438" s="300">
        <f>SAÍDAS!H58*(SAÍDAS!$U58/100)</f>
        <v>0</v>
      </c>
      <c r="H438" s="300">
        <f>SAÍDAS!I58*(SAÍDAS!$U58/100)</f>
        <v>0</v>
      </c>
      <c r="I438" s="300">
        <f>SAÍDAS!J58*(SAÍDAS!$U58/100)</f>
        <v>0</v>
      </c>
      <c r="J438" s="300">
        <f>SAÍDAS!K58*(SAÍDAS!$U58/100)</f>
        <v>0</v>
      </c>
      <c r="K438" s="300">
        <f>SAÍDAS!L58*(SAÍDAS!$U58/100)</f>
        <v>0</v>
      </c>
      <c r="L438" s="300">
        <f>SAÍDAS!M58*(SAÍDAS!$U58/100)</f>
        <v>0</v>
      </c>
      <c r="M438" s="300">
        <f>SAÍDAS!N58*(SAÍDAS!$U58/100)</f>
        <v>0</v>
      </c>
      <c r="N438" s="300">
        <f>SAÍDAS!O58*(SAÍDAS!$U58/100)</f>
        <v>0</v>
      </c>
      <c r="O438" s="300">
        <f>SAÍDAS!P58*(SAÍDAS!$U58/100)</f>
        <v>0</v>
      </c>
      <c r="P438" s="300"/>
      <c r="Q438" s="672"/>
      <c r="R438" s="783"/>
      <c r="S438" s="783"/>
      <c r="T438" s="783"/>
      <c r="U438" s="783"/>
      <c r="V438" s="783"/>
      <c r="W438" s="783"/>
      <c r="X438" s="783"/>
      <c r="Y438" s="783"/>
    </row>
    <row r="439" spans="1:25" hidden="1" x14ac:dyDescent="0.25">
      <c r="A439" s="670">
        <v>29</v>
      </c>
      <c r="B439" s="739" t="str">
        <f>SAÍDAS!C59</f>
        <v>Manutenção de Máquinas e Instalações</v>
      </c>
      <c r="C439" s="300">
        <f t="shared" si="154"/>
        <v>0</v>
      </c>
      <c r="D439" s="300">
        <f>SAÍDAS!E59*(SAÍDAS!$U59/100)</f>
        <v>0</v>
      </c>
      <c r="E439" s="300">
        <f>SAÍDAS!F59*(SAÍDAS!$U59/100)</f>
        <v>0</v>
      </c>
      <c r="F439" s="300">
        <f>SAÍDAS!G59*(SAÍDAS!$U59/100)</f>
        <v>0</v>
      </c>
      <c r="G439" s="300">
        <f>SAÍDAS!H59*(SAÍDAS!$U59/100)</f>
        <v>0</v>
      </c>
      <c r="H439" s="300">
        <f>SAÍDAS!I59*(SAÍDAS!$U59/100)</f>
        <v>0</v>
      </c>
      <c r="I439" s="300">
        <f>SAÍDAS!J59*(SAÍDAS!$U59/100)</f>
        <v>0</v>
      </c>
      <c r="J439" s="300">
        <f>SAÍDAS!K59*(SAÍDAS!$U59/100)</f>
        <v>0</v>
      </c>
      <c r="K439" s="300">
        <f>SAÍDAS!L59*(SAÍDAS!$U59/100)</f>
        <v>0</v>
      </c>
      <c r="L439" s="300">
        <f>SAÍDAS!M59*(SAÍDAS!$U59/100)</f>
        <v>0</v>
      </c>
      <c r="M439" s="300">
        <f>SAÍDAS!N59*(SAÍDAS!$U59/100)</f>
        <v>0</v>
      </c>
      <c r="N439" s="300">
        <f>SAÍDAS!O59*(SAÍDAS!$U59/100)</f>
        <v>0</v>
      </c>
      <c r="O439" s="300">
        <f>SAÍDAS!P59*(SAÍDAS!$U59/100)</f>
        <v>0</v>
      </c>
      <c r="P439" s="300"/>
      <c r="Q439" s="672"/>
      <c r="R439" s="783"/>
      <c r="S439" s="783"/>
      <c r="T439" s="783"/>
      <c r="U439" s="783"/>
      <c r="V439" s="783"/>
      <c r="W439" s="783"/>
      <c r="X439" s="783"/>
      <c r="Y439" s="783"/>
    </row>
    <row r="440" spans="1:25" hidden="1" x14ac:dyDescent="0.25">
      <c r="A440" s="670">
        <v>30</v>
      </c>
      <c r="B440" s="739" t="str">
        <f>SAÍDAS!C60</f>
        <v>Combustível e Energia</v>
      </c>
      <c r="C440" s="300">
        <f t="shared" si="154"/>
        <v>0</v>
      </c>
      <c r="D440" s="300">
        <f>SAÍDAS!E60*(SAÍDAS!$U60/100)</f>
        <v>0</v>
      </c>
      <c r="E440" s="300">
        <f>SAÍDAS!F60*(SAÍDAS!$U60/100)</f>
        <v>0</v>
      </c>
      <c r="F440" s="300">
        <f>SAÍDAS!G60*(SAÍDAS!$U60/100)</f>
        <v>0</v>
      </c>
      <c r="G440" s="300">
        <f>SAÍDAS!H60*(SAÍDAS!$U60/100)</f>
        <v>0</v>
      </c>
      <c r="H440" s="300">
        <f>SAÍDAS!I60*(SAÍDAS!$U60/100)</f>
        <v>0</v>
      </c>
      <c r="I440" s="300">
        <f>SAÍDAS!J60*(SAÍDAS!$U60/100)</f>
        <v>0</v>
      </c>
      <c r="J440" s="300">
        <f>SAÍDAS!K60*(SAÍDAS!$U60/100)</f>
        <v>0</v>
      </c>
      <c r="K440" s="300">
        <f>SAÍDAS!L60*(SAÍDAS!$U60/100)</f>
        <v>0</v>
      </c>
      <c r="L440" s="300">
        <f>SAÍDAS!M60*(SAÍDAS!$U60/100)</f>
        <v>0</v>
      </c>
      <c r="M440" s="300">
        <f>SAÍDAS!N60*(SAÍDAS!$U60/100)</f>
        <v>0</v>
      </c>
      <c r="N440" s="300">
        <f>SAÍDAS!O60*(SAÍDAS!$U60/100)</f>
        <v>0</v>
      </c>
      <c r="O440" s="300">
        <f>SAÍDAS!P60*(SAÍDAS!$U60/100)</f>
        <v>0</v>
      </c>
      <c r="P440" s="300"/>
      <c r="Q440" s="672"/>
      <c r="R440" s="783"/>
      <c r="S440" s="783"/>
      <c r="T440" s="783"/>
      <c r="U440" s="783"/>
      <c r="V440" s="783"/>
      <c r="W440" s="783"/>
      <c r="X440" s="783"/>
      <c r="Y440" s="783"/>
    </row>
    <row r="441" spans="1:25" hidden="1" x14ac:dyDescent="0.25">
      <c r="A441" s="670">
        <v>31</v>
      </c>
      <c r="B441" s="739" t="str">
        <f>SAÍDAS!C61</f>
        <v>Tarifas e Impostos</v>
      </c>
      <c r="C441" s="300">
        <f t="shared" si="154"/>
        <v>0</v>
      </c>
      <c r="D441" s="300">
        <f>SAÍDAS!E61*(SAÍDAS!$U61/100)</f>
        <v>0</v>
      </c>
      <c r="E441" s="300">
        <f>SAÍDAS!F61*(SAÍDAS!$U61/100)</f>
        <v>0</v>
      </c>
      <c r="F441" s="300">
        <f>SAÍDAS!G61*(SAÍDAS!$U61/100)</f>
        <v>0</v>
      </c>
      <c r="G441" s="300">
        <f>SAÍDAS!H61*(SAÍDAS!$U61/100)</f>
        <v>0</v>
      </c>
      <c r="H441" s="300">
        <f>SAÍDAS!I61*(SAÍDAS!$U61/100)</f>
        <v>0</v>
      </c>
      <c r="I441" s="300">
        <f>SAÍDAS!J61*(SAÍDAS!$U61/100)</f>
        <v>0</v>
      </c>
      <c r="J441" s="300">
        <f>SAÍDAS!K61*(SAÍDAS!$U61/100)</f>
        <v>0</v>
      </c>
      <c r="K441" s="300">
        <f>SAÍDAS!L61*(SAÍDAS!$U61/100)</f>
        <v>0</v>
      </c>
      <c r="L441" s="300">
        <f>SAÍDAS!M61*(SAÍDAS!$U61/100)</f>
        <v>0</v>
      </c>
      <c r="M441" s="300">
        <f>SAÍDAS!N61*(SAÍDAS!$U61/100)</f>
        <v>0</v>
      </c>
      <c r="N441" s="300">
        <f>SAÍDAS!O61*(SAÍDAS!$U61/100)</f>
        <v>0</v>
      </c>
      <c r="O441" s="300">
        <f>SAÍDAS!P61*(SAÍDAS!$U61/100)</f>
        <v>0</v>
      </c>
      <c r="P441" s="300"/>
      <c r="Q441" s="672"/>
      <c r="R441" s="783"/>
      <c r="S441" s="783"/>
      <c r="T441" s="783"/>
      <c r="U441" s="783"/>
      <c r="V441" s="783"/>
      <c r="W441" s="783"/>
      <c r="X441" s="783"/>
      <c r="Y441" s="783"/>
    </row>
    <row r="442" spans="1:25" hidden="1" x14ac:dyDescent="0.25">
      <c r="A442" s="670">
        <v>32</v>
      </c>
      <c r="B442" s="739" t="str">
        <f>SAÍDAS!C62</f>
        <v>Tarifas e Impostos</v>
      </c>
      <c r="C442" s="300">
        <f t="shared" si="154"/>
        <v>0</v>
      </c>
      <c r="D442" s="300">
        <f>SAÍDAS!E62*(SAÍDAS!$U62/100)</f>
        <v>0</v>
      </c>
      <c r="E442" s="300">
        <f>SAÍDAS!F62*(SAÍDAS!$U62/100)</f>
        <v>0</v>
      </c>
      <c r="F442" s="300">
        <f>SAÍDAS!G62*(SAÍDAS!$U62/100)</f>
        <v>0</v>
      </c>
      <c r="G442" s="300">
        <f>SAÍDAS!H62*(SAÍDAS!$U62/100)</f>
        <v>0</v>
      </c>
      <c r="H442" s="300">
        <f>SAÍDAS!I62*(SAÍDAS!$U62/100)</f>
        <v>0</v>
      </c>
      <c r="I442" s="300">
        <f>SAÍDAS!J62*(SAÍDAS!$U62/100)</f>
        <v>0</v>
      </c>
      <c r="J442" s="300">
        <f>SAÍDAS!K62*(SAÍDAS!$U62/100)</f>
        <v>0</v>
      </c>
      <c r="K442" s="300">
        <f>SAÍDAS!L62*(SAÍDAS!$U62/100)</f>
        <v>0</v>
      </c>
      <c r="L442" s="300">
        <f>SAÍDAS!M62*(SAÍDAS!$U62/100)</f>
        <v>0</v>
      </c>
      <c r="M442" s="300">
        <f>SAÍDAS!N62*(SAÍDAS!$U62/100)</f>
        <v>0</v>
      </c>
      <c r="N442" s="300">
        <f>SAÍDAS!O62*(SAÍDAS!$U62/100)</f>
        <v>0</v>
      </c>
      <c r="O442" s="300">
        <f>SAÍDAS!P62*(SAÍDAS!$U62/100)</f>
        <v>0</v>
      </c>
      <c r="P442" s="300"/>
      <c r="Q442" s="672"/>
      <c r="R442" s="783"/>
      <c r="S442" s="783"/>
      <c r="T442" s="783"/>
      <c r="U442" s="783"/>
      <c r="V442" s="783"/>
      <c r="W442" s="783"/>
      <c r="X442" s="783"/>
      <c r="Y442" s="783"/>
    </row>
    <row r="443" spans="1:25" hidden="1" x14ac:dyDescent="0.25">
      <c r="A443" s="670">
        <v>33</v>
      </c>
      <c r="B443" s="739" t="str">
        <f>SAÍDAS!C63</f>
        <v>Tarifas e Impostos</v>
      </c>
      <c r="C443" s="300">
        <f t="shared" si="154"/>
        <v>0</v>
      </c>
      <c r="D443" s="300">
        <f>SAÍDAS!E63*(SAÍDAS!$U63/100)</f>
        <v>0</v>
      </c>
      <c r="E443" s="300">
        <f>SAÍDAS!F63*(SAÍDAS!$U63/100)</f>
        <v>0</v>
      </c>
      <c r="F443" s="300">
        <f>SAÍDAS!G63*(SAÍDAS!$U63/100)</f>
        <v>0</v>
      </c>
      <c r="G443" s="300">
        <f>SAÍDAS!H63*(SAÍDAS!$U63/100)</f>
        <v>0</v>
      </c>
      <c r="H443" s="300">
        <f>SAÍDAS!I63*(SAÍDAS!$U63/100)</f>
        <v>0</v>
      </c>
      <c r="I443" s="300">
        <f>SAÍDAS!J63*(SAÍDAS!$U63/100)</f>
        <v>0</v>
      </c>
      <c r="J443" s="300">
        <f>SAÍDAS!K63*(SAÍDAS!$U63/100)</f>
        <v>0</v>
      </c>
      <c r="K443" s="300">
        <f>SAÍDAS!L63*(SAÍDAS!$U63/100)</f>
        <v>0</v>
      </c>
      <c r="L443" s="300">
        <f>SAÍDAS!M63*(SAÍDAS!$U63/100)</f>
        <v>0</v>
      </c>
      <c r="M443" s="300">
        <f>SAÍDAS!N63*(SAÍDAS!$U63/100)</f>
        <v>0</v>
      </c>
      <c r="N443" s="300">
        <f>SAÍDAS!O63*(SAÍDAS!$U63/100)</f>
        <v>0</v>
      </c>
      <c r="O443" s="300">
        <f>SAÍDAS!P63*(SAÍDAS!$U63/100)</f>
        <v>0</v>
      </c>
      <c r="P443" s="300"/>
      <c r="Q443" s="672"/>
      <c r="R443" s="783"/>
      <c r="S443" s="783"/>
      <c r="T443" s="783"/>
      <c r="U443" s="783"/>
      <c r="V443" s="783"/>
      <c r="W443" s="783"/>
      <c r="X443" s="783"/>
      <c r="Y443" s="783"/>
    </row>
    <row r="444" spans="1:25" hidden="1" x14ac:dyDescent="0.25">
      <c r="A444" s="670">
        <v>34</v>
      </c>
      <c r="B444" s="739" t="str">
        <f>SAÍDAS!C64</f>
        <v>Tarifas e Impostos</v>
      </c>
      <c r="C444" s="300">
        <f t="shared" si="154"/>
        <v>0</v>
      </c>
      <c r="D444" s="300">
        <f>SAÍDAS!E64*(SAÍDAS!$U64/100)</f>
        <v>0</v>
      </c>
      <c r="E444" s="300">
        <f>SAÍDAS!F64*(SAÍDAS!$U64/100)</f>
        <v>0</v>
      </c>
      <c r="F444" s="300">
        <f>SAÍDAS!G64*(SAÍDAS!$U64/100)</f>
        <v>0</v>
      </c>
      <c r="G444" s="300">
        <f>SAÍDAS!H64*(SAÍDAS!$U64/100)</f>
        <v>0</v>
      </c>
      <c r="H444" s="300">
        <f>SAÍDAS!I64*(SAÍDAS!$U64/100)</f>
        <v>0</v>
      </c>
      <c r="I444" s="300">
        <f>SAÍDAS!J64*(SAÍDAS!$U64/100)</f>
        <v>0</v>
      </c>
      <c r="J444" s="300">
        <f>SAÍDAS!K64*(SAÍDAS!$U64/100)</f>
        <v>0</v>
      </c>
      <c r="K444" s="300">
        <f>SAÍDAS!L64*(SAÍDAS!$U64/100)</f>
        <v>0</v>
      </c>
      <c r="L444" s="300">
        <f>SAÍDAS!M64*(SAÍDAS!$U64/100)</f>
        <v>0</v>
      </c>
      <c r="M444" s="300">
        <f>SAÍDAS!N64*(SAÍDAS!$U64/100)</f>
        <v>0</v>
      </c>
      <c r="N444" s="300">
        <f>SAÍDAS!O64*(SAÍDAS!$U64/100)</f>
        <v>0</v>
      </c>
      <c r="O444" s="300">
        <f>SAÍDAS!P64*(SAÍDAS!$U64/100)</f>
        <v>0</v>
      </c>
      <c r="P444" s="300"/>
      <c r="Q444" s="672"/>
      <c r="R444" s="783"/>
      <c r="S444" s="783"/>
      <c r="T444" s="783"/>
      <c r="U444" s="783"/>
      <c r="V444" s="783"/>
      <c r="W444" s="783"/>
      <c r="X444" s="783"/>
      <c r="Y444" s="783"/>
    </row>
    <row r="445" spans="1:25" hidden="1" x14ac:dyDescent="0.25">
      <c r="A445" s="670">
        <v>35</v>
      </c>
      <c r="B445" s="739" t="str">
        <f>SAÍDAS!C65</f>
        <v>Outros</v>
      </c>
      <c r="C445" s="300">
        <f t="shared" si="154"/>
        <v>0</v>
      </c>
      <c r="D445" s="300">
        <f>SAÍDAS!E65*(SAÍDAS!$U65/100)</f>
        <v>0</v>
      </c>
      <c r="E445" s="300">
        <f>SAÍDAS!F65*(SAÍDAS!$U65/100)</f>
        <v>0</v>
      </c>
      <c r="F445" s="300">
        <f>SAÍDAS!G65*(SAÍDAS!$U65/100)</f>
        <v>0</v>
      </c>
      <c r="G445" s="300">
        <f>SAÍDAS!H65*(SAÍDAS!$U65/100)</f>
        <v>0</v>
      </c>
      <c r="H445" s="300">
        <f>SAÍDAS!I65*(SAÍDAS!$U65/100)</f>
        <v>0</v>
      </c>
      <c r="I445" s="300">
        <f>SAÍDAS!J65*(SAÍDAS!$U65/100)</f>
        <v>0</v>
      </c>
      <c r="J445" s="300">
        <f>SAÍDAS!K65*(SAÍDAS!$U65/100)</f>
        <v>0</v>
      </c>
      <c r="K445" s="300">
        <f>SAÍDAS!L65*(SAÍDAS!$U65/100)</f>
        <v>0</v>
      </c>
      <c r="L445" s="300">
        <f>SAÍDAS!M65*(SAÍDAS!$U65/100)</f>
        <v>0</v>
      </c>
      <c r="M445" s="300">
        <f>SAÍDAS!N65*(SAÍDAS!$U65/100)</f>
        <v>0</v>
      </c>
      <c r="N445" s="300">
        <f>SAÍDAS!O65*(SAÍDAS!$U65/100)</f>
        <v>0</v>
      </c>
      <c r="O445" s="300">
        <f>SAÍDAS!P65*(SAÍDAS!$U65/100)</f>
        <v>0</v>
      </c>
      <c r="P445" s="300"/>
      <c r="Q445" s="672"/>
      <c r="R445" s="783"/>
      <c r="S445" s="783"/>
      <c r="T445" s="783"/>
      <c r="U445" s="783"/>
      <c r="V445" s="783"/>
      <c r="W445" s="783"/>
      <c r="X445" s="783"/>
      <c r="Y445" s="783"/>
    </row>
    <row r="446" spans="1:25" hidden="1" x14ac:dyDescent="0.25">
      <c r="A446" s="670">
        <v>36</v>
      </c>
      <c r="B446" s="739" t="str">
        <f>SAÍDAS!C66</f>
        <v>Parceria em Confinamento Chaparral</v>
      </c>
      <c r="C446" s="300">
        <f t="shared" si="154"/>
        <v>0</v>
      </c>
      <c r="D446" s="300">
        <f>SAÍDAS!E66*(SAÍDAS!$U66/100)</f>
        <v>0</v>
      </c>
      <c r="E446" s="300">
        <f>SAÍDAS!F66*(SAÍDAS!$U66/100)</f>
        <v>0</v>
      </c>
      <c r="F446" s="300">
        <f>SAÍDAS!G66*(SAÍDAS!$U66/100)</f>
        <v>0</v>
      </c>
      <c r="G446" s="300">
        <f>SAÍDAS!H66*(SAÍDAS!$U66/100)</f>
        <v>0</v>
      </c>
      <c r="H446" s="300">
        <f>SAÍDAS!I66*(SAÍDAS!$U66/100)</f>
        <v>0</v>
      </c>
      <c r="I446" s="300">
        <f>SAÍDAS!J66*(SAÍDAS!$U66/100)</f>
        <v>0</v>
      </c>
      <c r="J446" s="300">
        <f>SAÍDAS!K66*(SAÍDAS!$U66/100)</f>
        <v>0</v>
      </c>
      <c r="K446" s="300">
        <f>SAÍDAS!L66*(SAÍDAS!$U66/100)</f>
        <v>0</v>
      </c>
      <c r="L446" s="300">
        <f>SAÍDAS!M66*(SAÍDAS!$U66/100)</f>
        <v>0</v>
      </c>
      <c r="M446" s="300">
        <f>SAÍDAS!N66*(SAÍDAS!$U66/100)</f>
        <v>0</v>
      </c>
      <c r="N446" s="300">
        <f>SAÍDAS!O66*(SAÍDAS!$U66/100)</f>
        <v>0</v>
      </c>
      <c r="O446" s="300">
        <f>SAÍDAS!P66*(SAÍDAS!$U66/100)</f>
        <v>0</v>
      </c>
      <c r="P446" s="300"/>
      <c r="Q446" s="672"/>
      <c r="R446" s="783"/>
      <c r="S446" s="783"/>
      <c r="T446" s="783"/>
      <c r="U446" s="783"/>
      <c r="V446" s="783"/>
      <c r="W446" s="783"/>
      <c r="X446" s="783"/>
      <c r="Y446" s="783"/>
    </row>
    <row r="447" spans="1:25" hidden="1" x14ac:dyDescent="0.25">
      <c r="A447" s="670">
        <v>37</v>
      </c>
      <c r="B447" s="739" t="str">
        <f>SAÍDAS!C67</f>
        <v>Outros</v>
      </c>
      <c r="C447" s="300">
        <f t="shared" si="154"/>
        <v>0</v>
      </c>
      <c r="D447" s="300">
        <f>SAÍDAS!E67*(SAÍDAS!$U67/100)</f>
        <v>0</v>
      </c>
      <c r="E447" s="300">
        <f>SAÍDAS!F67*(SAÍDAS!$U67/100)</f>
        <v>0</v>
      </c>
      <c r="F447" s="300">
        <f>SAÍDAS!G67*(SAÍDAS!$U67/100)</f>
        <v>0</v>
      </c>
      <c r="G447" s="300">
        <f>SAÍDAS!H67*(SAÍDAS!$U67/100)</f>
        <v>0</v>
      </c>
      <c r="H447" s="300">
        <f>SAÍDAS!I67*(SAÍDAS!$U67/100)</f>
        <v>0</v>
      </c>
      <c r="I447" s="300">
        <f>SAÍDAS!J67*(SAÍDAS!$U67/100)</f>
        <v>0</v>
      </c>
      <c r="J447" s="300">
        <f>SAÍDAS!K67*(SAÍDAS!$U67/100)</f>
        <v>0</v>
      </c>
      <c r="K447" s="300">
        <f>SAÍDAS!L67*(SAÍDAS!$U67/100)</f>
        <v>0</v>
      </c>
      <c r="L447" s="300">
        <f>SAÍDAS!M67*(SAÍDAS!$U67/100)</f>
        <v>0</v>
      </c>
      <c r="M447" s="300">
        <f>SAÍDAS!N67*(SAÍDAS!$U67/100)</f>
        <v>0</v>
      </c>
      <c r="N447" s="300">
        <f>SAÍDAS!O67*(SAÍDAS!$U67/100)</f>
        <v>0</v>
      </c>
      <c r="O447" s="300">
        <f>SAÍDAS!P67*(SAÍDAS!$U67/100)</f>
        <v>0</v>
      </c>
      <c r="P447" s="300"/>
      <c r="Q447" s="672"/>
      <c r="R447" s="783"/>
      <c r="S447" s="783"/>
      <c r="T447" s="783"/>
      <c r="U447" s="783"/>
      <c r="V447" s="783"/>
      <c r="W447" s="783"/>
      <c r="X447" s="783"/>
      <c r="Y447" s="783"/>
    </row>
    <row r="448" spans="1:25" hidden="1" x14ac:dyDescent="0.25">
      <c r="A448" s="670">
        <v>38</v>
      </c>
      <c r="B448" s="739" t="str">
        <f>SAÍDAS!C68</f>
        <v>Outros</v>
      </c>
      <c r="C448" s="300">
        <f t="shared" si="154"/>
        <v>0</v>
      </c>
      <c r="D448" s="300">
        <f>SAÍDAS!E68*(SAÍDAS!$U68/100)</f>
        <v>0</v>
      </c>
      <c r="E448" s="300">
        <f>SAÍDAS!F68*(SAÍDAS!$U68/100)</f>
        <v>0</v>
      </c>
      <c r="F448" s="300">
        <f>SAÍDAS!G68*(SAÍDAS!$U68/100)</f>
        <v>0</v>
      </c>
      <c r="G448" s="300">
        <f>SAÍDAS!H68*(SAÍDAS!$U68/100)</f>
        <v>0</v>
      </c>
      <c r="H448" s="300">
        <f>SAÍDAS!I68*(SAÍDAS!$U68/100)</f>
        <v>0</v>
      </c>
      <c r="I448" s="300">
        <f>SAÍDAS!J68*(SAÍDAS!$U68/100)</f>
        <v>0</v>
      </c>
      <c r="J448" s="300">
        <f>SAÍDAS!K68*(SAÍDAS!$U68/100)</f>
        <v>0</v>
      </c>
      <c r="K448" s="300">
        <f>SAÍDAS!L68*(SAÍDAS!$U68/100)</f>
        <v>0</v>
      </c>
      <c r="L448" s="300">
        <f>SAÍDAS!M68*(SAÍDAS!$U68/100)</f>
        <v>0</v>
      </c>
      <c r="M448" s="300">
        <f>SAÍDAS!N68*(SAÍDAS!$U68/100)</f>
        <v>0</v>
      </c>
      <c r="N448" s="300">
        <f>SAÍDAS!O68*(SAÍDAS!$U68/100)</f>
        <v>0</v>
      </c>
      <c r="O448" s="300">
        <f>SAÍDAS!P68*(SAÍDAS!$U68/100)</f>
        <v>0</v>
      </c>
      <c r="P448" s="300"/>
      <c r="Q448" s="672"/>
      <c r="R448" s="783"/>
      <c r="S448" s="783"/>
      <c r="T448" s="783"/>
      <c r="U448" s="783"/>
      <c r="V448" s="783"/>
      <c r="W448" s="783"/>
      <c r="X448" s="783"/>
      <c r="Y448" s="783"/>
    </row>
    <row r="449" spans="1:25" hidden="1" x14ac:dyDescent="0.25">
      <c r="A449" s="670">
        <v>39</v>
      </c>
      <c r="B449" s="739" t="str">
        <f>SAÍDAS!C69</f>
        <v>Animais</v>
      </c>
      <c r="C449" s="300">
        <f t="shared" si="154"/>
        <v>0</v>
      </c>
      <c r="D449" s="300">
        <f>SAÍDAS!E69*(SAÍDAS!$U69/100)</f>
        <v>0</v>
      </c>
      <c r="E449" s="300">
        <f>SAÍDAS!F69*(SAÍDAS!$U69/100)</f>
        <v>0</v>
      </c>
      <c r="F449" s="300">
        <f>SAÍDAS!G69*(SAÍDAS!$U69/100)</f>
        <v>0</v>
      </c>
      <c r="G449" s="300">
        <f>SAÍDAS!H69*(SAÍDAS!$U69/100)</f>
        <v>0</v>
      </c>
      <c r="H449" s="300">
        <f>SAÍDAS!I69*(SAÍDAS!$U69/100)</f>
        <v>0</v>
      </c>
      <c r="I449" s="300">
        <f>SAÍDAS!J69*(SAÍDAS!$U69/100)</f>
        <v>0</v>
      </c>
      <c r="J449" s="300">
        <f>SAÍDAS!K69*(SAÍDAS!$U69/100)</f>
        <v>0</v>
      </c>
      <c r="K449" s="300">
        <f>SAÍDAS!L69*(SAÍDAS!$U69/100)</f>
        <v>0</v>
      </c>
      <c r="L449" s="300">
        <f>SAÍDAS!M69*(SAÍDAS!$U69/100)</f>
        <v>0</v>
      </c>
      <c r="M449" s="300">
        <f>SAÍDAS!N69*(SAÍDAS!$U69/100)</f>
        <v>0</v>
      </c>
      <c r="N449" s="300">
        <f>SAÍDAS!O69*(SAÍDAS!$U69/100)</f>
        <v>0</v>
      </c>
      <c r="O449" s="300">
        <f>SAÍDAS!P69*(SAÍDAS!$U69/100)</f>
        <v>0</v>
      </c>
      <c r="P449" s="300"/>
      <c r="Q449" s="672"/>
      <c r="R449" s="783"/>
      <c r="S449" s="783"/>
      <c r="T449" s="783"/>
      <c r="U449" s="783"/>
      <c r="V449" s="783"/>
      <c r="W449" s="783"/>
      <c r="X449" s="783"/>
      <c r="Y449" s="783"/>
    </row>
    <row r="450" spans="1:25" hidden="1" x14ac:dyDescent="0.25">
      <c r="A450" s="670">
        <v>40</v>
      </c>
      <c r="B450" s="740" t="s">
        <v>179</v>
      </c>
      <c r="C450" s="300">
        <f t="shared" si="154"/>
        <v>0</v>
      </c>
      <c r="D450" s="300">
        <f t="shared" ref="D450:O450" si="155">SUM(D411:D449)</f>
        <v>0</v>
      </c>
      <c r="E450" s="300">
        <f>SUM(E411:E449)</f>
        <v>0</v>
      </c>
      <c r="F450" s="300">
        <f t="shared" si="155"/>
        <v>0</v>
      </c>
      <c r="G450" s="300">
        <f t="shared" si="155"/>
        <v>0</v>
      </c>
      <c r="H450" s="300">
        <f t="shared" si="155"/>
        <v>0</v>
      </c>
      <c r="I450" s="300">
        <f t="shared" si="155"/>
        <v>0</v>
      </c>
      <c r="J450" s="300">
        <f t="shared" si="155"/>
        <v>0</v>
      </c>
      <c r="K450" s="300">
        <f t="shared" si="155"/>
        <v>0</v>
      </c>
      <c r="L450" s="300">
        <f t="shared" si="155"/>
        <v>0</v>
      </c>
      <c r="M450" s="300">
        <f t="shared" si="155"/>
        <v>0</v>
      </c>
      <c r="N450" s="300">
        <f t="shared" si="155"/>
        <v>0</v>
      </c>
      <c r="O450" s="300">
        <f t="shared" si="155"/>
        <v>0</v>
      </c>
      <c r="P450" s="300"/>
      <c r="Q450" s="672"/>
      <c r="R450" s="783"/>
      <c r="S450" s="783"/>
      <c r="T450" s="783"/>
      <c r="U450" s="783"/>
      <c r="V450" s="783"/>
      <c r="W450" s="783"/>
      <c r="X450" s="783"/>
      <c r="Y450" s="783"/>
    </row>
    <row r="451" spans="1:25" hidden="1" x14ac:dyDescent="0.25">
      <c r="A451" s="670">
        <v>41</v>
      </c>
      <c r="B451" s="740"/>
      <c r="C451" s="300"/>
      <c r="D451" s="300"/>
      <c r="E451" s="300"/>
      <c r="F451" s="300"/>
      <c r="G451" s="300"/>
      <c r="H451" s="300"/>
      <c r="I451" s="300"/>
      <c r="J451" s="300"/>
      <c r="K451" s="300"/>
      <c r="L451" s="300"/>
      <c r="M451" s="300"/>
      <c r="N451" s="300"/>
      <c r="O451" s="300"/>
      <c r="P451" s="300"/>
      <c r="Q451" s="672"/>
      <c r="R451" s="783"/>
      <c r="S451" s="783"/>
      <c r="T451" s="783"/>
      <c r="U451" s="783"/>
      <c r="V451" s="783"/>
      <c r="W451" s="783"/>
      <c r="X451" s="783"/>
      <c r="Y451" s="783"/>
    </row>
    <row r="452" spans="1:25" ht="15.75" hidden="1" thickBot="1" x14ac:dyDescent="0.3">
      <c r="A452" s="670">
        <v>42</v>
      </c>
      <c r="B452" s="740"/>
      <c r="C452" s="300"/>
      <c r="D452" s="300"/>
      <c r="E452" s="300"/>
      <c r="F452" s="300"/>
      <c r="G452" s="300"/>
      <c r="H452" s="300"/>
      <c r="I452" s="300"/>
      <c r="J452" s="300"/>
      <c r="K452" s="300"/>
      <c r="L452" s="300"/>
      <c r="M452" s="300"/>
      <c r="N452" s="300"/>
      <c r="O452" s="300"/>
      <c r="P452" s="300"/>
      <c r="Q452" s="672"/>
      <c r="R452" s="783"/>
      <c r="S452" s="783"/>
      <c r="T452" s="783"/>
      <c r="U452" s="783"/>
      <c r="V452" s="783"/>
      <c r="W452" s="783"/>
      <c r="X452" s="783"/>
      <c r="Y452" s="783"/>
    </row>
    <row r="453" spans="1:25" ht="15.75" hidden="1" thickTop="1" x14ac:dyDescent="0.25">
      <c r="A453" s="670">
        <v>43</v>
      </c>
      <c r="B453" s="789" t="str">
        <f>SAÍDAS!C73</f>
        <v>Tarifas e Impostos</v>
      </c>
      <c r="C453" s="300">
        <f t="shared" ref="C453:C470" si="156">SUM(D453:O453)</f>
        <v>0</v>
      </c>
      <c r="D453" s="300">
        <f>SAÍDAS!E73*(SAÍDAS!$U73/100)</f>
        <v>0</v>
      </c>
      <c r="E453" s="300">
        <f>SAÍDAS!F73*(SAÍDAS!$U73/100)</f>
        <v>0</v>
      </c>
      <c r="F453" s="300">
        <f>SAÍDAS!G73*(SAÍDAS!$U73/100)</f>
        <v>0</v>
      </c>
      <c r="G453" s="300">
        <f>SAÍDAS!H73*(SAÍDAS!$U73/100)</f>
        <v>0</v>
      </c>
      <c r="H453" s="300">
        <f>SAÍDAS!I73*(SAÍDAS!$U73/100)</f>
        <v>0</v>
      </c>
      <c r="I453" s="300">
        <f>SAÍDAS!J73*(SAÍDAS!$U73/100)</f>
        <v>0</v>
      </c>
      <c r="J453" s="300">
        <f>SAÍDAS!K73*(SAÍDAS!$U73/100)</f>
        <v>0</v>
      </c>
      <c r="K453" s="300">
        <f>SAÍDAS!L73*(SAÍDAS!$U73/100)</f>
        <v>0</v>
      </c>
      <c r="L453" s="300">
        <f>SAÍDAS!M73*(SAÍDAS!$U73/100)</f>
        <v>0</v>
      </c>
      <c r="M453" s="300">
        <f>SAÍDAS!N73*(SAÍDAS!$U73/100)</f>
        <v>0</v>
      </c>
      <c r="N453" s="300">
        <f>SAÍDAS!O73*(SAÍDAS!$U73/100)</f>
        <v>0</v>
      </c>
      <c r="O453" s="300">
        <f>SAÍDAS!P73*(SAÍDAS!$U73/100)</f>
        <v>0</v>
      </c>
      <c r="P453" s="300"/>
      <c r="Q453" s="672"/>
      <c r="R453" s="783"/>
      <c r="S453" s="783"/>
      <c r="T453" s="783"/>
      <c r="U453" s="783"/>
      <c r="V453" s="783"/>
      <c r="W453" s="783"/>
      <c r="X453" s="783"/>
      <c r="Y453" s="783"/>
    </row>
    <row r="454" spans="1:25" hidden="1" x14ac:dyDescent="0.25">
      <c r="A454" s="670">
        <v>44</v>
      </c>
      <c r="B454" s="790" t="str">
        <f>SAÍDAS!C74</f>
        <v>Tarifas e Impostos</v>
      </c>
      <c r="C454" s="300">
        <f t="shared" si="156"/>
        <v>0</v>
      </c>
      <c r="D454" s="300">
        <f>SAÍDAS!E74*(SAÍDAS!$U74/100)</f>
        <v>0</v>
      </c>
      <c r="E454" s="300">
        <f>SAÍDAS!F74*(SAÍDAS!$U74/100)</f>
        <v>0</v>
      </c>
      <c r="F454" s="300">
        <f>SAÍDAS!G74*(SAÍDAS!$U74/100)</f>
        <v>0</v>
      </c>
      <c r="G454" s="300">
        <f>SAÍDAS!H74*(SAÍDAS!$U74/100)</f>
        <v>0</v>
      </c>
      <c r="H454" s="300">
        <f>SAÍDAS!I74*(SAÍDAS!$U74/100)</f>
        <v>0</v>
      </c>
      <c r="I454" s="300">
        <f>SAÍDAS!J74*(SAÍDAS!$U74/100)</f>
        <v>0</v>
      </c>
      <c r="J454" s="300">
        <f>SAÍDAS!K74*(SAÍDAS!$U74/100)</f>
        <v>0</v>
      </c>
      <c r="K454" s="300">
        <f>SAÍDAS!L74*(SAÍDAS!$U74/100)</f>
        <v>0</v>
      </c>
      <c r="L454" s="300">
        <f>SAÍDAS!M74*(SAÍDAS!$U74/100)</f>
        <v>0</v>
      </c>
      <c r="M454" s="300">
        <f>SAÍDAS!N74*(SAÍDAS!$U74/100)</f>
        <v>0</v>
      </c>
      <c r="N454" s="300">
        <f>SAÍDAS!O74*(SAÍDAS!$U74/100)</f>
        <v>0</v>
      </c>
      <c r="O454" s="300">
        <f>SAÍDAS!P74*(SAÍDAS!$U74/100)</f>
        <v>0</v>
      </c>
      <c r="P454" s="300"/>
      <c r="Q454" s="672"/>
      <c r="R454" s="783"/>
      <c r="S454" s="783"/>
      <c r="T454" s="783"/>
      <c r="U454" s="783"/>
      <c r="V454" s="783"/>
      <c r="W454" s="783"/>
      <c r="X454" s="783"/>
      <c r="Y454" s="783"/>
    </row>
    <row r="455" spans="1:25" hidden="1" x14ac:dyDescent="0.25">
      <c r="A455" s="670">
        <v>45</v>
      </c>
      <c r="B455" s="790" t="str">
        <f>SAÍDAS!C75</f>
        <v>Tarifas e Impostos</v>
      </c>
      <c r="C455" s="300">
        <f t="shared" si="156"/>
        <v>0</v>
      </c>
      <c r="D455" s="300">
        <f>SAÍDAS!E75*(SAÍDAS!$U75/100)</f>
        <v>0</v>
      </c>
      <c r="E455" s="300">
        <f>SAÍDAS!F75*(SAÍDAS!$U75/100)</f>
        <v>0</v>
      </c>
      <c r="F455" s="300">
        <f>SAÍDAS!G75*(SAÍDAS!$U75/100)</f>
        <v>0</v>
      </c>
      <c r="G455" s="300">
        <f>SAÍDAS!H75*(SAÍDAS!$U75/100)</f>
        <v>0</v>
      </c>
      <c r="H455" s="300">
        <f>SAÍDAS!I75*(SAÍDAS!$U75/100)</f>
        <v>0</v>
      </c>
      <c r="I455" s="300">
        <f>SAÍDAS!J75*(SAÍDAS!$U75/100)</f>
        <v>0</v>
      </c>
      <c r="J455" s="300">
        <f>SAÍDAS!K75*(SAÍDAS!$U75/100)</f>
        <v>0</v>
      </c>
      <c r="K455" s="300">
        <f>SAÍDAS!L75*(SAÍDAS!$U75/100)</f>
        <v>0</v>
      </c>
      <c r="L455" s="300">
        <f>SAÍDAS!M75*(SAÍDAS!$U75/100)</f>
        <v>0</v>
      </c>
      <c r="M455" s="300">
        <f>SAÍDAS!N75*(SAÍDAS!$U75/100)</f>
        <v>0</v>
      </c>
      <c r="N455" s="300">
        <f>SAÍDAS!O75*(SAÍDAS!$U75/100)</f>
        <v>0</v>
      </c>
      <c r="O455" s="300">
        <f>SAÍDAS!P75*(SAÍDAS!$U75/100)</f>
        <v>0</v>
      </c>
      <c r="P455" s="300"/>
      <c r="Q455" s="672"/>
      <c r="R455" s="783"/>
      <c r="S455" s="783"/>
      <c r="T455" s="783"/>
      <c r="U455" s="783"/>
      <c r="V455" s="783"/>
      <c r="W455" s="783"/>
      <c r="X455" s="783"/>
      <c r="Y455" s="783"/>
    </row>
    <row r="456" spans="1:25" hidden="1" x14ac:dyDescent="0.25">
      <c r="A456" s="670">
        <v>46</v>
      </c>
      <c r="B456" s="790" t="str">
        <f>SAÍDAS!C76</f>
        <v>Tarifas e Impostos</v>
      </c>
      <c r="C456" s="300">
        <f t="shared" si="156"/>
        <v>0</v>
      </c>
      <c r="D456" s="300">
        <f>SAÍDAS!E76*(SAÍDAS!$U76/100)</f>
        <v>0</v>
      </c>
      <c r="E456" s="300">
        <f>SAÍDAS!F76*(SAÍDAS!$U76/100)</f>
        <v>0</v>
      </c>
      <c r="F456" s="300">
        <f>SAÍDAS!G76*(SAÍDAS!$U76/100)</f>
        <v>0</v>
      </c>
      <c r="G456" s="300">
        <f>SAÍDAS!H76*(SAÍDAS!$U76/100)</f>
        <v>0</v>
      </c>
      <c r="H456" s="300">
        <f>SAÍDAS!I76*(SAÍDAS!$U76/100)</f>
        <v>0</v>
      </c>
      <c r="I456" s="300">
        <f>SAÍDAS!J76*(SAÍDAS!$U76/100)</f>
        <v>0</v>
      </c>
      <c r="J456" s="300">
        <f>SAÍDAS!K76*(SAÍDAS!$U76/100)</f>
        <v>0</v>
      </c>
      <c r="K456" s="300">
        <f>SAÍDAS!L76*(SAÍDAS!$U76/100)</f>
        <v>0</v>
      </c>
      <c r="L456" s="300">
        <f>SAÍDAS!M76*(SAÍDAS!$U76/100)</f>
        <v>0</v>
      </c>
      <c r="M456" s="300">
        <f>SAÍDAS!N76*(SAÍDAS!$U76/100)</f>
        <v>0</v>
      </c>
      <c r="N456" s="300">
        <f>SAÍDAS!O76*(SAÍDAS!$U76/100)</f>
        <v>0</v>
      </c>
      <c r="O456" s="300">
        <f>SAÍDAS!P76*(SAÍDAS!$U76/100)</f>
        <v>0</v>
      </c>
      <c r="P456" s="300"/>
      <c r="Q456" s="672"/>
      <c r="R456" s="783"/>
      <c r="S456" s="783"/>
      <c r="T456" s="783"/>
      <c r="U456" s="783"/>
      <c r="V456" s="783"/>
      <c r="W456" s="783"/>
      <c r="X456" s="783"/>
      <c r="Y456" s="783"/>
    </row>
    <row r="457" spans="1:25" hidden="1" x14ac:dyDescent="0.25">
      <c r="A457" s="670">
        <v>47</v>
      </c>
      <c r="B457" s="790" t="str">
        <f>SAÍDAS!C77</f>
        <v>Tarifas e Impostos</v>
      </c>
      <c r="C457" s="300">
        <f t="shared" si="156"/>
        <v>0</v>
      </c>
      <c r="D457" s="300">
        <f>SAÍDAS!E77*(SAÍDAS!$U77/100)</f>
        <v>0</v>
      </c>
      <c r="E457" s="300">
        <f>SAÍDAS!F77*(SAÍDAS!$U77/100)</f>
        <v>0</v>
      </c>
      <c r="F457" s="300">
        <f>SAÍDAS!G77*(SAÍDAS!$U77/100)</f>
        <v>0</v>
      </c>
      <c r="G457" s="300">
        <f>SAÍDAS!H77*(SAÍDAS!$U77/100)</f>
        <v>0</v>
      </c>
      <c r="H457" s="300">
        <f>SAÍDAS!I77*(SAÍDAS!$U77/100)</f>
        <v>0</v>
      </c>
      <c r="I457" s="300">
        <f>SAÍDAS!J77*(SAÍDAS!$U77/100)</f>
        <v>0</v>
      </c>
      <c r="J457" s="300">
        <f>SAÍDAS!K77*(SAÍDAS!$U77/100)</f>
        <v>0</v>
      </c>
      <c r="K457" s="300">
        <f>SAÍDAS!L77*(SAÍDAS!$U77/100)</f>
        <v>0</v>
      </c>
      <c r="L457" s="300">
        <f>SAÍDAS!M77*(SAÍDAS!$U77/100)</f>
        <v>0</v>
      </c>
      <c r="M457" s="300">
        <f>SAÍDAS!N77*(SAÍDAS!$U77/100)</f>
        <v>0</v>
      </c>
      <c r="N457" s="300">
        <f>SAÍDAS!O77*(SAÍDAS!$U77/100)</f>
        <v>0</v>
      </c>
      <c r="O457" s="300">
        <f>SAÍDAS!P77*(SAÍDAS!$U77/100)</f>
        <v>0</v>
      </c>
      <c r="P457" s="300"/>
      <c r="Q457" s="672"/>
      <c r="R457" s="783"/>
      <c r="S457" s="783"/>
      <c r="T457" s="783"/>
      <c r="U457" s="783"/>
      <c r="V457" s="783"/>
      <c r="W457" s="783"/>
      <c r="X457" s="783"/>
      <c r="Y457" s="783"/>
    </row>
    <row r="458" spans="1:25" hidden="1" x14ac:dyDescent="0.25">
      <c r="A458" s="670">
        <v>48</v>
      </c>
      <c r="B458" s="790" t="str">
        <f>SAÍDAS!C78</f>
        <v>Administrativo</v>
      </c>
      <c r="C458" s="300">
        <f t="shared" si="156"/>
        <v>0</v>
      </c>
      <c r="D458" s="300">
        <f>SAÍDAS!E78*(SAÍDAS!$U78/100)</f>
        <v>0</v>
      </c>
      <c r="E458" s="300">
        <f>SAÍDAS!F78*(SAÍDAS!$U78/100)</f>
        <v>0</v>
      </c>
      <c r="F458" s="300">
        <f>SAÍDAS!G78*(SAÍDAS!$U78/100)</f>
        <v>0</v>
      </c>
      <c r="G458" s="300">
        <f>SAÍDAS!H78*(SAÍDAS!$U78/100)</f>
        <v>0</v>
      </c>
      <c r="H458" s="300">
        <f>SAÍDAS!I78*(SAÍDAS!$U78/100)</f>
        <v>0</v>
      </c>
      <c r="I458" s="300">
        <f>SAÍDAS!J78*(SAÍDAS!$U78/100)</f>
        <v>0</v>
      </c>
      <c r="J458" s="300">
        <f>SAÍDAS!K78*(SAÍDAS!$U78/100)</f>
        <v>0</v>
      </c>
      <c r="K458" s="300">
        <f>SAÍDAS!L78*(SAÍDAS!$U78/100)</f>
        <v>0</v>
      </c>
      <c r="L458" s="300">
        <f>SAÍDAS!M78*(SAÍDAS!$U78/100)</f>
        <v>0</v>
      </c>
      <c r="M458" s="300">
        <f>SAÍDAS!N78*(SAÍDAS!$U78/100)</f>
        <v>0</v>
      </c>
      <c r="N458" s="300">
        <f>SAÍDAS!O78*(SAÍDAS!$U78/100)</f>
        <v>0</v>
      </c>
      <c r="O458" s="300">
        <f>SAÍDAS!P78*(SAÍDAS!$U78/100)</f>
        <v>0</v>
      </c>
      <c r="P458" s="300"/>
      <c r="Q458" s="672"/>
      <c r="R458" s="783"/>
      <c r="S458" s="783"/>
      <c r="T458" s="783"/>
      <c r="U458" s="783"/>
      <c r="V458" s="783"/>
      <c r="W458" s="783"/>
      <c r="X458" s="783"/>
      <c r="Y458" s="783"/>
    </row>
    <row r="459" spans="1:25" hidden="1" x14ac:dyDescent="0.25">
      <c r="A459" s="670">
        <v>49</v>
      </c>
      <c r="B459" s="790" t="str">
        <f>SAÍDAS!C79</f>
        <v>Administrativo</v>
      </c>
      <c r="C459" s="300">
        <f t="shared" si="156"/>
        <v>0</v>
      </c>
      <c r="D459" s="300">
        <f>SAÍDAS!E79*(SAÍDAS!$U79/100)</f>
        <v>0</v>
      </c>
      <c r="E459" s="300">
        <f>SAÍDAS!F79*(SAÍDAS!$U79/100)</f>
        <v>0</v>
      </c>
      <c r="F459" s="300">
        <f>SAÍDAS!G79*(SAÍDAS!$U79/100)</f>
        <v>0</v>
      </c>
      <c r="G459" s="300">
        <f>SAÍDAS!H79*(SAÍDAS!$U79/100)</f>
        <v>0</v>
      </c>
      <c r="H459" s="300">
        <f>SAÍDAS!I79*(SAÍDAS!$U79/100)</f>
        <v>0</v>
      </c>
      <c r="I459" s="300">
        <f>SAÍDAS!J79*(SAÍDAS!$U79/100)</f>
        <v>0</v>
      </c>
      <c r="J459" s="300">
        <f>SAÍDAS!K79*(SAÍDAS!$U79/100)</f>
        <v>0</v>
      </c>
      <c r="K459" s="300">
        <f>SAÍDAS!L79*(SAÍDAS!$U79/100)</f>
        <v>0</v>
      </c>
      <c r="L459" s="300">
        <f>SAÍDAS!M79*(SAÍDAS!$U79/100)</f>
        <v>0</v>
      </c>
      <c r="M459" s="300">
        <f>SAÍDAS!N79*(SAÍDAS!$U79/100)</f>
        <v>0</v>
      </c>
      <c r="N459" s="300">
        <f>SAÍDAS!O79*(SAÍDAS!$U79/100)</f>
        <v>0</v>
      </c>
      <c r="O459" s="300">
        <f>SAÍDAS!P79*(SAÍDAS!$U79/100)</f>
        <v>0</v>
      </c>
      <c r="P459" s="300"/>
      <c r="Q459" s="672"/>
      <c r="R459" s="783"/>
      <c r="S459" s="783"/>
      <c r="T459" s="783"/>
      <c r="U459" s="783"/>
      <c r="V459" s="783"/>
      <c r="W459" s="783"/>
      <c r="X459" s="783"/>
      <c r="Y459" s="783"/>
    </row>
    <row r="460" spans="1:25" hidden="1" x14ac:dyDescent="0.25">
      <c r="A460" s="670">
        <v>50</v>
      </c>
      <c r="B460" s="790" t="str">
        <f>SAÍDAS!C80</f>
        <v>Mão de Obra</v>
      </c>
      <c r="C460" s="300">
        <f t="shared" si="156"/>
        <v>0</v>
      </c>
      <c r="D460" s="300">
        <f>SAÍDAS!E80*(SAÍDAS!$U80/100)</f>
        <v>0</v>
      </c>
      <c r="E460" s="300">
        <f>SAÍDAS!F80*(SAÍDAS!$U80/100)</f>
        <v>0</v>
      </c>
      <c r="F460" s="300">
        <f>SAÍDAS!G80*(SAÍDAS!$U80/100)</f>
        <v>0</v>
      </c>
      <c r="G460" s="300">
        <f>SAÍDAS!H80*(SAÍDAS!$U80/100)</f>
        <v>0</v>
      </c>
      <c r="H460" s="300">
        <f>SAÍDAS!I80*(SAÍDAS!$U80/100)</f>
        <v>0</v>
      </c>
      <c r="I460" s="300">
        <f>SAÍDAS!J80*(SAÍDAS!$U80/100)</f>
        <v>0</v>
      </c>
      <c r="J460" s="300">
        <f>SAÍDAS!K80*(SAÍDAS!$U80/100)</f>
        <v>0</v>
      </c>
      <c r="K460" s="300">
        <f>SAÍDAS!L80*(SAÍDAS!$U80/100)</f>
        <v>0</v>
      </c>
      <c r="L460" s="300">
        <f>SAÍDAS!M80*(SAÍDAS!$U80/100)</f>
        <v>0</v>
      </c>
      <c r="M460" s="300">
        <f>SAÍDAS!N80*(SAÍDAS!$U80/100)</f>
        <v>0</v>
      </c>
      <c r="N460" s="300">
        <f>SAÍDAS!O80*(SAÍDAS!$U80/100)</f>
        <v>0</v>
      </c>
      <c r="O460" s="300">
        <f>SAÍDAS!P80*(SAÍDAS!$U80/100)</f>
        <v>0</v>
      </c>
      <c r="P460" s="300"/>
      <c r="Q460" s="672"/>
      <c r="R460" s="783"/>
      <c r="S460" s="783"/>
      <c r="T460" s="783"/>
      <c r="U460" s="783"/>
      <c r="V460" s="783"/>
      <c r="W460" s="783"/>
      <c r="X460" s="783"/>
      <c r="Y460" s="783"/>
    </row>
    <row r="461" spans="1:25" hidden="1" x14ac:dyDescent="0.25">
      <c r="A461" s="670">
        <v>51</v>
      </c>
      <c r="B461" s="790" t="str">
        <f>SAÍDAS!C81</f>
        <v>Mão de Obra</v>
      </c>
      <c r="C461" s="300">
        <f t="shared" si="156"/>
        <v>0</v>
      </c>
      <c r="D461" s="300">
        <f>SAÍDAS!E81*(SAÍDAS!$U81/100)</f>
        <v>0</v>
      </c>
      <c r="E461" s="300">
        <f>SAÍDAS!F81*(SAÍDAS!$U81/100)</f>
        <v>0</v>
      </c>
      <c r="F461" s="300">
        <f>SAÍDAS!G81*(SAÍDAS!$U81/100)</f>
        <v>0</v>
      </c>
      <c r="G461" s="300">
        <f>SAÍDAS!H81*(SAÍDAS!$U81/100)</f>
        <v>0</v>
      </c>
      <c r="H461" s="300">
        <f>SAÍDAS!I81*(SAÍDAS!$U81/100)</f>
        <v>0</v>
      </c>
      <c r="I461" s="300">
        <f>SAÍDAS!J81*(SAÍDAS!$U81/100)</f>
        <v>0</v>
      </c>
      <c r="J461" s="300">
        <f>SAÍDAS!K81*(SAÍDAS!$U81/100)</f>
        <v>0</v>
      </c>
      <c r="K461" s="300">
        <f>SAÍDAS!L81*(SAÍDAS!$U81/100)</f>
        <v>0</v>
      </c>
      <c r="L461" s="300">
        <f>SAÍDAS!M81*(SAÍDAS!$U81/100)</f>
        <v>0</v>
      </c>
      <c r="M461" s="300">
        <f>SAÍDAS!N81*(SAÍDAS!$U81/100)</f>
        <v>0</v>
      </c>
      <c r="N461" s="300">
        <f>SAÍDAS!O81*(SAÍDAS!$U81/100)</f>
        <v>0</v>
      </c>
      <c r="O461" s="300">
        <f>SAÍDAS!P81*(SAÍDAS!$U81/100)</f>
        <v>0</v>
      </c>
      <c r="P461" s="300"/>
      <c r="Q461" s="672"/>
      <c r="R461" s="783"/>
      <c r="S461" s="783"/>
      <c r="T461" s="783"/>
      <c r="U461" s="783"/>
      <c r="V461" s="783"/>
      <c r="W461" s="783"/>
      <c r="X461" s="783"/>
      <c r="Y461" s="783"/>
    </row>
    <row r="462" spans="1:25" hidden="1" x14ac:dyDescent="0.25">
      <c r="A462" s="670">
        <v>52</v>
      </c>
      <c r="B462" s="790" t="str">
        <f>SAÍDAS!C82</f>
        <v>Despesas com viajens Consultor</v>
      </c>
      <c r="C462" s="300">
        <f t="shared" si="156"/>
        <v>0</v>
      </c>
      <c r="D462" s="300">
        <f>SAÍDAS!E82*(SAÍDAS!$U82/100)</f>
        <v>0</v>
      </c>
      <c r="E462" s="300">
        <f>SAÍDAS!F82*(SAÍDAS!$U82/100)</f>
        <v>0</v>
      </c>
      <c r="F462" s="300">
        <f>SAÍDAS!G82*(SAÍDAS!$U82/100)</f>
        <v>0</v>
      </c>
      <c r="G462" s="300">
        <f>SAÍDAS!H82*(SAÍDAS!$U82/100)</f>
        <v>0</v>
      </c>
      <c r="H462" s="300">
        <f>SAÍDAS!I82*(SAÍDAS!$U82/100)</f>
        <v>0</v>
      </c>
      <c r="I462" s="300">
        <f>SAÍDAS!J82*(SAÍDAS!$U82/100)</f>
        <v>0</v>
      </c>
      <c r="J462" s="300">
        <f>SAÍDAS!K82*(SAÍDAS!$U82/100)</f>
        <v>0</v>
      </c>
      <c r="K462" s="300">
        <f>SAÍDAS!L82*(SAÍDAS!$U82/100)</f>
        <v>0</v>
      </c>
      <c r="L462" s="300">
        <f>SAÍDAS!M82*(SAÍDAS!$U82/100)</f>
        <v>0</v>
      </c>
      <c r="M462" s="300">
        <f>SAÍDAS!N82*(SAÍDAS!$U82/100)</f>
        <v>0</v>
      </c>
      <c r="N462" s="300">
        <f>SAÍDAS!O82*(SAÍDAS!$U82/100)</f>
        <v>0</v>
      </c>
      <c r="O462" s="300">
        <f>SAÍDAS!P82*(SAÍDAS!$U82/100)</f>
        <v>0</v>
      </c>
      <c r="P462" s="300"/>
      <c r="Q462" s="672"/>
      <c r="R462" s="783"/>
      <c r="S462" s="783"/>
      <c r="T462" s="783"/>
      <c r="U462" s="783"/>
      <c r="V462" s="783"/>
      <c r="W462" s="783"/>
      <c r="X462" s="783"/>
      <c r="Y462" s="783"/>
    </row>
    <row r="463" spans="1:25" hidden="1" x14ac:dyDescent="0.25">
      <c r="A463" s="670">
        <v>53</v>
      </c>
      <c r="B463" s="790" t="str">
        <f>SAÍDAS!C83</f>
        <v>Consultoria</v>
      </c>
      <c r="C463" s="300">
        <f t="shared" si="156"/>
        <v>0</v>
      </c>
      <c r="D463" s="300">
        <f>SAÍDAS!E83*(SAÍDAS!$U83/100)</f>
        <v>0</v>
      </c>
      <c r="E463" s="300">
        <f>SAÍDAS!F83*(SAÍDAS!$U83/100)</f>
        <v>0</v>
      </c>
      <c r="F463" s="300">
        <f>SAÍDAS!G83*(SAÍDAS!$U83/100)</f>
        <v>0</v>
      </c>
      <c r="G463" s="300">
        <f>SAÍDAS!H83*(SAÍDAS!$U83/100)</f>
        <v>0</v>
      </c>
      <c r="H463" s="300">
        <f>SAÍDAS!I83*(SAÍDAS!$U83/100)</f>
        <v>0</v>
      </c>
      <c r="I463" s="300">
        <f>SAÍDAS!J83*(SAÍDAS!$U83/100)</f>
        <v>0</v>
      </c>
      <c r="J463" s="300">
        <f>SAÍDAS!K83*(SAÍDAS!$U83/100)</f>
        <v>0</v>
      </c>
      <c r="K463" s="300">
        <f>SAÍDAS!L83*(SAÍDAS!$U83/100)</f>
        <v>0</v>
      </c>
      <c r="L463" s="300">
        <f>SAÍDAS!M83*(SAÍDAS!$U83/100)</f>
        <v>0</v>
      </c>
      <c r="M463" s="300">
        <f>SAÍDAS!N83*(SAÍDAS!$U83/100)</f>
        <v>0</v>
      </c>
      <c r="N463" s="300">
        <f>SAÍDAS!O83*(SAÍDAS!$U83/100)</f>
        <v>0</v>
      </c>
      <c r="O463" s="300">
        <f>SAÍDAS!P83*(SAÍDAS!$U83/100)</f>
        <v>0</v>
      </c>
      <c r="P463" s="300"/>
      <c r="Q463" s="672"/>
      <c r="R463" s="783"/>
      <c r="S463" s="783"/>
      <c r="T463" s="783"/>
      <c r="U463" s="783"/>
      <c r="V463" s="783"/>
      <c r="W463" s="783"/>
      <c r="X463" s="783"/>
      <c r="Y463" s="783"/>
    </row>
    <row r="464" spans="1:25" hidden="1" x14ac:dyDescent="0.25">
      <c r="A464" s="670">
        <v>54</v>
      </c>
      <c r="B464" s="790" t="str">
        <f>SAÍDAS!C84</f>
        <v>Consultor</v>
      </c>
      <c r="C464" s="300">
        <f t="shared" si="156"/>
        <v>0</v>
      </c>
      <c r="D464" s="300">
        <f>SAÍDAS!E84*(SAÍDAS!$U84/100)</f>
        <v>0</v>
      </c>
      <c r="E464" s="300">
        <f>SAÍDAS!F84*(SAÍDAS!$U84/100)</f>
        <v>0</v>
      </c>
      <c r="F464" s="300">
        <f>SAÍDAS!G84*(SAÍDAS!$U84/100)</f>
        <v>0</v>
      </c>
      <c r="G464" s="300">
        <f>SAÍDAS!H84*(SAÍDAS!$U84/100)</f>
        <v>0</v>
      </c>
      <c r="H464" s="300">
        <f>SAÍDAS!I84*(SAÍDAS!$U84/100)</f>
        <v>0</v>
      </c>
      <c r="I464" s="300">
        <f>SAÍDAS!J84*(SAÍDAS!$U84/100)</f>
        <v>0</v>
      </c>
      <c r="J464" s="300">
        <f>SAÍDAS!K84*(SAÍDAS!$U84/100)</f>
        <v>0</v>
      </c>
      <c r="K464" s="300">
        <f>SAÍDAS!L84*(SAÍDAS!$U84/100)</f>
        <v>0</v>
      </c>
      <c r="L464" s="300">
        <f>SAÍDAS!M84*(SAÍDAS!$U84/100)</f>
        <v>0</v>
      </c>
      <c r="M464" s="300">
        <f>SAÍDAS!N84*(SAÍDAS!$U84/100)</f>
        <v>0</v>
      </c>
      <c r="N464" s="300">
        <f>SAÍDAS!O84*(SAÍDAS!$U84/100)</f>
        <v>0</v>
      </c>
      <c r="O464" s="300">
        <f>SAÍDAS!P84*(SAÍDAS!$U84/100)</f>
        <v>0</v>
      </c>
      <c r="P464" s="300"/>
      <c r="Q464" s="672"/>
      <c r="R464" s="783"/>
      <c r="S464" s="783"/>
      <c r="T464" s="783"/>
      <c r="U464" s="783"/>
      <c r="V464" s="783"/>
      <c r="W464" s="783"/>
      <c r="X464" s="783"/>
      <c r="Y464" s="783"/>
    </row>
    <row r="465" spans="1:25" hidden="1" x14ac:dyDescent="0.25">
      <c r="A465" s="670">
        <v>55</v>
      </c>
      <c r="B465" s="790" t="str">
        <f>SAÍDAS!C85</f>
        <v>Cassio</v>
      </c>
      <c r="C465" s="300">
        <f t="shared" si="156"/>
        <v>0</v>
      </c>
      <c r="D465" s="300">
        <f>SAÍDAS!E85*(SAÍDAS!$U85/100)</f>
        <v>0</v>
      </c>
      <c r="E465" s="300">
        <f>SAÍDAS!F85*(SAÍDAS!$U85/100)</f>
        <v>0</v>
      </c>
      <c r="F465" s="300">
        <f>SAÍDAS!G85*(SAÍDAS!$U85/100)</f>
        <v>0</v>
      </c>
      <c r="G465" s="300">
        <f>SAÍDAS!H85*(SAÍDAS!$U85/100)</f>
        <v>0</v>
      </c>
      <c r="H465" s="300">
        <f>SAÍDAS!I85*(SAÍDAS!$U85/100)</f>
        <v>0</v>
      </c>
      <c r="I465" s="300">
        <f>SAÍDAS!J85*(SAÍDAS!$U85/100)</f>
        <v>0</v>
      </c>
      <c r="J465" s="300">
        <f>SAÍDAS!K85*(SAÍDAS!$U85/100)</f>
        <v>0</v>
      </c>
      <c r="K465" s="300">
        <f>SAÍDAS!L85*(SAÍDAS!$U85/100)</f>
        <v>0</v>
      </c>
      <c r="L465" s="300">
        <f>SAÍDAS!M85*(SAÍDAS!$U85/100)</f>
        <v>0</v>
      </c>
      <c r="M465" s="300">
        <f>SAÍDAS!N85*(SAÍDAS!$U85/100)</f>
        <v>0</v>
      </c>
      <c r="N465" s="300">
        <f>SAÍDAS!O85*(SAÍDAS!$U85/100)</f>
        <v>0</v>
      </c>
      <c r="O465" s="300">
        <f>SAÍDAS!P85*(SAÍDAS!$U85/100)</f>
        <v>0</v>
      </c>
      <c r="P465" s="300"/>
      <c r="Q465" s="672"/>
      <c r="R465" s="783"/>
      <c r="S465" s="783"/>
      <c r="T465" s="783"/>
      <c r="U465" s="783"/>
      <c r="V465" s="783"/>
      <c r="W465" s="783"/>
      <c r="X465" s="783"/>
      <c r="Y465" s="783"/>
    </row>
    <row r="466" spans="1:25" hidden="1" x14ac:dyDescent="0.25">
      <c r="A466" s="670">
        <v>56</v>
      </c>
      <c r="B466" s="790" t="str">
        <f>SAÍDAS!C86</f>
        <v>material limpeza, vidro</v>
      </c>
      <c r="C466" s="300">
        <f t="shared" si="156"/>
        <v>0</v>
      </c>
      <c r="D466" s="300">
        <f>SAÍDAS!E86*(SAÍDAS!$U86/100)</f>
        <v>0</v>
      </c>
      <c r="E466" s="300">
        <f>SAÍDAS!F86*(SAÍDAS!$U86/100)</f>
        <v>0</v>
      </c>
      <c r="F466" s="300">
        <f>SAÍDAS!G86*(SAÍDAS!$U86/100)</f>
        <v>0</v>
      </c>
      <c r="G466" s="300">
        <f>SAÍDAS!H86*(SAÍDAS!$U86/100)</f>
        <v>0</v>
      </c>
      <c r="H466" s="300">
        <f>SAÍDAS!I86*(SAÍDAS!$U86/100)</f>
        <v>0</v>
      </c>
      <c r="I466" s="300">
        <f>SAÍDAS!J86*(SAÍDAS!$U86/100)</f>
        <v>0</v>
      </c>
      <c r="J466" s="300">
        <f>SAÍDAS!K86*(SAÍDAS!$U86/100)</f>
        <v>0</v>
      </c>
      <c r="K466" s="300">
        <f>SAÍDAS!L86*(SAÍDAS!$U86/100)</f>
        <v>0</v>
      </c>
      <c r="L466" s="300">
        <f>SAÍDAS!M86*(SAÍDAS!$U86/100)</f>
        <v>0</v>
      </c>
      <c r="M466" s="300">
        <f>SAÍDAS!N86*(SAÍDAS!$U86/100)</f>
        <v>0</v>
      </c>
      <c r="N466" s="300">
        <f>SAÍDAS!O86*(SAÍDAS!$U86/100)</f>
        <v>0</v>
      </c>
      <c r="O466" s="300">
        <f>SAÍDAS!P86*(SAÍDAS!$U86/100)</f>
        <v>0</v>
      </c>
      <c r="P466" s="300"/>
      <c r="Q466" s="672"/>
      <c r="R466" s="783"/>
      <c r="S466" s="783"/>
      <c r="T466" s="783"/>
      <c r="U466" s="783"/>
      <c r="V466" s="783"/>
      <c r="W466" s="783"/>
      <c r="X466" s="783"/>
      <c r="Y466" s="783"/>
    </row>
    <row r="467" spans="1:25" hidden="1" x14ac:dyDescent="0.25">
      <c r="A467" s="670">
        <v>57</v>
      </c>
      <c r="B467" s="790" t="str">
        <f>SAÍDAS!C87</f>
        <v>madeiras manutencao</v>
      </c>
      <c r="C467" s="300">
        <f t="shared" si="156"/>
        <v>0</v>
      </c>
      <c r="D467" s="300">
        <f>SAÍDAS!E87*(SAÍDAS!$U87/100)</f>
        <v>0</v>
      </c>
      <c r="E467" s="300">
        <f>SAÍDAS!F87*(SAÍDAS!$U87/100)</f>
        <v>0</v>
      </c>
      <c r="F467" s="300">
        <f>SAÍDAS!G87*(SAÍDAS!$U87/100)</f>
        <v>0</v>
      </c>
      <c r="G467" s="300">
        <f>SAÍDAS!H87*(SAÍDAS!$U87/100)</f>
        <v>0</v>
      </c>
      <c r="H467" s="300">
        <f>SAÍDAS!I87*(SAÍDAS!$U87/100)</f>
        <v>0</v>
      </c>
      <c r="I467" s="300">
        <f>SAÍDAS!J87*(SAÍDAS!$U87/100)</f>
        <v>0</v>
      </c>
      <c r="J467" s="300">
        <f>SAÍDAS!K87*(SAÍDAS!$U87/100)</f>
        <v>0</v>
      </c>
      <c r="K467" s="300">
        <f>SAÍDAS!L87*(SAÍDAS!$U87/100)</f>
        <v>0</v>
      </c>
      <c r="L467" s="300">
        <f>SAÍDAS!M87*(SAÍDAS!$U87/100)</f>
        <v>0</v>
      </c>
      <c r="M467" s="300">
        <f>SAÍDAS!N87*(SAÍDAS!$U87/100)</f>
        <v>0</v>
      </c>
      <c r="N467" s="300">
        <f>SAÍDAS!O87*(SAÍDAS!$U87/100)</f>
        <v>0</v>
      </c>
      <c r="O467" s="300">
        <f>SAÍDAS!P87*(SAÍDAS!$U87/100)</f>
        <v>0</v>
      </c>
      <c r="P467" s="300"/>
      <c r="Q467" s="672"/>
      <c r="R467" s="783"/>
      <c r="S467" s="783"/>
      <c r="T467" s="783"/>
      <c r="U467" s="783"/>
      <c r="V467" s="783"/>
      <c r="W467" s="783"/>
      <c r="X467" s="783"/>
      <c r="Y467" s="783"/>
    </row>
    <row r="468" spans="1:25" hidden="1" x14ac:dyDescent="0.25">
      <c r="A468" s="670">
        <v>58</v>
      </c>
      <c r="B468" s="790" t="str">
        <f>SAÍDAS!C88</f>
        <v>Outros</v>
      </c>
      <c r="C468" s="300">
        <f t="shared" si="156"/>
        <v>0</v>
      </c>
      <c r="D468" s="300">
        <f>SAÍDAS!E88*(SAÍDAS!$U88/100)</f>
        <v>0</v>
      </c>
      <c r="E468" s="300">
        <f>SAÍDAS!F88*(SAÍDAS!$U88/100)</f>
        <v>0</v>
      </c>
      <c r="F468" s="300">
        <f>SAÍDAS!G88*(SAÍDAS!$U88/100)</f>
        <v>0</v>
      </c>
      <c r="G468" s="300">
        <f>SAÍDAS!H88*(SAÍDAS!$U88/100)</f>
        <v>0</v>
      </c>
      <c r="H468" s="300">
        <f>SAÍDAS!I88*(SAÍDAS!$U88/100)</f>
        <v>0</v>
      </c>
      <c r="I468" s="300">
        <f>SAÍDAS!J88*(SAÍDAS!$U88/100)</f>
        <v>0</v>
      </c>
      <c r="J468" s="300">
        <f>SAÍDAS!K88*(SAÍDAS!$U88/100)</f>
        <v>0</v>
      </c>
      <c r="K468" s="300">
        <f>SAÍDAS!L88*(SAÍDAS!$U88/100)</f>
        <v>0</v>
      </c>
      <c r="L468" s="300">
        <f>SAÍDAS!M88*(SAÍDAS!$U88/100)</f>
        <v>0</v>
      </c>
      <c r="M468" s="300">
        <f>SAÍDAS!N88*(SAÍDAS!$U88/100)</f>
        <v>0</v>
      </c>
      <c r="N468" s="300">
        <f>SAÍDAS!O88*(SAÍDAS!$U88/100)</f>
        <v>0</v>
      </c>
      <c r="O468" s="300">
        <f>SAÍDAS!P88*(SAÍDAS!$U88/100)</f>
        <v>0</v>
      </c>
      <c r="P468" s="300"/>
      <c r="Q468" s="672"/>
      <c r="R468" s="783"/>
      <c r="S468" s="783"/>
      <c r="T468" s="783"/>
      <c r="U468" s="783"/>
      <c r="V468" s="783"/>
      <c r="W468" s="783"/>
      <c r="X468" s="783"/>
      <c r="Y468" s="783"/>
    </row>
    <row r="469" spans="1:25" hidden="1" x14ac:dyDescent="0.25">
      <c r="A469" s="670">
        <v>59</v>
      </c>
      <c r="B469" s="790" t="str">
        <f>SAÍDAS!C89</f>
        <v>frete</v>
      </c>
      <c r="C469" s="300">
        <f t="shared" si="156"/>
        <v>0</v>
      </c>
      <c r="D469" s="300">
        <f>SAÍDAS!E89*(SAÍDAS!$U89/100)</f>
        <v>0</v>
      </c>
      <c r="E469" s="300">
        <f>SAÍDAS!F89*(SAÍDAS!$U89/100)</f>
        <v>0</v>
      </c>
      <c r="F469" s="300">
        <f>SAÍDAS!G89*(SAÍDAS!$U89/100)</f>
        <v>0</v>
      </c>
      <c r="G469" s="300">
        <f>SAÍDAS!H89*(SAÍDAS!$U89/100)</f>
        <v>0</v>
      </c>
      <c r="H469" s="300">
        <f>SAÍDAS!I89*(SAÍDAS!$U89/100)</f>
        <v>0</v>
      </c>
      <c r="I469" s="300">
        <f>SAÍDAS!J89*(SAÍDAS!$U89/100)</f>
        <v>0</v>
      </c>
      <c r="J469" s="300">
        <f>SAÍDAS!K89*(SAÍDAS!$U89/100)</f>
        <v>0</v>
      </c>
      <c r="K469" s="300">
        <f>SAÍDAS!L89*(SAÍDAS!$U89/100)</f>
        <v>0</v>
      </c>
      <c r="L469" s="300">
        <f>SAÍDAS!M89*(SAÍDAS!$U89/100)</f>
        <v>0</v>
      </c>
      <c r="M469" s="300">
        <f>SAÍDAS!N89*(SAÍDAS!$U89/100)</f>
        <v>0</v>
      </c>
      <c r="N469" s="300">
        <f>SAÍDAS!O89*(SAÍDAS!$U89/100)</f>
        <v>0</v>
      </c>
      <c r="O469" s="300">
        <f>SAÍDAS!P89*(SAÍDAS!$U89/100)</f>
        <v>0</v>
      </c>
      <c r="P469" s="300"/>
      <c r="Q469" s="672"/>
      <c r="R469" s="783"/>
      <c r="S469" s="783"/>
      <c r="T469" s="783"/>
      <c r="U469" s="783"/>
      <c r="V469" s="783"/>
      <c r="W469" s="783"/>
      <c r="X469" s="783"/>
      <c r="Y469" s="783"/>
    </row>
    <row r="470" spans="1:25" hidden="1" x14ac:dyDescent="0.25">
      <c r="A470" s="670">
        <v>60</v>
      </c>
      <c r="B470" s="791" t="str">
        <f>SAÍDAS!C90</f>
        <v>Depreciação</v>
      </c>
      <c r="C470" s="300">
        <f t="shared" si="156"/>
        <v>0</v>
      </c>
      <c r="D470" s="300">
        <f>SAÍDAS!E90*(SAÍDAS!$U90/100)</f>
        <v>0</v>
      </c>
      <c r="E470" s="300">
        <f>SAÍDAS!F90*(SAÍDAS!$U90/100)</f>
        <v>0</v>
      </c>
      <c r="F470" s="300">
        <f>SAÍDAS!G90*(SAÍDAS!$U90/100)</f>
        <v>0</v>
      </c>
      <c r="G470" s="300">
        <f>SAÍDAS!H90*(SAÍDAS!$U90/100)</f>
        <v>0</v>
      </c>
      <c r="H470" s="300">
        <f>SAÍDAS!I90*(SAÍDAS!$U90/100)</f>
        <v>0</v>
      </c>
      <c r="I470" s="300">
        <f>SAÍDAS!J90*(SAÍDAS!$U90/100)</f>
        <v>0</v>
      </c>
      <c r="J470" s="300">
        <f>SAÍDAS!K90*(SAÍDAS!$U90/100)</f>
        <v>0</v>
      </c>
      <c r="K470" s="300">
        <f>SAÍDAS!L90*(SAÍDAS!$U90/100)</f>
        <v>0</v>
      </c>
      <c r="L470" s="300">
        <f>SAÍDAS!M90*(SAÍDAS!$U90/100)</f>
        <v>0</v>
      </c>
      <c r="M470" s="300">
        <f>SAÍDAS!N90*(SAÍDAS!$U90/100)</f>
        <v>0</v>
      </c>
      <c r="N470" s="300">
        <f>SAÍDAS!O90*(SAÍDAS!$U90/100)</f>
        <v>0</v>
      </c>
      <c r="O470" s="300">
        <f>SAÍDAS!P90*(SAÍDAS!$U90/100)</f>
        <v>0</v>
      </c>
      <c r="P470" s="300"/>
      <c r="Q470" s="672"/>
      <c r="R470" s="783"/>
      <c r="S470" s="783"/>
      <c r="T470" s="783"/>
      <c r="U470" s="783"/>
      <c r="V470" s="783"/>
      <c r="W470" s="783"/>
      <c r="X470" s="783"/>
      <c r="Y470" s="783"/>
    </row>
    <row r="471" spans="1:25" hidden="1" x14ac:dyDescent="0.25">
      <c r="A471" s="670"/>
      <c r="B471" s="741"/>
      <c r="C471" s="300"/>
      <c r="D471" s="300"/>
      <c r="E471" s="300"/>
      <c r="F471" s="300"/>
      <c r="G471" s="300"/>
      <c r="H471" s="300"/>
      <c r="I471" s="300"/>
      <c r="J471" s="300"/>
      <c r="K471" s="300"/>
      <c r="L471" s="300"/>
      <c r="M471" s="300"/>
      <c r="N471" s="300"/>
      <c r="O471" s="300"/>
      <c r="P471" s="300"/>
      <c r="Q471" s="672"/>
      <c r="R471" s="783"/>
      <c r="S471" s="783"/>
      <c r="T471" s="783"/>
      <c r="U471" s="783"/>
      <c r="V471" s="783"/>
      <c r="W471" s="783"/>
      <c r="X471" s="783"/>
      <c r="Y471" s="783"/>
    </row>
    <row r="472" spans="1:25" hidden="1" x14ac:dyDescent="0.25">
      <c r="A472" s="670">
        <v>61</v>
      </c>
      <c r="B472" s="741" t="s">
        <v>180</v>
      </c>
      <c r="C472" s="300">
        <f>SUM(D472:O472)</f>
        <v>0</v>
      </c>
      <c r="D472" s="300">
        <f>SUM(D453:D469)</f>
        <v>0</v>
      </c>
      <c r="E472" s="300">
        <f t="shared" ref="E472:O472" si="157">SUM(E453:E469)</f>
        <v>0</v>
      </c>
      <c r="F472" s="300">
        <f t="shared" si="157"/>
        <v>0</v>
      </c>
      <c r="G472" s="300">
        <f t="shared" si="157"/>
        <v>0</v>
      </c>
      <c r="H472" s="300">
        <f t="shared" si="157"/>
        <v>0</v>
      </c>
      <c r="I472" s="300">
        <f t="shared" si="157"/>
        <v>0</v>
      </c>
      <c r="J472" s="300">
        <f t="shared" si="157"/>
        <v>0</v>
      </c>
      <c r="K472" s="300">
        <f t="shared" si="157"/>
        <v>0</v>
      </c>
      <c r="L472" s="300">
        <f t="shared" si="157"/>
        <v>0</v>
      </c>
      <c r="M472" s="300">
        <f t="shared" si="157"/>
        <v>0</v>
      </c>
      <c r="N472" s="300">
        <f t="shared" si="157"/>
        <v>0</v>
      </c>
      <c r="O472" s="300">
        <f t="shared" si="157"/>
        <v>0</v>
      </c>
      <c r="P472" s="300"/>
      <c r="Q472" s="672"/>
      <c r="R472" s="783"/>
      <c r="S472" s="783"/>
      <c r="T472" s="783"/>
      <c r="U472" s="783"/>
      <c r="V472" s="783"/>
      <c r="W472" s="783"/>
      <c r="X472" s="783"/>
      <c r="Y472" s="783"/>
    </row>
    <row r="473" spans="1:25" hidden="1" x14ac:dyDescent="0.25">
      <c r="A473" s="670">
        <v>62</v>
      </c>
      <c r="B473" s="741"/>
      <c r="C473" s="228"/>
      <c r="D473" s="300"/>
      <c r="E473" s="300"/>
      <c r="F473" s="300"/>
      <c r="G473" s="300"/>
      <c r="H473" s="300"/>
      <c r="I473" s="300"/>
      <c r="J473" s="300"/>
      <c r="K473" s="300"/>
      <c r="L473" s="300"/>
      <c r="M473" s="300"/>
      <c r="N473" s="300"/>
      <c r="O473" s="300"/>
      <c r="P473" s="300"/>
      <c r="Q473" s="672"/>
      <c r="R473" s="783"/>
      <c r="S473" s="783"/>
      <c r="T473" s="783"/>
      <c r="U473" s="783"/>
      <c r="V473" s="783"/>
      <c r="W473" s="783"/>
      <c r="X473" s="783"/>
      <c r="Y473" s="783"/>
    </row>
    <row r="474" spans="1:25" hidden="1" x14ac:dyDescent="0.25">
      <c r="A474" s="670">
        <v>63</v>
      </c>
      <c r="B474" s="742" t="s">
        <v>17</v>
      </c>
      <c r="C474" s="743"/>
      <c r="D474" s="744">
        <f t="shared" ref="D474:O474" si="158">D472+D450</f>
        <v>0</v>
      </c>
      <c r="E474" s="744">
        <f t="shared" si="158"/>
        <v>0</v>
      </c>
      <c r="F474" s="744">
        <f t="shared" si="158"/>
        <v>0</v>
      </c>
      <c r="G474" s="744">
        <f t="shared" si="158"/>
        <v>0</v>
      </c>
      <c r="H474" s="744">
        <f t="shared" si="158"/>
        <v>0</v>
      </c>
      <c r="I474" s="744">
        <f t="shared" si="158"/>
        <v>0</v>
      </c>
      <c r="J474" s="744">
        <f t="shared" si="158"/>
        <v>0</v>
      </c>
      <c r="K474" s="744">
        <f t="shared" si="158"/>
        <v>0</v>
      </c>
      <c r="L474" s="744">
        <f t="shared" si="158"/>
        <v>0</v>
      </c>
      <c r="M474" s="744">
        <f t="shared" si="158"/>
        <v>0</v>
      </c>
      <c r="N474" s="744">
        <f t="shared" si="158"/>
        <v>0</v>
      </c>
      <c r="O474" s="744">
        <f t="shared" si="158"/>
        <v>0</v>
      </c>
      <c r="P474" s="744">
        <f>SUM(D474:O474)</f>
        <v>0</v>
      </c>
      <c r="Q474" s="672"/>
      <c r="R474" s="783"/>
      <c r="S474" s="783"/>
      <c r="T474" s="783"/>
      <c r="U474" s="783"/>
      <c r="V474" s="783"/>
      <c r="W474" s="783"/>
      <c r="X474" s="783"/>
      <c r="Y474" s="783"/>
    </row>
    <row r="475" spans="1:25" hidden="1" x14ac:dyDescent="0.25">
      <c r="A475" s="670">
        <v>64</v>
      </c>
      <c r="B475" s="745" t="s">
        <v>178</v>
      </c>
      <c r="C475" s="680"/>
      <c r="D475" s="746">
        <f>D474</f>
        <v>0</v>
      </c>
      <c r="E475" s="746">
        <f t="shared" ref="E475:O475" si="159">D475+E474</f>
        <v>0</v>
      </c>
      <c r="F475" s="746">
        <f t="shared" si="159"/>
        <v>0</v>
      </c>
      <c r="G475" s="746">
        <f>F475+G474</f>
        <v>0</v>
      </c>
      <c r="H475" s="746">
        <f>G475+H474</f>
        <v>0</v>
      </c>
      <c r="I475" s="746">
        <f>H475+I474</f>
        <v>0</v>
      </c>
      <c r="J475" s="746">
        <f>I475+J474</f>
        <v>0</v>
      </c>
      <c r="K475" s="746">
        <f t="shared" si="159"/>
        <v>0</v>
      </c>
      <c r="L475" s="746">
        <f t="shared" si="159"/>
        <v>0</v>
      </c>
      <c r="M475" s="746">
        <f t="shared" si="159"/>
        <v>0</v>
      </c>
      <c r="N475" s="746">
        <f t="shared" si="159"/>
        <v>0</v>
      </c>
      <c r="O475" s="747">
        <f t="shared" si="159"/>
        <v>0</v>
      </c>
      <c r="P475" s="748"/>
      <c r="Q475" s="672"/>
      <c r="R475" s="783"/>
      <c r="S475" s="783"/>
      <c r="T475" s="783"/>
      <c r="U475" s="783"/>
      <c r="V475" s="783"/>
      <c r="W475" s="783"/>
      <c r="X475" s="783"/>
      <c r="Y475" s="783"/>
    </row>
    <row r="476" spans="1:25" hidden="1" x14ac:dyDescent="0.25">
      <c r="A476" s="670">
        <v>65</v>
      </c>
      <c r="B476" s="745" t="s">
        <v>181</v>
      </c>
      <c r="C476" s="680"/>
      <c r="D476" s="749">
        <f t="shared" ref="D476:O476" si="160">IF(D156="",0,D474)</f>
        <v>0</v>
      </c>
      <c r="E476" s="749">
        <f t="shared" si="160"/>
        <v>0</v>
      </c>
      <c r="F476" s="749">
        <f t="shared" si="160"/>
        <v>0</v>
      </c>
      <c r="G476" s="749">
        <f t="shared" si="160"/>
        <v>0</v>
      </c>
      <c r="H476" s="749">
        <f t="shared" si="160"/>
        <v>0</v>
      </c>
      <c r="I476" s="749">
        <f t="shared" si="160"/>
        <v>0</v>
      </c>
      <c r="J476" s="749">
        <f t="shared" si="160"/>
        <v>0</v>
      </c>
      <c r="K476" s="749">
        <f t="shared" si="160"/>
        <v>0</v>
      </c>
      <c r="L476" s="749">
        <f t="shared" si="160"/>
        <v>0</v>
      </c>
      <c r="M476" s="749">
        <f t="shared" si="160"/>
        <v>0</v>
      </c>
      <c r="N476" s="749">
        <f t="shared" si="160"/>
        <v>0</v>
      </c>
      <c r="O476" s="750">
        <f t="shared" si="160"/>
        <v>0</v>
      </c>
      <c r="P476" s="748"/>
      <c r="Q476" s="672"/>
      <c r="R476" s="783"/>
      <c r="S476" s="783"/>
      <c r="T476" s="783"/>
      <c r="U476" s="783"/>
      <c r="V476" s="783"/>
      <c r="W476" s="783"/>
      <c r="X476" s="783"/>
      <c r="Y476" s="783"/>
    </row>
    <row r="477" spans="1:25" hidden="1" x14ac:dyDescent="0.25">
      <c r="A477" s="670">
        <v>66</v>
      </c>
      <c r="B477" s="745" t="s">
        <v>182</v>
      </c>
      <c r="C477" s="680"/>
      <c r="D477" s="680">
        <f>D476</f>
        <v>0</v>
      </c>
      <c r="E477" s="680">
        <f t="shared" ref="E477:O477" si="161">(D477+E476)</f>
        <v>0</v>
      </c>
      <c r="F477" s="680">
        <f t="shared" si="161"/>
        <v>0</v>
      </c>
      <c r="G477" s="680">
        <f>(F477+G476)</f>
        <v>0</v>
      </c>
      <c r="H477" s="680">
        <f>(G477+H476)</f>
        <v>0</v>
      </c>
      <c r="I477" s="680">
        <f>(H477+I476)</f>
        <v>0</v>
      </c>
      <c r="J477" s="680">
        <f>(I477+J476)</f>
        <v>0</v>
      </c>
      <c r="K477" s="680">
        <f t="shared" si="161"/>
        <v>0</v>
      </c>
      <c r="L477" s="680">
        <f t="shared" si="161"/>
        <v>0</v>
      </c>
      <c r="M477" s="680">
        <f t="shared" si="161"/>
        <v>0</v>
      </c>
      <c r="N477" s="680">
        <f t="shared" si="161"/>
        <v>0</v>
      </c>
      <c r="O477" s="751">
        <f t="shared" si="161"/>
        <v>0</v>
      </c>
      <c r="P477" s="748"/>
      <c r="Q477" s="672"/>
      <c r="R477" s="783"/>
      <c r="S477" s="783"/>
      <c r="T477" s="783"/>
      <c r="U477" s="783"/>
      <c r="V477" s="783"/>
      <c r="W477" s="783"/>
      <c r="X477" s="783"/>
      <c r="Y477" s="783"/>
    </row>
    <row r="478" spans="1:25" hidden="1" x14ac:dyDescent="0.25">
      <c r="A478" s="670">
        <v>67</v>
      </c>
      <c r="B478" s="752" t="s">
        <v>184</v>
      </c>
      <c r="C478" s="680"/>
      <c r="D478" s="749">
        <f>IF(D156="",0,1)</f>
        <v>0</v>
      </c>
      <c r="E478" s="749">
        <f>IF(E156="",0,2)</f>
        <v>0</v>
      </c>
      <c r="F478" s="749">
        <f>IF(F156="",0,3)</f>
        <v>0</v>
      </c>
      <c r="G478" s="749">
        <f>IF(G156="",0,4)</f>
        <v>0</v>
      </c>
      <c r="H478" s="749">
        <f>IF(H156="",0,5)</f>
        <v>0</v>
      </c>
      <c r="I478" s="749">
        <f>IF(I156="",0,6)</f>
        <v>0</v>
      </c>
      <c r="J478" s="749">
        <f>IF(J156="",0,7)</f>
        <v>0</v>
      </c>
      <c r="K478" s="749">
        <f>IF(K156="",0,8)</f>
        <v>0</v>
      </c>
      <c r="L478" s="749">
        <f>IF(L156="",0,9)</f>
        <v>0</v>
      </c>
      <c r="M478" s="749">
        <f>IF(M156="",0,10)</f>
        <v>0</v>
      </c>
      <c r="N478" s="749">
        <f>IF(N156="",0,11)</f>
        <v>0</v>
      </c>
      <c r="O478" s="750">
        <f>IF(O156="",0,12)</f>
        <v>0</v>
      </c>
      <c r="P478" s="680">
        <f>LARGE(D478:O478,1)</f>
        <v>0</v>
      </c>
      <c r="Q478" s="672"/>
      <c r="R478" s="783"/>
      <c r="S478" s="783"/>
      <c r="T478" s="783"/>
      <c r="U478" s="783"/>
      <c r="V478" s="783"/>
      <c r="W478" s="783"/>
      <c r="X478" s="783"/>
      <c r="Y478" s="783"/>
    </row>
    <row r="479" spans="1:25" hidden="1" x14ac:dyDescent="0.25">
      <c r="A479" s="670">
        <v>68</v>
      </c>
      <c r="B479" s="752" t="s">
        <v>185</v>
      </c>
      <c r="C479" s="680"/>
      <c r="D479" s="680">
        <f>IF(D478=0,0,IF(D474=D476,0,1))</f>
        <v>0</v>
      </c>
      <c r="E479" s="680">
        <f t="shared" ref="E479:O479" si="162">IF(AND(D478=0,E478&lt;&gt;0),E478,0)</f>
        <v>0</v>
      </c>
      <c r="F479" s="680">
        <f t="shared" si="162"/>
        <v>0</v>
      </c>
      <c r="G479" s="680">
        <f>IF(AND(F478=0,G478&lt;&gt;0),G478,0)</f>
        <v>0</v>
      </c>
      <c r="H479" s="680">
        <f>IF(AND(G478=0,H478&lt;&gt;0),H478,0)</f>
        <v>0</v>
      </c>
      <c r="I479" s="680">
        <f>IF(AND(H478=0,I478&lt;&gt;0),I478,0)</f>
        <v>0</v>
      </c>
      <c r="J479" s="680">
        <f>IF(AND(I478=0,J478&lt;&gt;0),J478,0)</f>
        <v>0</v>
      </c>
      <c r="K479" s="680">
        <f t="shared" si="162"/>
        <v>0</v>
      </c>
      <c r="L479" s="680">
        <f t="shared" si="162"/>
        <v>0</v>
      </c>
      <c r="M479" s="680">
        <f t="shared" si="162"/>
        <v>0</v>
      </c>
      <c r="N479" s="680">
        <f t="shared" si="162"/>
        <v>0</v>
      </c>
      <c r="O479" s="751">
        <f t="shared" si="162"/>
        <v>0</v>
      </c>
      <c r="P479" s="748"/>
      <c r="Q479" s="678"/>
      <c r="R479" s="783"/>
      <c r="S479" s="783"/>
      <c r="T479" s="783"/>
      <c r="U479" s="783"/>
      <c r="V479" s="783"/>
      <c r="W479" s="783"/>
      <c r="X479" s="783"/>
      <c r="Y479" s="783"/>
    </row>
    <row r="480" spans="1:25" hidden="1" x14ac:dyDescent="0.25">
      <c r="A480" s="670">
        <v>69</v>
      </c>
      <c r="B480" s="752" t="s">
        <v>186</v>
      </c>
      <c r="C480" s="680"/>
      <c r="D480" s="746">
        <f>D475-D477</f>
        <v>0</v>
      </c>
      <c r="E480" s="746">
        <f t="shared" ref="E480:O480" si="163">IF(E479=0,0,E475-E477)</f>
        <v>0</v>
      </c>
      <c r="F480" s="746">
        <f t="shared" si="163"/>
        <v>0</v>
      </c>
      <c r="G480" s="746">
        <f t="shared" si="163"/>
        <v>0</v>
      </c>
      <c r="H480" s="746">
        <f t="shared" si="163"/>
        <v>0</v>
      </c>
      <c r="I480" s="746">
        <f t="shared" si="163"/>
        <v>0</v>
      </c>
      <c r="J480" s="746">
        <f t="shared" si="163"/>
        <v>0</v>
      </c>
      <c r="K480" s="746">
        <f t="shared" si="163"/>
        <v>0</v>
      </c>
      <c r="L480" s="746">
        <f t="shared" si="163"/>
        <v>0</v>
      </c>
      <c r="M480" s="746">
        <f t="shared" si="163"/>
        <v>0</v>
      </c>
      <c r="N480" s="746">
        <f t="shared" si="163"/>
        <v>0</v>
      </c>
      <c r="O480" s="747">
        <f t="shared" si="163"/>
        <v>0</v>
      </c>
      <c r="P480" s="746">
        <f>P474-P481</f>
        <v>0</v>
      </c>
      <c r="Q480" s="753" t="s">
        <v>221</v>
      </c>
      <c r="R480" s="783"/>
      <c r="S480" s="783"/>
      <c r="T480" s="783"/>
      <c r="U480" s="783"/>
      <c r="V480" s="783"/>
      <c r="W480" s="783"/>
      <c r="X480" s="783"/>
      <c r="Y480" s="783"/>
    </row>
    <row r="481" spans="1:25" hidden="1" x14ac:dyDescent="0.25">
      <c r="A481" s="670">
        <v>70</v>
      </c>
      <c r="B481" s="746" t="s">
        <v>187</v>
      </c>
      <c r="C481" s="680"/>
      <c r="D481" s="746">
        <f t="shared" ref="D481:O481" si="164">D476+D480</f>
        <v>0</v>
      </c>
      <c r="E481" s="746">
        <f t="shared" si="164"/>
        <v>0</v>
      </c>
      <c r="F481" s="746">
        <f t="shared" si="164"/>
        <v>0</v>
      </c>
      <c r="G481" s="746">
        <f t="shared" si="164"/>
        <v>0</v>
      </c>
      <c r="H481" s="746">
        <f t="shared" si="164"/>
        <v>0</v>
      </c>
      <c r="I481" s="746">
        <f t="shared" si="164"/>
        <v>0</v>
      </c>
      <c r="J481" s="746">
        <f t="shared" si="164"/>
        <v>0</v>
      </c>
      <c r="K481" s="746">
        <f t="shared" si="164"/>
        <v>0</v>
      </c>
      <c r="L481" s="746">
        <f t="shared" si="164"/>
        <v>0</v>
      </c>
      <c r="M481" s="746">
        <f t="shared" si="164"/>
        <v>0</v>
      </c>
      <c r="N481" s="746">
        <f t="shared" si="164"/>
        <v>0</v>
      </c>
      <c r="O481" s="746">
        <f t="shared" si="164"/>
        <v>0</v>
      </c>
      <c r="P481" s="746">
        <f>SUM(D481:O481)</f>
        <v>0</v>
      </c>
      <c r="Q481" s="678"/>
      <c r="R481" s="783"/>
      <c r="S481" s="783"/>
      <c r="T481" s="783"/>
      <c r="U481" s="783"/>
      <c r="V481" s="783"/>
      <c r="W481" s="783"/>
      <c r="X481" s="783"/>
      <c r="Y481" s="783"/>
    </row>
    <row r="482" spans="1:25" ht="15.75" hidden="1" thickBot="1" x14ac:dyDescent="0.3">
      <c r="A482" s="670">
        <v>71</v>
      </c>
      <c r="B482" s="746" t="s">
        <v>183</v>
      </c>
      <c r="C482" s="754">
        <f>COUNTIF(D478:O478,0)</f>
        <v>12</v>
      </c>
      <c r="D482" s="746">
        <f t="shared" ref="D482:O482" si="165">IF(D478=$P478,$P480,0)+D481</f>
        <v>0</v>
      </c>
      <c r="E482" s="746">
        <f t="shared" si="165"/>
        <v>0</v>
      </c>
      <c r="F482" s="746">
        <f t="shared" si="165"/>
        <v>0</v>
      </c>
      <c r="G482" s="746">
        <f t="shared" si="165"/>
        <v>0</v>
      </c>
      <c r="H482" s="746">
        <f t="shared" si="165"/>
        <v>0</v>
      </c>
      <c r="I482" s="746">
        <f t="shared" si="165"/>
        <v>0</v>
      </c>
      <c r="J482" s="746">
        <f t="shared" si="165"/>
        <v>0</v>
      </c>
      <c r="K482" s="746">
        <f t="shared" si="165"/>
        <v>0</v>
      </c>
      <c r="L482" s="746">
        <f t="shared" si="165"/>
        <v>0</v>
      </c>
      <c r="M482" s="746">
        <f t="shared" si="165"/>
        <v>0</v>
      </c>
      <c r="N482" s="746">
        <f t="shared" si="165"/>
        <v>0</v>
      </c>
      <c r="O482" s="746">
        <f t="shared" si="165"/>
        <v>0</v>
      </c>
      <c r="P482" s="746">
        <f>SUM(D482:O482)</f>
        <v>0</v>
      </c>
      <c r="Q482" s="753" t="s">
        <v>189</v>
      </c>
      <c r="R482" s="783"/>
      <c r="S482" s="783"/>
      <c r="T482" s="783"/>
      <c r="U482" s="783"/>
      <c r="V482" s="783"/>
      <c r="W482" s="783"/>
      <c r="X482" s="783"/>
      <c r="Y482" s="783"/>
    </row>
    <row r="483" spans="1:25" ht="15.75" hidden="1" thickBot="1" x14ac:dyDescent="0.3">
      <c r="A483" s="670">
        <v>72</v>
      </c>
      <c r="B483" s="751" t="s">
        <v>190</v>
      </c>
      <c r="C483" s="755" t="str">
        <f>HLOOKUP(P478,D306:O333,3,FALSE)</f>
        <v/>
      </c>
      <c r="D483" s="228"/>
      <c r="E483" s="228"/>
      <c r="F483" s="228"/>
      <c r="G483" s="228"/>
      <c r="H483" s="228"/>
      <c r="I483" s="228"/>
      <c r="J483" s="228"/>
      <c r="K483" s="228"/>
      <c r="L483" s="228"/>
      <c r="M483" s="228"/>
      <c r="N483" s="228"/>
      <c r="O483" s="228"/>
      <c r="P483" s="300"/>
      <c r="Q483" s="678"/>
      <c r="R483" s="783"/>
      <c r="S483" s="783"/>
      <c r="T483" s="783"/>
      <c r="U483" s="783"/>
      <c r="V483" s="783"/>
      <c r="W483" s="783"/>
      <c r="X483" s="783"/>
      <c r="Y483" s="783"/>
    </row>
    <row r="484" spans="1:25" ht="15.75" hidden="1" thickBot="1" x14ac:dyDescent="0.3">
      <c r="A484" s="670"/>
      <c r="B484" s="751" t="s">
        <v>191</v>
      </c>
      <c r="C484" s="756">
        <f>P308</f>
        <v>0</v>
      </c>
      <c r="D484" s="228"/>
      <c r="E484" s="228"/>
      <c r="F484" s="228"/>
      <c r="G484" s="228"/>
      <c r="H484" s="228"/>
      <c r="I484" s="228"/>
      <c r="J484" s="228"/>
      <c r="K484" s="228"/>
      <c r="L484" s="228"/>
      <c r="M484" s="228"/>
      <c r="N484" s="228"/>
      <c r="O484" s="228"/>
      <c r="P484" s="300"/>
      <c r="Q484" s="678"/>
      <c r="R484" s="783"/>
      <c r="S484" s="783"/>
      <c r="T484" s="783"/>
      <c r="U484" s="783"/>
      <c r="V484" s="783"/>
      <c r="W484" s="783"/>
      <c r="X484" s="783"/>
      <c r="Y484" s="783"/>
    </row>
    <row r="485" spans="1:25" hidden="1" x14ac:dyDescent="0.25">
      <c r="A485" s="670"/>
      <c r="B485" s="224"/>
      <c r="C485" s="228"/>
      <c r="D485" s="228"/>
      <c r="E485" s="228"/>
      <c r="F485" s="228"/>
      <c r="G485" s="228"/>
      <c r="H485" s="228"/>
      <c r="I485" s="228"/>
      <c r="J485" s="228"/>
      <c r="K485" s="228"/>
      <c r="L485" s="228"/>
      <c r="M485" s="228"/>
      <c r="N485" s="228"/>
      <c r="O485" s="228"/>
      <c r="P485" s="300"/>
      <c r="Q485" s="678"/>
      <c r="R485" s="783"/>
      <c r="S485" s="783"/>
      <c r="T485" s="783"/>
      <c r="U485" s="783"/>
      <c r="V485" s="783"/>
      <c r="W485" s="783"/>
      <c r="X485" s="783"/>
      <c r="Y485" s="783"/>
    </row>
    <row r="486" spans="1:25" hidden="1" x14ac:dyDescent="0.25">
      <c r="A486" s="670"/>
      <c r="B486" s="224" t="s">
        <v>13</v>
      </c>
      <c r="C486" s="228"/>
      <c r="D486" s="228"/>
      <c r="E486" s="228"/>
      <c r="F486" s="228"/>
      <c r="G486" s="228"/>
      <c r="H486" s="228"/>
      <c r="I486" s="228"/>
      <c r="J486" s="228"/>
      <c r="K486" s="228"/>
      <c r="L486" s="228"/>
      <c r="M486" s="228"/>
      <c r="N486" s="228"/>
      <c r="O486" s="228"/>
      <c r="P486" s="300"/>
      <c r="Q486" s="678"/>
      <c r="R486" s="783"/>
      <c r="S486" s="783"/>
      <c r="T486" s="783"/>
      <c r="U486" s="783"/>
      <c r="V486" s="783"/>
      <c r="W486" s="783"/>
      <c r="X486" s="783"/>
      <c r="Y486" s="783"/>
    </row>
    <row r="487" spans="1:25" hidden="1" x14ac:dyDescent="0.25">
      <c r="A487" s="670"/>
      <c r="B487" s="739" t="str">
        <f>SAÍDAS!C31</f>
        <v>Mão de Obra</v>
      </c>
      <c r="C487" s="300">
        <f t="shared" ref="C487:C526" si="166">SUM(D487:O487)</f>
        <v>0</v>
      </c>
      <c r="D487" s="300">
        <f>SAÍDAS!E31*(SAÍDAS!$W31/100)</f>
        <v>0</v>
      </c>
      <c r="E487" s="300">
        <f>SAÍDAS!F31*(SAÍDAS!$W31/100)</f>
        <v>0</v>
      </c>
      <c r="F487" s="300">
        <f>SAÍDAS!G31*(SAÍDAS!$W31/100)</f>
        <v>0</v>
      </c>
      <c r="G487" s="300">
        <f>SAÍDAS!H31*(SAÍDAS!$W31/100)</f>
        <v>0</v>
      </c>
      <c r="H487" s="300">
        <f>SAÍDAS!I31*(SAÍDAS!$W31/100)</f>
        <v>0</v>
      </c>
      <c r="I487" s="300">
        <f>SAÍDAS!J31*(SAÍDAS!$W31/100)</f>
        <v>0</v>
      </c>
      <c r="J487" s="300">
        <f>SAÍDAS!K31*(SAÍDAS!$W31/100)</f>
        <v>0</v>
      </c>
      <c r="K487" s="300">
        <f>SAÍDAS!L31*(SAÍDAS!$W31/100)</f>
        <v>0</v>
      </c>
      <c r="L487" s="300">
        <f>SAÍDAS!M31*(SAÍDAS!$W31/100)</f>
        <v>0</v>
      </c>
      <c r="M487" s="300">
        <f>SAÍDAS!N31*(SAÍDAS!$W31/100)</f>
        <v>0</v>
      </c>
      <c r="N487" s="300">
        <f>SAÍDAS!O31*(SAÍDAS!$W31/100)</f>
        <v>0</v>
      </c>
      <c r="O487" s="300">
        <f>SAÍDAS!P31*(SAÍDAS!$W31/100)</f>
        <v>0</v>
      </c>
      <c r="P487" s="224"/>
      <c r="Q487" s="672"/>
      <c r="R487" s="783"/>
      <c r="S487" s="783"/>
      <c r="T487" s="783"/>
      <c r="U487" s="783"/>
      <c r="V487" s="783"/>
      <c r="W487" s="783"/>
      <c r="X487" s="783"/>
      <c r="Y487" s="783"/>
    </row>
    <row r="488" spans="1:25" hidden="1" x14ac:dyDescent="0.25">
      <c r="A488" s="670"/>
      <c r="B488" s="739" t="str">
        <f>SAÍDAS!C32</f>
        <v>Mão de Obra</v>
      </c>
      <c r="C488" s="300">
        <f t="shared" si="166"/>
        <v>0</v>
      </c>
      <c r="D488" s="300">
        <f>SAÍDAS!E32*(SAÍDAS!$W32/100)</f>
        <v>0</v>
      </c>
      <c r="E488" s="300">
        <f>SAÍDAS!F32*(SAÍDAS!$W32/100)</f>
        <v>0</v>
      </c>
      <c r="F488" s="300">
        <f>SAÍDAS!G32*(SAÍDAS!$W32/100)</f>
        <v>0</v>
      </c>
      <c r="G488" s="300">
        <f>SAÍDAS!H32*(SAÍDAS!$W32/100)</f>
        <v>0</v>
      </c>
      <c r="H488" s="300">
        <f>SAÍDAS!I32*(SAÍDAS!$W32/100)</f>
        <v>0</v>
      </c>
      <c r="I488" s="300">
        <f>SAÍDAS!J32*(SAÍDAS!$W32/100)</f>
        <v>0</v>
      </c>
      <c r="J488" s="300">
        <f>SAÍDAS!K32*(SAÍDAS!$W32/100)</f>
        <v>0</v>
      </c>
      <c r="K488" s="300">
        <f>SAÍDAS!L32*(SAÍDAS!$W32/100)</f>
        <v>0</v>
      </c>
      <c r="L488" s="300">
        <f>SAÍDAS!M32*(SAÍDAS!$W32/100)</f>
        <v>0</v>
      </c>
      <c r="M488" s="300">
        <f>SAÍDAS!N32*(SAÍDAS!$W32/100)</f>
        <v>0</v>
      </c>
      <c r="N488" s="300">
        <f>SAÍDAS!O32*(SAÍDAS!$W32/100)</f>
        <v>0</v>
      </c>
      <c r="O488" s="300">
        <f>SAÍDAS!P32*(SAÍDAS!$W32/100)</f>
        <v>0</v>
      </c>
      <c r="P488" s="300"/>
      <c r="Q488" s="672"/>
      <c r="R488" s="783"/>
      <c r="S488" s="783"/>
      <c r="T488" s="783"/>
      <c r="U488" s="783"/>
      <c r="V488" s="783"/>
      <c r="W488" s="783"/>
      <c r="X488" s="783"/>
      <c r="Y488" s="783"/>
    </row>
    <row r="489" spans="1:25" hidden="1" x14ac:dyDescent="0.25">
      <c r="A489" s="670"/>
      <c r="B489" s="739" t="str">
        <f>SAÍDAS!C33</f>
        <v>Mão de Obra</v>
      </c>
      <c r="C489" s="300">
        <f t="shared" si="166"/>
        <v>0</v>
      </c>
      <c r="D489" s="300">
        <f>SAÍDAS!E33*(SAÍDAS!$W33/100)</f>
        <v>0</v>
      </c>
      <c r="E489" s="300">
        <f>SAÍDAS!F33*(SAÍDAS!$W33/100)</f>
        <v>0</v>
      </c>
      <c r="F489" s="300">
        <f>SAÍDAS!G33*(SAÍDAS!$W33/100)</f>
        <v>0</v>
      </c>
      <c r="G489" s="300">
        <f>SAÍDAS!H33*(SAÍDAS!$W33/100)</f>
        <v>0</v>
      </c>
      <c r="H489" s="300">
        <f>SAÍDAS!I33*(SAÍDAS!$W33/100)</f>
        <v>0</v>
      </c>
      <c r="I489" s="300">
        <f>SAÍDAS!J33*(SAÍDAS!$W33/100)</f>
        <v>0</v>
      </c>
      <c r="J489" s="300">
        <f>SAÍDAS!K33*(SAÍDAS!$W33/100)</f>
        <v>0</v>
      </c>
      <c r="K489" s="300">
        <f>SAÍDAS!L33*(SAÍDAS!$W33/100)</f>
        <v>0</v>
      </c>
      <c r="L489" s="300">
        <f>SAÍDAS!M33*(SAÍDAS!$W33/100)</f>
        <v>0</v>
      </c>
      <c r="M489" s="300">
        <f>SAÍDAS!N33*(SAÍDAS!$W33/100)</f>
        <v>0</v>
      </c>
      <c r="N489" s="300">
        <f>SAÍDAS!O33*(SAÍDAS!$W33/100)</f>
        <v>0</v>
      </c>
      <c r="O489" s="300">
        <f>SAÍDAS!P33*(SAÍDAS!$W33/100)</f>
        <v>0</v>
      </c>
      <c r="P489" s="300"/>
      <c r="Q489" s="672"/>
      <c r="R489" s="783"/>
      <c r="S489" s="783"/>
      <c r="T489" s="783"/>
      <c r="U489" s="783"/>
      <c r="V489" s="783"/>
      <c r="W489" s="783"/>
      <c r="X489" s="783"/>
      <c r="Y489" s="783"/>
    </row>
    <row r="490" spans="1:25" hidden="1" x14ac:dyDescent="0.25">
      <c r="A490" s="670"/>
      <c r="B490" s="739" t="str">
        <f>SAÍDAS!C34</f>
        <v>Serviços Terceirizados</v>
      </c>
      <c r="C490" s="300">
        <f t="shared" si="166"/>
        <v>0</v>
      </c>
      <c r="D490" s="300">
        <f>SAÍDAS!E34*(SAÍDAS!$W34/100)</f>
        <v>0</v>
      </c>
      <c r="E490" s="300">
        <f>SAÍDAS!F34*(SAÍDAS!$W34/100)</f>
        <v>0</v>
      </c>
      <c r="F490" s="300">
        <f>SAÍDAS!G34*(SAÍDAS!$W34/100)</f>
        <v>0</v>
      </c>
      <c r="G490" s="300">
        <f>SAÍDAS!H34*(SAÍDAS!$W34/100)</f>
        <v>0</v>
      </c>
      <c r="H490" s="300">
        <f>SAÍDAS!I34*(SAÍDAS!$W34/100)</f>
        <v>0</v>
      </c>
      <c r="I490" s="300">
        <f>SAÍDAS!J34*(SAÍDAS!$W34/100)</f>
        <v>0</v>
      </c>
      <c r="J490" s="300">
        <f>SAÍDAS!K34*(SAÍDAS!$W34/100)</f>
        <v>0</v>
      </c>
      <c r="K490" s="300">
        <f>SAÍDAS!L34*(SAÍDAS!$W34/100)</f>
        <v>0</v>
      </c>
      <c r="L490" s="300">
        <f>SAÍDAS!M34*(SAÍDAS!$W34/100)</f>
        <v>0</v>
      </c>
      <c r="M490" s="300">
        <f>SAÍDAS!N34*(SAÍDAS!$W34/100)</f>
        <v>0</v>
      </c>
      <c r="N490" s="300">
        <f>SAÍDAS!O34*(SAÍDAS!$W34/100)</f>
        <v>0</v>
      </c>
      <c r="O490" s="300">
        <f>SAÍDAS!P34*(SAÍDAS!$W34/100)</f>
        <v>0</v>
      </c>
      <c r="P490" s="300"/>
      <c r="Q490" s="672"/>
      <c r="R490" s="783"/>
      <c r="S490" s="783"/>
      <c r="T490" s="783"/>
      <c r="U490" s="783"/>
      <c r="V490" s="783"/>
      <c r="W490" s="783"/>
      <c r="X490" s="783"/>
      <c r="Y490" s="783"/>
    </row>
    <row r="491" spans="1:25" hidden="1" x14ac:dyDescent="0.25">
      <c r="A491" s="670"/>
      <c r="B491" s="739" t="str">
        <f>SAÍDAS!C35</f>
        <v>Alimentação</v>
      </c>
      <c r="C491" s="300">
        <f t="shared" si="166"/>
        <v>0</v>
      </c>
      <c r="D491" s="300">
        <f>SAÍDAS!E35*(SAÍDAS!$W35/100)</f>
        <v>0</v>
      </c>
      <c r="E491" s="300">
        <f>SAÍDAS!F35*(SAÍDAS!$W35/100)</f>
        <v>0</v>
      </c>
      <c r="F491" s="300">
        <f>SAÍDAS!G35*(SAÍDAS!$W35/100)</f>
        <v>0</v>
      </c>
      <c r="G491" s="300">
        <f>SAÍDAS!H35*(SAÍDAS!$W35/100)</f>
        <v>0</v>
      </c>
      <c r="H491" s="300">
        <f>SAÍDAS!I35*(SAÍDAS!$W35/100)</f>
        <v>0</v>
      </c>
      <c r="I491" s="300">
        <f>SAÍDAS!J35*(SAÍDAS!$W35/100)</f>
        <v>0</v>
      </c>
      <c r="J491" s="300">
        <f>SAÍDAS!K35*(SAÍDAS!$W35/100)</f>
        <v>0</v>
      </c>
      <c r="K491" s="300">
        <f>SAÍDAS!L35*(SAÍDAS!$W35/100)</f>
        <v>0</v>
      </c>
      <c r="L491" s="300">
        <f>SAÍDAS!M35*(SAÍDAS!$W35/100)</f>
        <v>0</v>
      </c>
      <c r="M491" s="300">
        <f>SAÍDAS!N35*(SAÍDAS!$W35/100)</f>
        <v>0</v>
      </c>
      <c r="N491" s="300">
        <f>SAÍDAS!O35*(SAÍDAS!$W35/100)</f>
        <v>0</v>
      </c>
      <c r="O491" s="300">
        <f>SAÍDAS!P35*(SAÍDAS!$W35/100)</f>
        <v>0</v>
      </c>
      <c r="P491" s="300"/>
      <c r="Q491" s="672"/>
      <c r="R491" s="783"/>
      <c r="S491" s="783"/>
      <c r="T491" s="783"/>
      <c r="U491" s="783"/>
      <c r="V491" s="783"/>
      <c r="W491" s="783"/>
      <c r="X491" s="783"/>
      <c r="Y491" s="783"/>
    </row>
    <row r="492" spans="1:25" hidden="1" x14ac:dyDescent="0.25">
      <c r="A492" s="670"/>
      <c r="B492" s="739" t="str">
        <f>SAÍDAS!C36</f>
        <v>Alimentação</v>
      </c>
      <c r="C492" s="300">
        <f t="shared" si="166"/>
        <v>0</v>
      </c>
      <c r="D492" s="300">
        <f>SAÍDAS!E36*(SAÍDAS!$W36/100)</f>
        <v>0</v>
      </c>
      <c r="E492" s="300">
        <f>SAÍDAS!F36*(SAÍDAS!$W36/100)</f>
        <v>0</v>
      </c>
      <c r="F492" s="300">
        <f>SAÍDAS!G36*(SAÍDAS!$W36/100)</f>
        <v>0</v>
      </c>
      <c r="G492" s="300">
        <f>SAÍDAS!H36*(SAÍDAS!$W36/100)</f>
        <v>0</v>
      </c>
      <c r="H492" s="300">
        <f>SAÍDAS!I36*(SAÍDAS!$W36/100)</f>
        <v>0</v>
      </c>
      <c r="I492" s="300">
        <f>SAÍDAS!J36*(SAÍDAS!$W36/100)</f>
        <v>0</v>
      </c>
      <c r="J492" s="300">
        <f>SAÍDAS!K36*(SAÍDAS!$W36/100)</f>
        <v>0</v>
      </c>
      <c r="K492" s="300">
        <f>SAÍDAS!L36*(SAÍDAS!$W36/100)</f>
        <v>0</v>
      </c>
      <c r="L492" s="300">
        <f>SAÍDAS!M36*(SAÍDAS!$W36/100)</f>
        <v>0</v>
      </c>
      <c r="M492" s="300">
        <f>SAÍDAS!N36*(SAÍDAS!$W36/100)</f>
        <v>0</v>
      </c>
      <c r="N492" s="300">
        <f>SAÍDAS!O36*(SAÍDAS!$W36/100)</f>
        <v>0</v>
      </c>
      <c r="O492" s="300">
        <f>SAÍDAS!P36*(SAÍDAS!$W36/100)</f>
        <v>0</v>
      </c>
      <c r="P492" s="300"/>
      <c r="Q492" s="672"/>
      <c r="R492" s="783"/>
      <c r="S492" s="783"/>
      <c r="T492" s="783"/>
      <c r="U492" s="783"/>
      <c r="V492" s="783"/>
      <c r="W492" s="783"/>
      <c r="X492" s="783"/>
      <c r="Y492" s="783"/>
    </row>
    <row r="493" spans="1:25" hidden="1" x14ac:dyDescent="0.25">
      <c r="A493" s="670"/>
      <c r="B493" s="739" t="str">
        <f>SAÍDAS!C37</f>
        <v>Alimentação</v>
      </c>
      <c r="C493" s="300">
        <f t="shared" si="166"/>
        <v>0</v>
      </c>
      <c r="D493" s="300">
        <f>SAÍDAS!E37*(SAÍDAS!$W37/100)</f>
        <v>0</v>
      </c>
      <c r="E493" s="300">
        <f>SAÍDAS!F37*(SAÍDAS!$W37/100)</f>
        <v>0</v>
      </c>
      <c r="F493" s="300">
        <f>SAÍDAS!G37*(SAÍDAS!$W37/100)</f>
        <v>0</v>
      </c>
      <c r="G493" s="300">
        <f>SAÍDAS!H37*(SAÍDAS!$W37/100)</f>
        <v>0</v>
      </c>
      <c r="H493" s="300">
        <f>SAÍDAS!I37*(SAÍDAS!$W37/100)</f>
        <v>0</v>
      </c>
      <c r="I493" s="300">
        <f>SAÍDAS!J37*(SAÍDAS!$W37/100)</f>
        <v>0</v>
      </c>
      <c r="J493" s="300">
        <f>SAÍDAS!K37*(SAÍDAS!$W37/100)</f>
        <v>0</v>
      </c>
      <c r="K493" s="300">
        <f>SAÍDAS!L37*(SAÍDAS!$W37/100)</f>
        <v>0</v>
      </c>
      <c r="L493" s="300">
        <f>SAÍDAS!M37*(SAÍDAS!$W37/100)</f>
        <v>0</v>
      </c>
      <c r="M493" s="300">
        <f>SAÍDAS!N37*(SAÍDAS!$W37/100)</f>
        <v>0</v>
      </c>
      <c r="N493" s="300">
        <f>SAÍDAS!O37*(SAÍDAS!$W37/100)</f>
        <v>0</v>
      </c>
      <c r="O493" s="300">
        <f>SAÍDAS!P37*(SAÍDAS!$W37/100)</f>
        <v>0</v>
      </c>
      <c r="P493" s="300"/>
      <c r="Q493" s="672"/>
      <c r="R493" s="783"/>
      <c r="S493" s="783"/>
      <c r="T493" s="783"/>
      <c r="U493" s="783"/>
      <c r="V493" s="783"/>
      <c r="W493" s="783"/>
      <c r="X493" s="783"/>
      <c r="Y493" s="783"/>
    </row>
    <row r="494" spans="1:25" hidden="1" x14ac:dyDescent="0.25">
      <c r="A494" s="670"/>
      <c r="B494" s="739" t="str">
        <f>SAÍDAS!C38</f>
        <v>Alimentação</v>
      </c>
      <c r="C494" s="300">
        <f t="shared" si="166"/>
        <v>0</v>
      </c>
      <c r="D494" s="300">
        <f>SAÍDAS!E38*(SAÍDAS!$W38/100)</f>
        <v>0</v>
      </c>
      <c r="E494" s="300">
        <f>SAÍDAS!F38*(SAÍDAS!$W38/100)</f>
        <v>0</v>
      </c>
      <c r="F494" s="300">
        <f>SAÍDAS!G38*(SAÍDAS!$W38/100)</f>
        <v>0</v>
      </c>
      <c r="G494" s="300">
        <f>SAÍDAS!H38*(SAÍDAS!$W38/100)</f>
        <v>0</v>
      </c>
      <c r="H494" s="300">
        <f>SAÍDAS!I38*(SAÍDAS!$W38/100)</f>
        <v>0</v>
      </c>
      <c r="I494" s="300">
        <f>SAÍDAS!J38*(SAÍDAS!$W38/100)</f>
        <v>0</v>
      </c>
      <c r="J494" s="300">
        <f>SAÍDAS!K38*(SAÍDAS!$W38/100)</f>
        <v>0</v>
      </c>
      <c r="K494" s="300">
        <f>SAÍDAS!L38*(SAÍDAS!$W38/100)</f>
        <v>0</v>
      </c>
      <c r="L494" s="300">
        <f>SAÍDAS!M38*(SAÍDAS!$W38/100)</f>
        <v>0</v>
      </c>
      <c r="M494" s="300">
        <f>SAÍDAS!N38*(SAÍDAS!$W38/100)</f>
        <v>0</v>
      </c>
      <c r="N494" s="300">
        <f>SAÍDAS!O38*(SAÍDAS!$W38/100)</f>
        <v>0</v>
      </c>
      <c r="O494" s="300">
        <f>SAÍDAS!P38*(SAÍDAS!$W38/100)</f>
        <v>0</v>
      </c>
      <c r="P494" s="300"/>
      <c r="Q494" s="672"/>
      <c r="R494" s="783"/>
      <c r="S494" s="783"/>
      <c r="T494" s="783"/>
      <c r="U494" s="783"/>
      <c r="V494" s="783"/>
      <c r="W494" s="783"/>
      <c r="X494" s="783"/>
      <c r="Y494" s="783"/>
    </row>
    <row r="495" spans="1:25" hidden="1" x14ac:dyDescent="0.25">
      <c r="A495" s="670"/>
      <c r="B495" s="739" t="str">
        <f>SAÍDAS!C39</f>
        <v>Alimentação</v>
      </c>
      <c r="C495" s="300">
        <f t="shared" si="166"/>
        <v>0</v>
      </c>
      <c r="D495" s="300">
        <f>SAÍDAS!E39*(SAÍDAS!$W39/100)</f>
        <v>0</v>
      </c>
      <c r="E495" s="300">
        <f>SAÍDAS!F39*(SAÍDAS!$W39/100)</f>
        <v>0</v>
      </c>
      <c r="F495" s="300">
        <f>SAÍDAS!G39*(SAÍDAS!$W39/100)</f>
        <v>0</v>
      </c>
      <c r="G495" s="300">
        <f>SAÍDAS!H39*(SAÍDAS!$W39/100)</f>
        <v>0</v>
      </c>
      <c r="H495" s="300">
        <f>SAÍDAS!I39*(SAÍDAS!$W39/100)</f>
        <v>0</v>
      </c>
      <c r="I495" s="300">
        <f>SAÍDAS!J39*(SAÍDAS!$W39/100)</f>
        <v>0</v>
      </c>
      <c r="J495" s="300">
        <f>SAÍDAS!K39*(SAÍDAS!$W39/100)</f>
        <v>0</v>
      </c>
      <c r="K495" s="300">
        <f>SAÍDAS!L39*(SAÍDAS!$W39/100)</f>
        <v>0</v>
      </c>
      <c r="L495" s="300">
        <f>SAÍDAS!M39*(SAÍDAS!$W39/100)</f>
        <v>0</v>
      </c>
      <c r="M495" s="300">
        <f>SAÍDAS!N39*(SAÍDAS!$W39/100)</f>
        <v>0</v>
      </c>
      <c r="N495" s="300">
        <f>SAÍDAS!O39*(SAÍDAS!$W39/100)</f>
        <v>0</v>
      </c>
      <c r="O495" s="300">
        <f>SAÍDAS!P39*(SAÍDAS!$W39/100)</f>
        <v>0</v>
      </c>
      <c r="P495" s="300"/>
      <c r="Q495" s="672"/>
      <c r="R495" s="783"/>
      <c r="S495" s="783"/>
      <c r="T495" s="783"/>
      <c r="U495" s="783"/>
      <c r="V495" s="783"/>
      <c r="W495" s="783"/>
      <c r="X495" s="783"/>
      <c r="Y495" s="783"/>
    </row>
    <row r="496" spans="1:25" hidden="1" x14ac:dyDescent="0.25">
      <c r="A496" s="670"/>
      <c r="B496" s="739" t="str">
        <f>SAÍDAS!C40</f>
        <v>Alimentação</v>
      </c>
      <c r="C496" s="300">
        <f t="shared" si="166"/>
        <v>0</v>
      </c>
      <c r="D496" s="300">
        <f>SAÍDAS!E40*(SAÍDAS!$W40/100)</f>
        <v>0</v>
      </c>
      <c r="E496" s="300">
        <f>SAÍDAS!F40*(SAÍDAS!$W40/100)</f>
        <v>0</v>
      </c>
      <c r="F496" s="300">
        <f>SAÍDAS!G40*(SAÍDAS!$W40/100)</f>
        <v>0</v>
      </c>
      <c r="G496" s="300">
        <f>SAÍDAS!H40*(SAÍDAS!$W40/100)</f>
        <v>0</v>
      </c>
      <c r="H496" s="300">
        <f>SAÍDAS!I40*(SAÍDAS!$W40/100)</f>
        <v>0</v>
      </c>
      <c r="I496" s="300">
        <f>SAÍDAS!J40*(SAÍDAS!$W40/100)</f>
        <v>0</v>
      </c>
      <c r="J496" s="300">
        <f>SAÍDAS!K40*(SAÍDAS!$W40/100)</f>
        <v>0</v>
      </c>
      <c r="K496" s="300">
        <f>SAÍDAS!L40*(SAÍDAS!$W40/100)</f>
        <v>0</v>
      </c>
      <c r="L496" s="300">
        <f>SAÍDAS!M40*(SAÍDAS!$W40/100)</f>
        <v>0</v>
      </c>
      <c r="M496" s="300">
        <f>SAÍDAS!N40*(SAÍDAS!$W40/100)</f>
        <v>0</v>
      </c>
      <c r="N496" s="300">
        <f>SAÍDAS!O40*(SAÍDAS!$W40/100)</f>
        <v>0</v>
      </c>
      <c r="O496" s="300">
        <f>SAÍDAS!P40*(SAÍDAS!$W40/100)</f>
        <v>0</v>
      </c>
      <c r="P496" s="300"/>
      <c r="Q496" s="672"/>
      <c r="R496" s="783"/>
      <c r="S496" s="783"/>
      <c r="T496" s="783"/>
      <c r="U496" s="783"/>
      <c r="V496" s="783"/>
      <c r="W496" s="783"/>
      <c r="X496" s="783"/>
      <c r="Y496" s="783"/>
    </row>
    <row r="497" spans="1:25" hidden="1" x14ac:dyDescent="0.25">
      <c r="A497" s="670"/>
      <c r="B497" s="739" t="str">
        <f>SAÍDAS!C41</f>
        <v>Alimentação</v>
      </c>
      <c r="C497" s="300">
        <f t="shared" si="166"/>
        <v>0</v>
      </c>
      <c r="D497" s="300">
        <f>SAÍDAS!E41*(SAÍDAS!$W41/100)</f>
        <v>0</v>
      </c>
      <c r="E497" s="300">
        <f>SAÍDAS!F41*(SAÍDAS!$W41/100)</f>
        <v>0</v>
      </c>
      <c r="F497" s="300">
        <f>SAÍDAS!G41*(SAÍDAS!$W41/100)</f>
        <v>0</v>
      </c>
      <c r="G497" s="300">
        <f>SAÍDAS!H41*(SAÍDAS!$W41/100)</f>
        <v>0</v>
      </c>
      <c r="H497" s="300">
        <f>SAÍDAS!I41*(SAÍDAS!$W41/100)</f>
        <v>0</v>
      </c>
      <c r="I497" s="300">
        <f>SAÍDAS!J41*(SAÍDAS!$W41/100)</f>
        <v>0</v>
      </c>
      <c r="J497" s="300">
        <f>SAÍDAS!K41*(SAÍDAS!$W41/100)</f>
        <v>0</v>
      </c>
      <c r="K497" s="300">
        <f>SAÍDAS!L41*(SAÍDAS!$W41/100)</f>
        <v>0</v>
      </c>
      <c r="L497" s="300">
        <f>SAÍDAS!M41*(SAÍDAS!$W41/100)</f>
        <v>0</v>
      </c>
      <c r="M497" s="300">
        <f>SAÍDAS!N41*(SAÍDAS!$W41/100)</f>
        <v>0</v>
      </c>
      <c r="N497" s="300">
        <f>SAÍDAS!O41*(SAÍDAS!$W41/100)</f>
        <v>0</v>
      </c>
      <c r="O497" s="300">
        <f>SAÍDAS!P41*(SAÍDAS!$W41/100)</f>
        <v>0</v>
      </c>
      <c r="P497" s="300"/>
      <c r="Q497" s="672"/>
      <c r="R497" s="783"/>
      <c r="S497" s="783"/>
      <c r="T497" s="783"/>
      <c r="U497" s="783"/>
      <c r="V497" s="783"/>
      <c r="W497" s="783"/>
      <c r="X497" s="783"/>
      <c r="Y497" s="783"/>
    </row>
    <row r="498" spans="1:25" hidden="1" x14ac:dyDescent="0.25">
      <c r="A498" s="670"/>
      <c r="B498" s="739" t="str">
        <f>SAÍDAS!C42</f>
        <v>Alimentação</v>
      </c>
      <c r="C498" s="300">
        <f t="shared" si="166"/>
        <v>0</v>
      </c>
      <c r="D498" s="300">
        <f>SAÍDAS!E42*(SAÍDAS!$W42/100)</f>
        <v>0</v>
      </c>
      <c r="E498" s="300">
        <f>SAÍDAS!F42*(SAÍDAS!$W42/100)</f>
        <v>0</v>
      </c>
      <c r="F498" s="300">
        <f>SAÍDAS!G42*(SAÍDAS!$W42/100)</f>
        <v>0</v>
      </c>
      <c r="G498" s="300">
        <f>SAÍDAS!H42*(SAÍDAS!$W42/100)</f>
        <v>0</v>
      </c>
      <c r="H498" s="300">
        <f>SAÍDAS!I42*(SAÍDAS!$W42/100)</f>
        <v>0</v>
      </c>
      <c r="I498" s="300">
        <f>SAÍDAS!J42*(SAÍDAS!$W42/100)</f>
        <v>0</v>
      </c>
      <c r="J498" s="300">
        <f>SAÍDAS!K42*(SAÍDAS!$W42/100)</f>
        <v>0</v>
      </c>
      <c r="K498" s="300">
        <f>SAÍDAS!L42*(SAÍDAS!$W42/100)</f>
        <v>0</v>
      </c>
      <c r="L498" s="300">
        <f>SAÍDAS!M42*(SAÍDAS!$W42/100)</f>
        <v>0</v>
      </c>
      <c r="M498" s="300">
        <f>SAÍDAS!N42*(SAÍDAS!$W42/100)</f>
        <v>0</v>
      </c>
      <c r="N498" s="300">
        <f>SAÍDAS!O42*(SAÍDAS!$W42/100)</f>
        <v>0</v>
      </c>
      <c r="O498" s="300">
        <f>SAÍDAS!P42*(SAÍDAS!$W42/100)</f>
        <v>0</v>
      </c>
      <c r="P498" s="300"/>
      <c r="Q498" s="672"/>
      <c r="R498" s="783"/>
      <c r="S498" s="783"/>
      <c r="T498" s="783"/>
      <c r="U498" s="783"/>
      <c r="V498" s="783"/>
      <c r="W498" s="783"/>
      <c r="X498" s="783"/>
      <c r="Y498" s="783"/>
    </row>
    <row r="499" spans="1:25" hidden="1" x14ac:dyDescent="0.25">
      <c r="A499" s="670"/>
      <c r="B499" s="739" t="str">
        <f>SAÍDAS!C43</f>
        <v>Alimentação</v>
      </c>
      <c r="C499" s="300">
        <f t="shared" si="166"/>
        <v>0</v>
      </c>
      <c r="D499" s="300">
        <f>SAÍDAS!E43*(SAÍDAS!$W43/100)</f>
        <v>0</v>
      </c>
      <c r="E499" s="300">
        <f>SAÍDAS!F43*(SAÍDAS!$W43/100)</f>
        <v>0</v>
      </c>
      <c r="F499" s="300">
        <f>SAÍDAS!G43*(SAÍDAS!$W43/100)</f>
        <v>0</v>
      </c>
      <c r="G499" s="300">
        <f>SAÍDAS!H43*(SAÍDAS!$W43/100)</f>
        <v>0</v>
      </c>
      <c r="H499" s="300">
        <f>SAÍDAS!I43*(SAÍDAS!$W43/100)</f>
        <v>0</v>
      </c>
      <c r="I499" s="300">
        <f>SAÍDAS!J43*(SAÍDAS!$W43/100)</f>
        <v>0</v>
      </c>
      <c r="J499" s="300">
        <f>SAÍDAS!K43*(SAÍDAS!$W43/100)</f>
        <v>0</v>
      </c>
      <c r="K499" s="300">
        <f>SAÍDAS!L43*(SAÍDAS!$W43/100)</f>
        <v>0</v>
      </c>
      <c r="L499" s="300">
        <f>SAÍDAS!M43*(SAÍDAS!$W43/100)</f>
        <v>0</v>
      </c>
      <c r="M499" s="300">
        <f>SAÍDAS!N43*(SAÍDAS!$W43/100)</f>
        <v>0</v>
      </c>
      <c r="N499" s="300">
        <f>SAÍDAS!O43*(SAÍDAS!$W43/100)</f>
        <v>0</v>
      </c>
      <c r="O499" s="300">
        <f>SAÍDAS!P43*(SAÍDAS!$W43/100)</f>
        <v>0</v>
      </c>
      <c r="P499" s="300"/>
      <c r="Q499" s="672"/>
      <c r="R499" s="783"/>
      <c r="S499" s="783"/>
      <c r="T499" s="783"/>
      <c r="U499" s="783"/>
      <c r="V499" s="783"/>
      <c r="W499" s="783"/>
      <c r="X499" s="783"/>
      <c r="Y499" s="783"/>
    </row>
    <row r="500" spans="1:25" hidden="1" x14ac:dyDescent="0.25">
      <c r="A500" s="670"/>
      <c r="B500" s="739" t="str">
        <f>SAÍDAS!C44</f>
        <v>Alimentação</v>
      </c>
      <c r="C500" s="300">
        <f t="shared" si="166"/>
        <v>0</v>
      </c>
      <c r="D500" s="300">
        <f>SAÍDAS!E44*(SAÍDAS!$W44/100)</f>
        <v>0</v>
      </c>
      <c r="E500" s="300">
        <f>SAÍDAS!F44*(SAÍDAS!$W44/100)</f>
        <v>0</v>
      </c>
      <c r="F500" s="300">
        <f>SAÍDAS!G44*(SAÍDAS!$W44/100)</f>
        <v>0</v>
      </c>
      <c r="G500" s="300">
        <f>SAÍDAS!H44*(SAÍDAS!$W44/100)</f>
        <v>0</v>
      </c>
      <c r="H500" s="300">
        <f>SAÍDAS!I44*(SAÍDAS!$W44/100)</f>
        <v>0</v>
      </c>
      <c r="I500" s="300">
        <f>SAÍDAS!J44*(SAÍDAS!$W44/100)</f>
        <v>0</v>
      </c>
      <c r="J500" s="300">
        <f>SAÍDAS!K44*(SAÍDAS!$W44/100)</f>
        <v>0</v>
      </c>
      <c r="K500" s="300">
        <f>SAÍDAS!L44*(SAÍDAS!$W44/100)</f>
        <v>0</v>
      </c>
      <c r="L500" s="300">
        <f>SAÍDAS!M44*(SAÍDAS!$W44/100)</f>
        <v>0</v>
      </c>
      <c r="M500" s="300">
        <f>SAÍDAS!N44*(SAÍDAS!$W44/100)</f>
        <v>0</v>
      </c>
      <c r="N500" s="300">
        <f>SAÍDAS!O44*(SAÍDAS!$W44/100)</f>
        <v>0</v>
      </c>
      <c r="O500" s="300">
        <f>SAÍDAS!P44*(SAÍDAS!$W44/100)</f>
        <v>0</v>
      </c>
      <c r="P500" s="300"/>
      <c r="Q500" s="672"/>
      <c r="R500" s="783"/>
      <c r="S500" s="783"/>
      <c r="T500" s="783"/>
      <c r="U500" s="783"/>
      <c r="V500" s="783"/>
      <c r="W500" s="783"/>
      <c r="X500" s="783"/>
      <c r="Y500" s="783"/>
    </row>
    <row r="501" spans="1:25" hidden="1" x14ac:dyDescent="0.25">
      <c r="A501" s="670"/>
      <c r="B501" s="739" t="str">
        <f>SAÍDAS!C45</f>
        <v>Alimentação</v>
      </c>
      <c r="C501" s="300">
        <f t="shared" si="166"/>
        <v>0</v>
      </c>
      <c r="D501" s="300">
        <f>SAÍDAS!E45*(SAÍDAS!$W45/100)</f>
        <v>0</v>
      </c>
      <c r="E501" s="300">
        <f>SAÍDAS!F45*(SAÍDAS!$W45/100)</f>
        <v>0</v>
      </c>
      <c r="F501" s="300">
        <f>SAÍDAS!G45*(SAÍDAS!$W45/100)</f>
        <v>0</v>
      </c>
      <c r="G501" s="300">
        <f>SAÍDAS!H45*(SAÍDAS!$W45/100)</f>
        <v>0</v>
      </c>
      <c r="H501" s="300">
        <f>SAÍDAS!I45*(SAÍDAS!$W45/100)</f>
        <v>0</v>
      </c>
      <c r="I501" s="300">
        <f>SAÍDAS!J45*(SAÍDAS!$W45/100)</f>
        <v>0</v>
      </c>
      <c r="J501" s="300">
        <f>SAÍDAS!K45*(SAÍDAS!$W45/100)</f>
        <v>0</v>
      </c>
      <c r="K501" s="300">
        <f>SAÍDAS!L45*(SAÍDAS!$W45/100)</f>
        <v>0</v>
      </c>
      <c r="L501" s="300">
        <f>SAÍDAS!M45*(SAÍDAS!$W45/100)</f>
        <v>0</v>
      </c>
      <c r="M501" s="300">
        <f>SAÍDAS!N45*(SAÍDAS!$W45/100)</f>
        <v>0</v>
      </c>
      <c r="N501" s="300">
        <f>SAÍDAS!O45*(SAÍDAS!$W45/100)</f>
        <v>0</v>
      </c>
      <c r="O501" s="300">
        <f>SAÍDAS!P45*(SAÍDAS!$W45/100)</f>
        <v>0</v>
      </c>
      <c r="P501" s="300"/>
      <c r="Q501" s="672"/>
      <c r="R501" s="783"/>
      <c r="S501" s="783"/>
      <c r="T501" s="783"/>
      <c r="U501" s="783"/>
      <c r="V501" s="783"/>
      <c r="W501" s="783"/>
      <c r="X501" s="783"/>
      <c r="Y501" s="783"/>
    </row>
    <row r="502" spans="1:25" hidden="1" x14ac:dyDescent="0.25">
      <c r="A502" s="670"/>
      <c r="B502" s="739" t="str">
        <f>SAÍDAS!C46</f>
        <v>Manutenção de Forragem</v>
      </c>
      <c r="C502" s="300">
        <f t="shared" si="166"/>
        <v>0</v>
      </c>
      <c r="D502" s="300">
        <f>SAÍDAS!E46*(SAÍDAS!$W46/100)</f>
        <v>0</v>
      </c>
      <c r="E502" s="300">
        <f>SAÍDAS!F46*(SAÍDAS!$W46/100)</f>
        <v>0</v>
      </c>
      <c r="F502" s="300">
        <f>SAÍDAS!G46*(SAÍDAS!$W46/100)</f>
        <v>0</v>
      </c>
      <c r="G502" s="300">
        <f>SAÍDAS!H46*(SAÍDAS!$W46/100)</f>
        <v>0</v>
      </c>
      <c r="H502" s="300">
        <f>SAÍDAS!I46*(SAÍDAS!$W46/100)</f>
        <v>0</v>
      </c>
      <c r="I502" s="300">
        <f>SAÍDAS!J46*(SAÍDAS!$W46/100)</f>
        <v>0</v>
      </c>
      <c r="J502" s="300">
        <f>SAÍDAS!K46*(SAÍDAS!$W46/100)</f>
        <v>0</v>
      </c>
      <c r="K502" s="300">
        <f>SAÍDAS!L46*(SAÍDAS!$W46/100)</f>
        <v>0</v>
      </c>
      <c r="L502" s="300">
        <f>SAÍDAS!M46*(SAÍDAS!$W46/100)</f>
        <v>0</v>
      </c>
      <c r="M502" s="300">
        <f>SAÍDAS!N46*(SAÍDAS!$W46/100)</f>
        <v>0</v>
      </c>
      <c r="N502" s="300">
        <f>SAÍDAS!O46*(SAÍDAS!$W46/100)</f>
        <v>0</v>
      </c>
      <c r="O502" s="300">
        <f>SAÍDAS!P46*(SAÍDAS!$W46/100)</f>
        <v>0</v>
      </c>
      <c r="P502" s="300"/>
      <c r="Q502" s="672"/>
      <c r="R502" s="783"/>
      <c r="S502" s="783"/>
      <c r="T502" s="783"/>
      <c r="U502" s="783"/>
      <c r="V502" s="783"/>
      <c r="W502" s="783"/>
      <c r="X502" s="783"/>
      <c r="Y502" s="783"/>
    </row>
    <row r="503" spans="1:25" hidden="1" x14ac:dyDescent="0.25">
      <c r="A503" s="670"/>
      <c r="B503" s="739" t="str">
        <f>SAÍDAS!C47</f>
        <v>Manutenção de Forragem</v>
      </c>
      <c r="C503" s="300">
        <f t="shared" si="166"/>
        <v>0</v>
      </c>
      <c r="D503" s="300">
        <f>SAÍDAS!E47*(SAÍDAS!$W47/100)</f>
        <v>0</v>
      </c>
      <c r="E503" s="300">
        <f>SAÍDAS!F47*(SAÍDAS!$W47/100)</f>
        <v>0</v>
      </c>
      <c r="F503" s="300">
        <f>SAÍDAS!G47*(SAÍDAS!$W47/100)</f>
        <v>0</v>
      </c>
      <c r="G503" s="300">
        <f>SAÍDAS!H47*(SAÍDAS!$W47/100)</f>
        <v>0</v>
      </c>
      <c r="H503" s="300">
        <f>SAÍDAS!I47*(SAÍDAS!$W47/100)</f>
        <v>0</v>
      </c>
      <c r="I503" s="300">
        <f>SAÍDAS!J47*(SAÍDAS!$W47/100)</f>
        <v>0</v>
      </c>
      <c r="J503" s="300">
        <f>SAÍDAS!K47*(SAÍDAS!$W47/100)</f>
        <v>0</v>
      </c>
      <c r="K503" s="300">
        <f>SAÍDAS!L47*(SAÍDAS!$W47/100)</f>
        <v>0</v>
      </c>
      <c r="L503" s="300">
        <f>SAÍDAS!M47*(SAÍDAS!$W47/100)</f>
        <v>0</v>
      </c>
      <c r="M503" s="300">
        <f>SAÍDAS!N47*(SAÍDAS!$W47/100)</f>
        <v>0</v>
      </c>
      <c r="N503" s="300">
        <f>SAÍDAS!O47*(SAÍDAS!$W47/100)</f>
        <v>0</v>
      </c>
      <c r="O503" s="300">
        <f>SAÍDAS!P47*(SAÍDAS!$W47/100)</f>
        <v>0</v>
      </c>
      <c r="P503" s="300"/>
      <c r="Q503" s="672"/>
      <c r="R503" s="783"/>
      <c r="S503" s="783"/>
      <c r="T503" s="783"/>
      <c r="U503" s="783"/>
      <c r="V503" s="783"/>
      <c r="W503" s="783"/>
      <c r="X503" s="783"/>
      <c r="Y503" s="783"/>
    </row>
    <row r="504" spans="1:25" hidden="1" x14ac:dyDescent="0.25">
      <c r="A504" s="670"/>
      <c r="B504" s="739" t="str">
        <f>SAÍDAS!C48</f>
        <v>Manutenção de Forragem</v>
      </c>
      <c r="C504" s="300">
        <f t="shared" si="166"/>
        <v>0</v>
      </c>
      <c r="D504" s="300">
        <f>SAÍDAS!E48*(SAÍDAS!$W48/100)</f>
        <v>0</v>
      </c>
      <c r="E504" s="300">
        <f>SAÍDAS!F48*(SAÍDAS!$W48/100)</f>
        <v>0</v>
      </c>
      <c r="F504" s="300">
        <f>SAÍDAS!G48*(SAÍDAS!$W48/100)</f>
        <v>0</v>
      </c>
      <c r="G504" s="300">
        <f>SAÍDAS!H48*(SAÍDAS!$W48/100)</f>
        <v>0</v>
      </c>
      <c r="H504" s="300">
        <f>SAÍDAS!I48*(SAÍDAS!$W48/100)</f>
        <v>0</v>
      </c>
      <c r="I504" s="300">
        <f>SAÍDAS!J48*(SAÍDAS!$W48/100)</f>
        <v>0</v>
      </c>
      <c r="J504" s="300">
        <f>SAÍDAS!K48*(SAÍDAS!$W48/100)</f>
        <v>0</v>
      </c>
      <c r="K504" s="300">
        <f>SAÍDAS!L48*(SAÍDAS!$W48/100)</f>
        <v>0</v>
      </c>
      <c r="L504" s="300">
        <f>SAÍDAS!M48*(SAÍDAS!$W48/100)</f>
        <v>0</v>
      </c>
      <c r="M504" s="300">
        <f>SAÍDAS!N48*(SAÍDAS!$W48/100)</f>
        <v>0</v>
      </c>
      <c r="N504" s="300">
        <f>SAÍDAS!O48*(SAÍDAS!$W48/100)</f>
        <v>0</v>
      </c>
      <c r="O504" s="300">
        <f>SAÍDAS!P48*(SAÍDAS!$W48/100)</f>
        <v>0</v>
      </c>
      <c r="P504" s="300"/>
      <c r="Q504" s="672"/>
      <c r="R504" s="783"/>
      <c r="S504" s="783"/>
      <c r="T504" s="783"/>
      <c r="U504" s="783"/>
      <c r="V504" s="783"/>
      <c r="W504" s="783"/>
      <c r="X504" s="783"/>
      <c r="Y504" s="783"/>
    </row>
    <row r="505" spans="1:25" hidden="1" x14ac:dyDescent="0.25">
      <c r="A505" s="670"/>
      <c r="B505" s="739" t="str">
        <f>SAÍDAS!C49</f>
        <v>Manutenção de Forragem</v>
      </c>
      <c r="C505" s="300">
        <f t="shared" si="166"/>
        <v>0</v>
      </c>
      <c r="D505" s="300">
        <f>SAÍDAS!E49*(SAÍDAS!$W49/100)</f>
        <v>0</v>
      </c>
      <c r="E505" s="300">
        <f>SAÍDAS!F49*(SAÍDAS!$W49/100)</f>
        <v>0</v>
      </c>
      <c r="F505" s="300">
        <f>SAÍDAS!G49*(SAÍDAS!$W49/100)</f>
        <v>0</v>
      </c>
      <c r="G505" s="300">
        <f>SAÍDAS!H49*(SAÍDAS!$W49/100)</f>
        <v>0</v>
      </c>
      <c r="H505" s="300">
        <f>SAÍDAS!I49*(SAÍDAS!$W49/100)</f>
        <v>0</v>
      </c>
      <c r="I505" s="300">
        <f>SAÍDAS!J49*(SAÍDAS!$W49/100)</f>
        <v>0</v>
      </c>
      <c r="J505" s="300">
        <f>SAÍDAS!K49*(SAÍDAS!$W49/100)</f>
        <v>0</v>
      </c>
      <c r="K505" s="300">
        <f>SAÍDAS!L49*(SAÍDAS!$W49/100)</f>
        <v>0</v>
      </c>
      <c r="L505" s="300">
        <f>SAÍDAS!M49*(SAÍDAS!$W49/100)</f>
        <v>0</v>
      </c>
      <c r="M505" s="300">
        <f>SAÍDAS!N49*(SAÍDAS!$W49/100)</f>
        <v>0</v>
      </c>
      <c r="N505" s="300">
        <f>SAÍDAS!O49*(SAÍDAS!$W49/100)</f>
        <v>0</v>
      </c>
      <c r="O505" s="300">
        <f>SAÍDAS!P49*(SAÍDAS!$W49/100)</f>
        <v>0</v>
      </c>
      <c r="P505" s="300"/>
      <c r="Q505" s="672"/>
      <c r="R505" s="783"/>
      <c r="S505" s="783"/>
      <c r="T505" s="783"/>
      <c r="U505" s="783"/>
      <c r="V505" s="783"/>
      <c r="W505" s="783"/>
      <c r="X505" s="783"/>
      <c r="Y505" s="783"/>
    </row>
    <row r="506" spans="1:25" hidden="1" x14ac:dyDescent="0.25">
      <c r="A506" s="670"/>
      <c r="B506" s="739" t="str">
        <f>SAÍDAS!C50</f>
        <v>Reprodução</v>
      </c>
      <c r="C506" s="300">
        <f t="shared" si="166"/>
        <v>0</v>
      </c>
      <c r="D506" s="300">
        <f>SAÍDAS!E50*(SAÍDAS!$W50/100)</f>
        <v>0</v>
      </c>
      <c r="E506" s="300">
        <f>SAÍDAS!F50*(SAÍDAS!$W50/100)</f>
        <v>0</v>
      </c>
      <c r="F506" s="300">
        <f>SAÍDAS!G50*(SAÍDAS!$W50/100)</f>
        <v>0</v>
      </c>
      <c r="G506" s="300">
        <f>SAÍDAS!H50*(SAÍDAS!$W50/100)</f>
        <v>0</v>
      </c>
      <c r="H506" s="300">
        <f>SAÍDAS!I50*(SAÍDAS!$W50/100)</f>
        <v>0</v>
      </c>
      <c r="I506" s="300">
        <f>SAÍDAS!J50*(SAÍDAS!$W50/100)</f>
        <v>0</v>
      </c>
      <c r="J506" s="300">
        <f>SAÍDAS!K50*(SAÍDAS!$W50/100)</f>
        <v>0</v>
      </c>
      <c r="K506" s="300">
        <f>SAÍDAS!L50*(SAÍDAS!$W50/100)</f>
        <v>0</v>
      </c>
      <c r="L506" s="300">
        <f>SAÍDAS!M50*(SAÍDAS!$W50/100)</f>
        <v>0</v>
      </c>
      <c r="M506" s="300">
        <f>SAÍDAS!N50*(SAÍDAS!$W50/100)</f>
        <v>0</v>
      </c>
      <c r="N506" s="300">
        <f>SAÍDAS!O50*(SAÍDAS!$W50/100)</f>
        <v>0</v>
      </c>
      <c r="O506" s="300">
        <f>SAÍDAS!P50*(SAÍDAS!$W50/100)</f>
        <v>0</v>
      </c>
      <c r="P506" s="300"/>
      <c r="Q506" s="672"/>
      <c r="R506" s="783"/>
      <c r="S506" s="783"/>
      <c r="T506" s="783"/>
      <c r="U506" s="783"/>
      <c r="V506" s="783"/>
      <c r="W506" s="783"/>
      <c r="X506" s="783"/>
      <c r="Y506" s="783"/>
    </row>
    <row r="507" spans="1:25" hidden="1" x14ac:dyDescent="0.25">
      <c r="A507" s="670"/>
      <c r="B507" s="739" t="str">
        <f>SAÍDAS!C51</f>
        <v>Reprodução</v>
      </c>
      <c r="C507" s="300">
        <f t="shared" si="166"/>
        <v>0</v>
      </c>
      <c r="D507" s="300">
        <f>SAÍDAS!E51*(SAÍDAS!$W51/100)</f>
        <v>0</v>
      </c>
      <c r="E507" s="300">
        <f>SAÍDAS!F51*(SAÍDAS!$W51/100)</f>
        <v>0</v>
      </c>
      <c r="F507" s="300">
        <f>SAÍDAS!G51*(SAÍDAS!$W51/100)</f>
        <v>0</v>
      </c>
      <c r="G507" s="300">
        <f>SAÍDAS!H51*(SAÍDAS!$W51/100)</f>
        <v>0</v>
      </c>
      <c r="H507" s="300">
        <f>SAÍDAS!I51*(SAÍDAS!$W51/100)</f>
        <v>0</v>
      </c>
      <c r="I507" s="300">
        <f>SAÍDAS!J51*(SAÍDAS!$W51/100)</f>
        <v>0</v>
      </c>
      <c r="J507" s="300">
        <f>SAÍDAS!K51*(SAÍDAS!$W51/100)</f>
        <v>0</v>
      </c>
      <c r="K507" s="300">
        <f>SAÍDAS!L51*(SAÍDAS!$W51/100)</f>
        <v>0</v>
      </c>
      <c r="L507" s="300">
        <f>SAÍDAS!M51*(SAÍDAS!$W51/100)</f>
        <v>0</v>
      </c>
      <c r="M507" s="300">
        <f>SAÍDAS!N51*(SAÍDAS!$W51/100)</f>
        <v>0</v>
      </c>
      <c r="N507" s="300">
        <f>SAÍDAS!O51*(SAÍDAS!$W51/100)</f>
        <v>0</v>
      </c>
      <c r="O507" s="300">
        <f>SAÍDAS!P51*(SAÍDAS!$W51/100)</f>
        <v>0</v>
      </c>
      <c r="P507" s="300"/>
      <c r="Q507" s="672"/>
      <c r="R507" s="783"/>
      <c r="S507" s="783"/>
      <c r="T507" s="783"/>
      <c r="U507" s="783"/>
      <c r="V507" s="783"/>
      <c r="W507" s="783"/>
      <c r="X507" s="783"/>
      <c r="Y507" s="783"/>
    </row>
    <row r="508" spans="1:25" hidden="1" x14ac:dyDescent="0.25">
      <c r="A508" s="670"/>
      <c r="B508" s="739" t="str">
        <f>SAÍDAS!C52</f>
        <v>Sanidade</v>
      </c>
      <c r="C508" s="300">
        <f t="shared" si="166"/>
        <v>0</v>
      </c>
      <c r="D508" s="300">
        <f>SAÍDAS!E52*(SAÍDAS!$W52/100)</f>
        <v>0</v>
      </c>
      <c r="E508" s="300">
        <f>SAÍDAS!F52*(SAÍDAS!$W52/100)</f>
        <v>0</v>
      </c>
      <c r="F508" s="300">
        <f>SAÍDAS!G52*(SAÍDAS!$W52/100)</f>
        <v>0</v>
      </c>
      <c r="G508" s="300">
        <f>SAÍDAS!H52*(SAÍDAS!$W52/100)</f>
        <v>0</v>
      </c>
      <c r="H508" s="300">
        <f>SAÍDAS!I52*(SAÍDAS!$W52/100)</f>
        <v>0</v>
      </c>
      <c r="I508" s="300">
        <f>SAÍDAS!J52*(SAÍDAS!$W52/100)</f>
        <v>0</v>
      </c>
      <c r="J508" s="300">
        <f>SAÍDAS!K52*(SAÍDAS!$W52/100)</f>
        <v>0</v>
      </c>
      <c r="K508" s="300">
        <f>SAÍDAS!L52*(SAÍDAS!$W52/100)</f>
        <v>0</v>
      </c>
      <c r="L508" s="300">
        <f>SAÍDAS!M52*(SAÍDAS!$W52/100)</f>
        <v>0</v>
      </c>
      <c r="M508" s="300">
        <f>SAÍDAS!N52*(SAÍDAS!$W52/100)</f>
        <v>0</v>
      </c>
      <c r="N508" s="300">
        <f>SAÍDAS!O52*(SAÍDAS!$W52/100)</f>
        <v>0</v>
      </c>
      <c r="O508" s="300">
        <f>SAÍDAS!P52*(SAÍDAS!$W52/100)</f>
        <v>0</v>
      </c>
      <c r="P508" s="300"/>
      <c r="Q508" s="672"/>
      <c r="R508" s="783"/>
      <c r="S508" s="783"/>
      <c r="T508" s="783"/>
      <c r="U508" s="783"/>
      <c r="V508" s="783"/>
      <c r="W508" s="783"/>
      <c r="X508" s="783"/>
      <c r="Y508" s="783"/>
    </row>
    <row r="509" spans="1:25" hidden="1" x14ac:dyDescent="0.25">
      <c r="A509" s="670"/>
      <c r="B509" s="739" t="str">
        <f>SAÍDAS!C53</f>
        <v>Sanidade</v>
      </c>
      <c r="C509" s="300">
        <f t="shared" si="166"/>
        <v>0</v>
      </c>
      <c r="D509" s="300">
        <f>SAÍDAS!E53*(SAÍDAS!$W53/100)</f>
        <v>0</v>
      </c>
      <c r="E509" s="300">
        <f>SAÍDAS!F53*(SAÍDAS!$W53/100)</f>
        <v>0</v>
      </c>
      <c r="F509" s="300">
        <f>SAÍDAS!G53*(SAÍDAS!$W53/100)</f>
        <v>0</v>
      </c>
      <c r="G509" s="300">
        <f>SAÍDAS!H53*(SAÍDAS!$W53/100)</f>
        <v>0</v>
      </c>
      <c r="H509" s="300">
        <f>SAÍDAS!I53*(SAÍDAS!$W53/100)</f>
        <v>0</v>
      </c>
      <c r="I509" s="300">
        <f>SAÍDAS!J53*(SAÍDAS!$W53/100)</f>
        <v>0</v>
      </c>
      <c r="J509" s="300">
        <f>SAÍDAS!K53*(SAÍDAS!$W53/100)</f>
        <v>0</v>
      </c>
      <c r="K509" s="300">
        <f>SAÍDAS!L53*(SAÍDAS!$W53/100)</f>
        <v>0</v>
      </c>
      <c r="L509" s="300">
        <f>SAÍDAS!M53*(SAÍDAS!$W53/100)</f>
        <v>0</v>
      </c>
      <c r="M509" s="300">
        <f>SAÍDAS!N53*(SAÍDAS!$W53/100)</f>
        <v>0</v>
      </c>
      <c r="N509" s="300">
        <f>SAÍDAS!O53*(SAÍDAS!$W53/100)</f>
        <v>0</v>
      </c>
      <c r="O509" s="300">
        <f>SAÍDAS!P53*(SAÍDAS!$W53/100)</f>
        <v>0</v>
      </c>
      <c r="P509" s="300"/>
      <c r="Q509" s="672"/>
      <c r="R509" s="783"/>
      <c r="S509" s="783"/>
      <c r="T509" s="783"/>
      <c r="U509" s="783"/>
      <c r="V509" s="783"/>
      <c r="W509" s="783"/>
      <c r="X509" s="783"/>
      <c r="Y509" s="783"/>
    </row>
    <row r="510" spans="1:25" hidden="1" x14ac:dyDescent="0.25">
      <c r="A510" s="670"/>
      <c r="B510" s="739" t="str">
        <f>SAÍDAS!C54</f>
        <v>Sanidade</v>
      </c>
      <c r="C510" s="300">
        <f t="shared" si="166"/>
        <v>0</v>
      </c>
      <c r="D510" s="300">
        <f>SAÍDAS!E54*(SAÍDAS!$W54/100)</f>
        <v>0</v>
      </c>
      <c r="E510" s="300">
        <f>SAÍDAS!F54*(SAÍDAS!$W54/100)</f>
        <v>0</v>
      </c>
      <c r="F510" s="300">
        <f>SAÍDAS!G54*(SAÍDAS!$W54/100)</f>
        <v>0</v>
      </c>
      <c r="G510" s="300">
        <f>SAÍDAS!H54*(SAÍDAS!$W54/100)</f>
        <v>0</v>
      </c>
      <c r="H510" s="300">
        <f>SAÍDAS!I54*(SAÍDAS!$W54/100)</f>
        <v>0</v>
      </c>
      <c r="I510" s="300">
        <f>SAÍDAS!J54*(SAÍDAS!$W54/100)</f>
        <v>0</v>
      </c>
      <c r="J510" s="300">
        <f>SAÍDAS!K54*(SAÍDAS!$W54/100)</f>
        <v>0</v>
      </c>
      <c r="K510" s="300">
        <f>SAÍDAS!L54*(SAÍDAS!$W54/100)</f>
        <v>0</v>
      </c>
      <c r="L510" s="300">
        <f>SAÍDAS!M54*(SAÍDAS!$W54/100)</f>
        <v>0</v>
      </c>
      <c r="M510" s="300">
        <f>SAÍDAS!N54*(SAÍDAS!$W54/100)</f>
        <v>0</v>
      </c>
      <c r="N510" s="300">
        <f>SAÍDAS!O54*(SAÍDAS!$W54/100)</f>
        <v>0</v>
      </c>
      <c r="O510" s="300">
        <f>SAÍDAS!P54*(SAÍDAS!$W54/100)</f>
        <v>0</v>
      </c>
      <c r="P510" s="300"/>
      <c r="Q510" s="672"/>
      <c r="R510" s="783"/>
      <c r="S510" s="783"/>
      <c r="T510" s="783"/>
      <c r="U510" s="783"/>
      <c r="V510" s="783"/>
      <c r="W510" s="783"/>
      <c r="X510" s="783"/>
      <c r="Y510" s="783"/>
    </row>
    <row r="511" spans="1:25" hidden="1" x14ac:dyDescent="0.25">
      <c r="A511" s="670"/>
      <c r="B511" s="739" t="str">
        <f>SAÍDAS!C55</f>
        <v>Manutenção de Máquinas e Instalações</v>
      </c>
      <c r="C511" s="300">
        <f t="shared" si="166"/>
        <v>0</v>
      </c>
      <c r="D511" s="300">
        <f>SAÍDAS!E55*(SAÍDAS!$W55/100)</f>
        <v>0</v>
      </c>
      <c r="E511" s="300">
        <f>SAÍDAS!F55*(SAÍDAS!$W55/100)</f>
        <v>0</v>
      </c>
      <c r="F511" s="300">
        <f>SAÍDAS!G55*(SAÍDAS!$W55/100)</f>
        <v>0</v>
      </c>
      <c r="G511" s="300">
        <f>SAÍDAS!H55*(SAÍDAS!$W55/100)</f>
        <v>0</v>
      </c>
      <c r="H511" s="300">
        <f>SAÍDAS!I55*(SAÍDAS!$W55/100)</f>
        <v>0</v>
      </c>
      <c r="I511" s="300">
        <f>SAÍDAS!J55*(SAÍDAS!$W55/100)</f>
        <v>0</v>
      </c>
      <c r="J511" s="300">
        <f>SAÍDAS!K55*(SAÍDAS!$W55/100)</f>
        <v>0</v>
      </c>
      <c r="K511" s="300">
        <f>SAÍDAS!L55*(SAÍDAS!$W55/100)</f>
        <v>0</v>
      </c>
      <c r="L511" s="300">
        <f>SAÍDAS!M55*(SAÍDAS!$W55/100)</f>
        <v>0</v>
      </c>
      <c r="M511" s="300">
        <f>SAÍDAS!N55*(SAÍDAS!$W55/100)</f>
        <v>0</v>
      </c>
      <c r="N511" s="300">
        <f>SAÍDAS!O55*(SAÍDAS!$W55/100)</f>
        <v>0</v>
      </c>
      <c r="O511" s="300">
        <f>SAÍDAS!P55*(SAÍDAS!$W55/100)</f>
        <v>0</v>
      </c>
      <c r="P511" s="300"/>
      <c r="Q511" s="672"/>
      <c r="R511" s="783"/>
      <c r="S511" s="783"/>
      <c r="T511" s="783"/>
      <c r="U511" s="783"/>
      <c r="V511" s="783"/>
      <c r="W511" s="783"/>
      <c r="X511" s="783"/>
      <c r="Y511" s="783"/>
    </row>
    <row r="512" spans="1:25" hidden="1" x14ac:dyDescent="0.25">
      <c r="A512" s="670"/>
      <c r="B512" s="739" t="str">
        <f>SAÍDAS!C56</f>
        <v>Combustível e Energia</v>
      </c>
      <c r="C512" s="300">
        <f t="shared" si="166"/>
        <v>0</v>
      </c>
      <c r="D512" s="300">
        <f>SAÍDAS!E56*(SAÍDAS!$W56/100)</f>
        <v>0</v>
      </c>
      <c r="E512" s="300">
        <f>SAÍDAS!F56*(SAÍDAS!$W56/100)</f>
        <v>0</v>
      </c>
      <c r="F512" s="300">
        <f>SAÍDAS!G56*(SAÍDAS!$W56/100)</f>
        <v>0</v>
      </c>
      <c r="G512" s="300">
        <f>SAÍDAS!H56*(SAÍDAS!$W56/100)</f>
        <v>0</v>
      </c>
      <c r="H512" s="300">
        <f>SAÍDAS!I56*(SAÍDAS!$W56/100)</f>
        <v>0</v>
      </c>
      <c r="I512" s="300">
        <f>SAÍDAS!J56*(SAÍDAS!$W56/100)</f>
        <v>0</v>
      </c>
      <c r="J512" s="300">
        <f>SAÍDAS!K56*(SAÍDAS!$W56/100)</f>
        <v>0</v>
      </c>
      <c r="K512" s="300">
        <f>SAÍDAS!L56*(SAÍDAS!$W56/100)</f>
        <v>0</v>
      </c>
      <c r="L512" s="300">
        <f>SAÍDAS!M56*(SAÍDAS!$W56/100)</f>
        <v>0</v>
      </c>
      <c r="M512" s="300">
        <f>SAÍDAS!N56*(SAÍDAS!$W56/100)</f>
        <v>0</v>
      </c>
      <c r="N512" s="300">
        <f>SAÍDAS!O56*(SAÍDAS!$W56/100)</f>
        <v>0</v>
      </c>
      <c r="O512" s="300">
        <f>SAÍDAS!P56*(SAÍDAS!$W56/100)</f>
        <v>0</v>
      </c>
      <c r="P512" s="300"/>
      <c r="Q512" s="672"/>
      <c r="R512" s="783"/>
      <c r="S512" s="783"/>
      <c r="T512" s="783"/>
      <c r="U512" s="783"/>
      <c r="V512" s="783"/>
      <c r="W512" s="783"/>
      <c r="X512" s="783"/>
      <c r="Y512" s="783"/>
    </row>
    <row r="513" spans="1:25" hidden="1" x14ac:dyDescent="0.25">
      <c r="A513" s="670"/>
      <c r="B513" s="739" t="str">
        <f>SAÍDAS!C57</f>
        <v>Serviços Terceirizados</v>
      </c>
      <c r="C513" s="300">
        <f t="shared" si="166"/>
        <v>0</v>
      </c>
      <c r="D513" s="300">
        <f>SAÍDAS!E57*(SAÍDAS!$W57/100)</f>
        <v>0</v>
      </c>
      <c r="E513" s="300">
        <f>SAÍDAS!F57*(SAÍDAS!$W57/100)</f>
        <v>0</v>
      </c>
      <c r="F513" s="300">
        <f>SAÍDAS!G57*(SAÍDAS!$W57/100)</f>
        <v>0</v>
      </c>
      <c r="G513" s="300">
        <f>SAÍDAS!H57*(SAÍDAS!$W57/100)</f>
        <v>0</v>
      </c>
      <c r="H513" s="300">
        <f>SAÍDAS!I57*(SAÍDAS!$W57/100)</f>
        <v>0</v>
      </c>
      <c r="I513" s="300">
        <f>SAÍDAS!J57*(SAÍDAS!$W57/100)</f>
        <v>0</v>
      </c>
      <c r="J513" s="300">
        <f>SAÍDAS!K57*(SAÍDAS!$W57/100)</f>
        <v>0</v>
      </c>
      <c r="K513" s="300">
        <f>SAÍDAS!L57*(SAÍDAS!$W57/100)</f>
        <v>0</v>
      </c>
      <c r="L513" s="300">
        <f>SAÍDAS!M57*(SAÍDAS!$W57/100)</f>
        <v>0</v>
      </c>
      <c r="M513" s="300">
        <f>SAÍDAS!N57*(SAÍDAS!$W57/100)</f>
        <v>0</v>
      </c>
      <c r="N513" s="300">
        <f>SAÍDAS!O57*(SAÍDAS!$W57/100)</f>
        <v>0</v>
      </c>
      <c r="O513" s="300">
        <f>SAÍDAS!P57*(SAÍDAS!$W57/100)</f>
        <v>0</v>
      </c>
      <c r="P513" s="300"/>
      <c r="Q513" s="672"/>
      <c r="R513" s="783"/>
      <c r="S513" s="783"/>
      <c r="T513" s="783"/>
      <c r="U513" s="783"/>
      <c r="V513" s="783"/>
      <c r="W513" s="783"/>
      <c r="X513" s="783"/>
      <c r="Y513" s="783"/>
    </row>
    <row r="514" spans="1:25" hidden="1" x14ac:dyDescent="0.25">
      <c r="A514" s="670"/>
      <c r="B514" s="739" t="str">
        <f>SAÍDAS!C58</f>
        <v>Manutenção de Máquinas e Instalações</v>
      </c>
      <c r="C514" s="300">
        <f t="shared" si="166"/>
        <v>0</v>
      </c>
      <c r="D514" s="300">
        <f>SAÍDAS!E58*(SAÍDAS!$W58/100)</f>
        <v>0</v>
      </c>
      <c r="E514" s="300">
        <f>SAÍDAS!F58*(SAÍDAS!$W58/100)</f>
        <v>0</v>
      </c>
      <c r="F514" s="300">
        <f>SAÍDAS!G58*(SAÍDAS!$W58/100)</f>
        <v>0</v>
      </c>
      <c r="G514" s="300">
        <f>SAÍDAS!H58*(SAÍDAS!$W58/100)</f>
        <v>0</v>
      </c>
      <c r="H514" s="300">
        <f>SAÍDAS!I58*(SAÍDAS!$W58/100)</f>
        <v>0</v>
      </c>
      <c r="I514" s="300">
        <f>SAÍDAS!J58*(SAÍDAS!$W58/100)</f>
        <v>0</v>
      </c>
      <c r="J514" s="300">
        <f>SAÍDAS!K58*(SAÍDAS!$W58/100)</f>
        <v>0</v>
      </c>
      <c r="K514" s="300">
        <f>SAÍDAS!L58*(SAÍDAS!$W58/100)</f>
        <v>0</v>
      </c>
      <c r="L514" s="300">
        <f>SAÍDAS!M58*(SAÍDAS!$W58/100)</f>
        <v>0</v>
      </c>
      <c r="M514" s="300">
        <f>SAÍDAS!N58*(SAÍDAS!$W58/100)</f>
        <v>0</v>
      </c>
      <c r="N514" s="300">
        <f>SAÍDAS!O58*(SAÍDAS!$W58/100)</f>
        <v>0</v>
      </c>
      <c r="O514" s="300">
        <f>SAÍDAS!P58*(SAÍDAS!$W58/100)</f>
        <v>0</v>
      </c>
      <c r="P514" s="300"/>
      <c r="Q514" s="672"/>
      <c r="R514" s="783"/>
      <c r="S514" s="783"/>
      <c r="T514" s="783"/>
      <c r="U514" s="783"/>
      <c r="V514" s="783"/>
      <c r="W514" s="783"/>
      <c r="X514" s="783"/>
      <c r="Y514" s="783"/>
    </row>
    <row r="515" spans="1:25" hidden="1" x14ac:dyDescent="0.25">
      <c r="A515" s="670"/>
      <c r="B515" s="739" t="str">
        <f>SAÍDAS!C59</f>
        <v>Manutenção de Máquinas e Instalações</v>
      </c>
      <c r="C515" s="300">
        <f t="shared" si="166"/>
        <v>0</v>
      </c>
      <c r="D515" s="300">
        <f>SAÍDAS!E59*(SAÍDAS!$W59/100)</f>
        <v>0</v>
      </c>
      <c r="E515" s="300">
        <f>SAÍDAS!F59*(SAÍDAS!$W59/100)</f>
        <v>0</v>
      </c>
      <c r="F515" s="300">
        <f>SAÍDAS!G59*(SAÍDAS!$W59/100)</f>
        <v>0</v>
      </c>
      <c r="G515" s="300">
        <f>SAÍDAS!H59*(SAÍDAS!$W59/100)</f>
        <v>0</v>
      </c>
      <c r="H515" s="300">
        <f>SAÍDAS!I59*(SAÍDAS!$W59/100)</f>
        <v>0</v>
      </c>
      <c r="I515" s="300">
        <f>SAÍDAS!J59*(SAÍDAS!$W59/100)</f>
        <v>0</v>
      </c>
      <c r="J515" s="300">
        <f>SAÍDAS!K59*(SAÍDAS!$W59/100)</f>
        <v>0</v>
      </c>
      <c r="K515" s="300">
        <f>SAÍDAS!L59*(SAÍDAS!$W59/100)</f>
        <v>0</v>
      </c>
      <c r="L515" s="300">
        <f>SAÍDAS!M59*(SAÍDAS!$W59/100)</f>
        <v>0</v>
      </c>
      <c r="M515" s="300">
        <f>SAÍDAS!N59*(SAÍDAS!$W59/100)</f>
        <v>0</v>
      </c>
      <c r="N515" s="300">
        <f>SAÍDAS!O59*(SAÍDAS!$W59/100)</f>
        <v>0</v>
      </c>
      <c r="O515" s="300">
        <f>SAÍDAS!P59*(SAÍDAS!$W59/100)</f>
        <v>0</v>
      </c>
      <c r="P515" s="300"/>
      <c r="Q515" s="672"/>
      <c r="R515" s="783"/>
      <c r="S515" s="783"/>
      <c r="T515" s="783"/>
      <c r="U515" s="783"/>
      <c r="V515" s="783"/>
      <c r="W515" s="783"/>
      <c r="X515" s="783"/>
      <c r="Y515" s="783"/>
    </row>
    <row r="516" spans="1:25" hidden="1" x14ac:dyDescent="0.25">
      <c r="A516" s="670"/>
      <c r="B516" s="739" t="str">
        <f>SAÍDAS!C60</f>
        <v>Combustível e Energia</v>
      </c>
      <c r="C516" s="300">
        <f t="shared" si="166"/>
        <v>0</v>
      </c>
      <c r="D516" s="300">
        <f>SAÍDAS!E60*(SAÍDAS!$W60/100)</f>
        <v>0</v>
      </c>
      <c r="E516" s="300">
        <f>SAÍDAS!F60*(SAÍDAS!$W60/100)</f>
        <v>0</v>
      </c>
      <c r="F516" s="300">
        <f>SAÍDAS!G60*(SAÍDAS!$W60/100)</f>
        <v>0</v>
      </c>
      <c r="G516" s="300">
        <f>SAÍDAS!H60*(SAÍDAS!$W60/100)</f>
        <v>0</v>
      </c>
      <c r="H516" s="300">
        <f>SAÍDAS!I60*(SAÍDAS!$W60/100)</f>
        <v>0</v>
      </c>
      <c r="I516" s="300">
        <f>SAÍDAS!J60*(SAÍDAS!$W60/100)</f>
        <v>0</v>
      </c>
      <c r="J516" s="300">
        <f>SAÍDAS!K60*(SAÍDAS!$W60/100)</f>
        <v>0</v>
      </c>
      <c r="K516" s="300">
        <f>SAÍDAS!L60*(SAÍDAS!$W60/100)</f>
        <v>0</v>
      </c>
      <c r="L516" s="300">
        <f>SAÍDAS!M60*(SAÍDAS!$W60/100)</f>
        <v>0</v>
      </c>
      <c r="M516" s="300">
        <f>SAÍDAS!N60*(SAÍDAS!$W60/100)</f>
        <v>0</v>
      </c>
      <c r="N516" s="300">
        <f>SAÍDAS!O60*(SAÍDAS!$W60/100)</f>
        <v>0</v>
      </c>
      <c r="O516" s="300">
        <f>SAÍDAS!P60*(SAÍDAS!$W60/100)</f>
        <v>0</v>
      </c>
      <c r="P516" s="300"/>
      <c r="Q516" s="672"/>
      <c r="R516" s="783"/>
      <c r="S516" s="783"/>
      <c r="T516" s="783"/>
      <c r="U516" s="783"/>
      <c r="V516" s="783"/>
      <c r="W516" s="783"/>
      <c r="X516" s="783"/>
      <c r="Y516" s="783"/>
    </row>
    <row r="517" spans="1:25" hidden="1" x14ac:dyDescent="0.25">
      <c r="A517" s="670"/>
      <c r="B517" s="739" t="str">
        <f>SAÍDAS!C61</f>
        <v>Tarifas e Impostos</v>
      </c>
      <c r="C517" s="300">
        <f t="shared" si="166"/>
        <v>0</v>
      </c>
      <c r="D517" s="300">
        <f>SAÍDAS!E61*(SAÍDAS!$W61/100)</f>
        <v>0</v>
      </c>
      <c r="E517" s="300">
        <f>SAÍDAS!F61*(SAÍDAS!$W61/100)</f>
        <v>0</v>
      </c>
      <c r="F517" s="300">
        <f>SAÍDAS!G61*(SAÍDAS!$W61/100)</f>
        <v>0</v>
      </c>
      <c r="G517" s="300">
        <f>SAÍDAS!H61*(SAÍDAS!$W61/100)</f>
        <v>0</v>
      </c>
      <c r="H517" s="300">
        <f>SAÍDAS!I61*(SAÍDAS!$W61/100)</f>
        <v>0</v>
      </c>
      <c r="I517" s="300">
        <f>SAÍDAS!J61*(SAÍDAS!$W61/100)</f>
        <v>0</v>
      </c>
      <c r="J517" s="300">
        <f>SAÍDAS!K61*(SAÍDAS!$W61/100)</f>
        <v>0</v>
      </c>
      <c r="K517" s="300">
        <f>SAÍDAS!L61*(SAÍDAS!$W61/100)</f>
        <v>0</v>
      </c>
      <c r="L517" s="300">
        <f>SAÍDAS!M61*(SAÍDAS!$W61/100)</f>
        <v>0</v>
      </c>
      <c r="M517" s="300">
        <f>SAÍDAS!N61*(SAÍDAS!$W61/100)</f>
        <v>0</v>
      </c>
      <c r="N517" s="300">
        <f>SAÍDAS!O61*(SAÍDAS!$W61/100)</f>
        <v>0</v>
      </c>
      <c r="O517" s="300">
        <f>SAÍDAS!P61*(SAÍDAS!$W61/100)</f>
        <v>0</v>
      </c>
      <c r="P517" s="300"/>
      <c r="Q517" s="672"/>
      <c r="R517" s="783"/>
      <c r="S517" s="783"/>
      <c r="T517" s="783"/>
      <c r="U517" s="783"/>
      <c r="V517" s="783"/>
      <c r="W517" s="783"/>
      <c r="X517" s="783"/>
      <c r="Y517" s="783"/>
    </row>
    <row r="518" spans="1:25" hidden="1" x14ac:dyDescent="0.25">
      <c r="A518" s="670"/>
      <c r="B518" s="739" t="str">
        <f>SAÍDAS!C62</f>
        <v>Tarifas e Impostos</v>
      </c>
      <c r="C518" s="300">
        <f t="shared" si="166"/>
        <v>0</v>
      </c>
      <c r="D518" s="300">
        <f>SAÍDAS!E62*(SAÍDAS!$W62/100)</f>
        <v>0</v>
      </c>
      <c r="E518" s="300">
        <f>SAÍDAS!F62*(SAÍDAS!$W62/100)</f>
        <v>0</v>
      </c>
      <c r="F518" s="300">
        <f>SAÍDAS!G62*(SAÍDAS!$W62/100)</f>
        <v>0</v>
      </c>
      <c r="G518" s="300">
        <f>SAÍDAS!H62*(SAÍDAS!$W62/100)</f>
        <v>0</v>
      </c>
      <c r="H518" s="300">
        <f>SAÍDAS!I62*(SAÍDAS!$W62/100)</f>
        <v>0</v>
      </c>
      <c r="I518" s="300">
        <f>SAÍDAS!J62*(SAÍDAS!$W62/100)</f>
        <v>0</v>
      </c>
      <c r="J518" s="300">
        <f>SAÍDAS!K62*(SAÍDAS!$W62/100)</f>
        <v>0</v>
      </c>
      <c r="K518" s="300">
        <f>SAÍDAS!L62*(SAÍDAS!$W62/100)</f>
        <v>0</v>
      </c>
      <c r="L518" s="300">
        <f>SAÍDAS!M62*(SAÍDAS!$W62/100)</f>
        <v>0</v>
      </c>
      <c r="M518" s="300">
        <f>SAÍDAS!N62*(SAÍDAS!$W62/100)</f>
        <v>0</v>
      </c>
      <c r="N518" s="300">
        <f>SAÍDAS!O62*(SAÍDAS!$W62/100)</f>
        <v>0</v>
      </c>
      <c r="O518" s="300">
        <f>SAÍDAS!P62*(SAÍDAS!$W62/100)</f>
        <v>0</v>
      </c>
      <c r="P518" s="300"/>
      <c r="Q518" s="672"/>
      <c r="R518" s="783"/>
      <c r="S518" s="783"/>
      <c r="T518" s="783"/>
      <c r="U518" s="783"/>
      <c r="V518" s="783"/>
      <c r="W518" s="783"/>
      <c r="X518" s="783"/>
      <c r="Y518" s="783"/>
    </row>
    <row r="519" spans="1:25" hidden="1" x14ac:dyDescent="0.25">
      <c r="A519" s="670"/>
      <c r="B519" s="739" t="str">
        <f>SAÍDAS!C63</f>
        <v>Tarifas e Impostos</v>
      </c>
      <c r="C519" s="300">
        <f t="shared" si="166"/>
        <v>0</v>
      </c>
      <c r="D519" s="300">
        <f>SAÍDAS!E63*(SAÍDAS!$W63/100)</f>
        <v>0</v>
      </c>
      <c r="E519" s="300">
        <f>SAÍDAS!F63*(SAÍDAS!$W63/100)</f>
        <v>0</v>
      </c>
      <c r="F519" s="300">
        <f>SAÍDAS!G63*(SAÍDAS!$W63/100)</f>
        <v>0</v>
      </c>
      <c r="G519" s="300">
        <f>SAÍDAS!H63*(SAÍDAS!$W63/100)</f>
        <v>0</v>
      </c>
      <c r="H519" s="300">
        <f>SAÍDAS!I63*(SAÍDAS!$W63/100)</f>
        <v>0</v>
      </c>
      <c r="I519" s="300">
        <f>SAÍDAS!J63*(SAÍDAS!$W63/100)</f>
        <v>0</v>
      </c>
      <c r="J519" s="300">
        <f>SAÍDAS!K63*(SAÍDAS!$W63/100)</f>
        <v>0</v>
      </c>
      <c r="K519" s="300">
        <f>SAÍDAS!L63*(SAÍDAS!$W63/100)</f>
        <v>0</v>
      </c>
      <c r="L519" s="300">
        <f>SAÍDAS!M63*(SAÍDAS!$W63/100)</f>
        <v>0</v>
      </c>
      <c r="M519" s="300">
        <f>SAÍDAS!N63*(SAÍDAS!$W63/100)</f>
        <v>0</v>
      </c>
      <c r="N519" s="300">
        <f>SAÍDAS!O63*(SAÍDAS!$W63/100)</f>
        <v>0</v>
      </c>
      <c r="O519" s="300">
        <f>SAÍDAS!P63*(SAÍDAS!$W63/100)</f>
        <v>0</v>
      </c>
      <c r="P519" s="300"/>
      <c r="Q519" s="672"/>
      <c r="R519" s="783"/>
      <c r="S519" s="783"/>
      <c r="T519" s="783"/>
      <c r="U519" s="783"/>
      <c r="V519" s="783"/>
      <c r="W519" s="783"/>
      <c r="X519" s="783"/>
      <c r="Y519" s="783"/>
    </row>
    <row r="520" spans="1:25" hidden="1" x14ac:dyDescent="0.25">
      <c r="A520" s="670"/>
      <c r="B520" s="739" t="str">
        <f>SAÍDAS!C64</f>
        <v>Tarifas e Impostos</v>
      </c>
      <c r="C520" s="300">
        <f t="shared" si="166"/>
        <v>0</v>
      </c>
      <c r="D520" s="300">
        <f>SAÍDAS!E64*(SAÍDAS!$W64/100)</f>
        <v>0</v>
      </c>
      <c r="E520" s="300">
        <f>SAÍDAS!F64*(SAÍDAS!$W64/100)</f>
        <v>0</v>
      </c>
      <c r="F520" s="300">
        <f>SAÍDAS!G64*(SAÍDAS!$W64/100)</f>
        <v>0</v>
      </c>
      <c r="G520" s="300">
        <f>SAÍDAS!H64*(SAÍDAS!$W64/100)</f>
        <v>0</v>
      </c>
      <c r="H520" s="300">
        <f>SAÍDAS!I64*(SAÍDAS!$W64/100)</f>
        <v>0</v>
      </c>
      <c r="I520" s="300">
        <f>SAÍDAS!J64*(SAÍDAS!$W64/100)</f>
        <v>0</v>
      </c>
      <c r="J520" s="300">
        <f>SAÍDAS!K64*(SAÍDAS!$W64/100)</f>
        <v>0</v>
      </c>
      <c r="K520" s="300">
        <f>SAÍDAS!L64*(SAÍDAS!$W64/100)</f>
        <v>0</v>
      </c>
      <c r="L520" s="300">
        <f>SAÍDAS!M64*(SAÍDAS!$W64/100)</f>
        <v>0</v>
      </c>
      <c r="M520" s="300">
        <f>SAÍDAS!N64*(SAÍDAS!$W64/100)</f>
        <v>0</v>
      </c>
      <c r="N520" s="300">
        <f>SAÍDAS!O64*(SAÍDAS!$W64/100)</f>
        <v>0</v>
      </c>
      <c r="O520" s="300">
        <f>SAÍDAS!P64*(SAÍDAS!$W64/100)</f>
        <v>0</v>
      </c>
      <c r="P520" s="300"/>
      <c r="Q520" s="672"/>
      <c r="R520" s="783"/>
      <c r="S520" s="783"/>
      <c r="T520" s="783"/>
      <c r="U520" s="783"/>
      <c r="V520" s="783"/>
      <c r="W520" s="783"/>
      <c r="X520" s="783"/>
      <c r="Y520" s="783"/>
    </row>
    <row r="521" spans="1:25" hidden="1" x14ac:dyDescent="0.25">
      <c r="A521" s="670"/>
      <c r="B521" s="739" t="str">
        <f>SAÍDAS!C65</f>
        <v>Outros</v>
      </c>
      <c r="C521" s="300">
        <f t="shared" si="166"/>
        <v>0</v>
      </c>
      <c r="D521" s="300">
        <f>SAÍDAS!E65*(SAÍDAS!$W65/100)</f>
        <v>0</v>
      </c>
      <c r="E521" s="300">
        <f>SAÍDAS!F65*(SAÍDAS!$W65/100)</f>
        <v>0</v>
      </c>
      <c r="F521" s="300">
        <f>SAÍDAS!G65*(SAÍDAS!$W65/100)</f>
        <v>0</v>
      </c>
      <c r="G521" s="300">
        <f>SAÍDAS!H65*(SAÍDAS!$W65/100)</f>
        <v>0</v>
      </c>
      <c r="H521" s="300">
        <f>SAÍDAS!I65*(SAÍDAS!$W65/100)</f>
        <v>0</v>
      </c>
      <c r="I521" s="300">
        <f>SAÍDAS!J65*(SAÍDAS!$W65/100)</f>
        <v>0</v>
      </c>
      <c r="J521" s="300">
        <f>SAÍDAS!K65*(SAÍDAS!$W65/100)</f>
        <v>0</v>
      </c>
      <c r="K521" s="300">
        <f>SAÍDAS!L65*(SAÍDAS!$W65/100)</f>
        <v>0</v>
      </c>
      <c r="L521" s="300">
        <f>SAÍDAS!M65*(SAÍDAS!$W65/100)</f>
        <v>0</v>
      </c>
      <c r="M521" s="300">
        <f>SAÍDAS!N65*(SAÍDAS!$W65/100)</f>
        <v>0</v>
      </c>
      <c r="N521" s="300">
        <f>SAÍDAS!O65*(SAÍDAS!$W65/100)</f>
        <v>0</v>
      </c>
      <c r="O521" s="300">
        <f>SAÍDAS!P65*(SAÍDAS!$W65/100)</f>
        <v>0</v>
      </c>
      <c r="P521" s="300"/>
      <c r="Q521" s="672"/>
      <c r="R521" s="783"/>
      <c r="S521" s="783"/>
      <c r="T521" s="783"/>
      <c r="U521" s="783"/>
      <c r="V521" s="783"/>
      <c r="W521" s="783"/>
      <c r="X521" s="783"/>
      <c r="Y521" s="783"/>
    </row>
    <row r="522" spans="1:25" hidden="1" x14ac:dyDescent="0.25">
      <c r="A522" s="670"/>
      <c r="B522" s="739" t="str">
        <f>SAÍDAS!C66</f>
        <v>Parceria em Confinamento Chaparral</v>
      </c>
      <c r="C522" s="300">
        <f t="shared" si="166"/>
        <v>0</v>
      </c>
      <c r="D522" s="300">
        <f>SAÍDAS!E66*(SAÍDAS!$W66/100)</f>
        <v>0</v>
      </c>
      <c r="E522" s="300">
        <f>SAÍDAS!F66*(SAÍDAS!$W66/100)</f>
        <v>0</v>
      </c>
      <c r="F522" s="300">
        <f>SAÍDAS!G66*(SAÍDAS!$W66/100)</f>
        <v>0</v>
      </c>
      <c r="G522" s="300">
        <f>SAÍDAS!H66*(SAÍDAS!$W66/100)</f>
        <v>0</v>
      </c>
      <c r="H522" s="300">
        <f>SAÍDAS!I66*(SAÍDAS!$W66/100)</f>
        <v>0</v>
      </c>
      <c r="I522" s="300">
        <f>SAÍDAS!J66*(SAÍDAS!$W66/100)</f>
        <v>0</v>
      </c>
      <c r="J522" s="300">
        <f>SAÍDAS!K66*(SAÍDAS!$W66/100)</f>
        <v>0</v>
      </c>
      <c r="K522" s="300">
        <f>SAÍDAS!L66*(SAÍDAS!$W66/100)</f>
        <v>0</v>
      </c>
      <c r="L522" s="300">
        <f>SAÍDAS!M66*(SAÍDAS!$W66/100)</f>
        <v>0</v>
      </c>
      <c r="M522" s="300">
        <f>SAÍDAS!N66*(SAÍDAS!$W66/100)</f>
        <v>0</v>
      </c>
      <c r="N522" s="300">
        <f>SAÍDAS!O66*(SAÍDAS!$W66/100)</f>
        <v>0</v>
      </c>
      <c r="O522" s="300">
        <f>SAÍDAS!P66*(SAÍDAS!$W66/100)</f>
        <v>0</v>
      </c>
      <c r="P522" s="300"/>
      <c r="Q522" s="672"/>
      <c r="R522" s="783"/>
      <c r="S522" s="783"/>
      <c r="T522" s="783"/>
      <c r="U522" s="783"/>
      <c r="V522" s="783"/>
      <c r="W522" s="783"/>
      <c r="X522" s="783"/>
      <c r="Y522" s="783"/>
    </row>
    <row r="523" spans="1:25" hidden="1" x14ac:dyDescent="0.25">
      <c r="A523" s="670"/>
      <c r="B523" s="739" t="str">
        <f>SAÍDAS!C67</f>
        <v>Outros</v>
      </c>
      <c r="C523" s="300">
        <f t="shared" si="166"/>
        <v>0</v>
      </c>
      <c r="D523" s="300">
        <f>SAÍDAS!E67*(SAÍDAS!$W67/100)</f>
        <v>0</v>
      </c>
      <c r="E523" s="300">
        <f>SAÍDAS!F67*(SAÍDAS!$W67/100)</f>
        <v>0</v>
      </c>
      <c r="F523" s="300">
        <f>SAÍDAS!G67*(SAÍDAS!$W67/100)</f>
        <v>0</v>
      </c>
      <c r="G523" s="300">
        <f>SAÍDAS!H67*(SAÍDAS!$W67/100)</f>
        <v>0</v>
      </c>
      <c r="H523" s="300">
        <f>SAÍDAS!I67*(SAÍDAS!$W67/100)</f>
        <v>0</v>
      </c>
      <c r="I523" s="300">
        <f>SAÍDAS!J67*(SAÍDAS!$W67/100)</f>
        <v>0</v>
      </c>
      <c r="J523" s="300">
        <f>SAÍDAS!K67*(SAÍDAS!$W67/100)</f>
        <v>0</v>
      </c>
      <c r="K523" s="300">
        <f>SAÍDAS!L67*(SAÍDAS!$W67/100)</f>
        <v>0</v>
      </c>
      <c r="L523" s="300">
        <f>SAÍDAS!M67*(SAÍDAS!$W67/100)</f>
        <v>0</v>
      </c>
      <c r="M523" s="300">
        <f>SAÍDAS!N67*(SAÍDAS!$W67/100)</f>
        <v>0</v>
      </c>
      <c r="N523" s="300">
        <f>SAÍDAS!O67*(SAÍDAS!$W67/100)</f>
        <v>0</v>
      </c>
      <c r="O523" s="300">
        <f>SAÍDAS!P67*(SAÍDAS!$W67/100)</f>
        <v>0</v>
      </c>
      <c r="P523" s="300"/>
      <c r="Q523" s="672"/>
      <c r="R523" s="783"/>
      <c r="S523" s="783"/>
      <c r="T523" s="783"/>
      <c r="U523" s="783"/>
      <c r="V523" s="783"/>
      <c r="W523" s="783"/>
      <c r="X523" s="783"/>
      <c r="Y523" s="783"/>
    </row>
    <row r="524" spans="1:25" hidden="1" x14ac:dyDescent="0.25">
      <c r="A524" s="670"/>
      <c r="B524" s="739" t="str">
        <f>SAÍDAS!C68</f>
        <v>Outros</v>
      </c>
      <c r="C524" s="300">
        <f t="shared" si="166"/>
        <v>0</v>
      </c>
      <c r="D524" s="300">
        <f>SAÍDAS!E68*(SAÍDAS!$W68/100)</f>
        <v>0</v>
      </c>
      <c r="E524" s="300">
        <f>SAÍDAS!F68*(SAÍDAS!$W68/100)</f>
        <v>0</v>
      </c>
      <c r="F524" s="300">
        <f>SAÍDAS!G68*(SAÍDAS!$W68/100)</f>
        <v>0</v>
      </c>
      <c r="G524" s="300">
        <f>SAÍDAS!H68*(SAÍDAS!$W68/100)</f>
        <v>0</v>
      </c>
      <c r="H524" s="300">
        <f>SAÍDAS!I68*(SAÍDAS!$W68/100)</f>
        <v>0</v>
      </c>
      <c r="I524" s="300">
        <f>SAÍDAS!J68*(SAÍDAS!$W68/100)</f>
        <v>0</v>
      </c>
      <c r="J524" s="300">
        <f>SAÍDAS!K68*(SAÍDAS!$W68/100)</f>
        <v>0</v>
      </c>
      <c r="K524" s="300">
        <f>SAÍDAS!L68*(SAÍDAS!$W68/100)</f>
        <v>0</v>
      </c>
      <c r="L524" s="300">
        <f>SAÍDAS!M68*(SAÍDAS!$W68/100)</f>
        <v>0</v>
      </c>
      <c r="M524" s="300">
        <f>SAÍDAS!N68*(SAÍDAS!$W68/100)</f>
        <v>0</v>
      </c>
      <c r="N524" s="300">
        <f>SAÍDAS!O68*(SAÍDAS!$W68/100)</f>
        <v>0</v>
      </c>
      <c r="O524" s="300">
        <f>SAÍDAS!P68*(SAÍDAS!$W68/100)</f>
        <v>0</v>
      </c>
      <c r="P524" s="300"/>
      <c r="Q524" s="672"/>
      <c r="R524" s="783"/>
      <c r="S524" s="783"/>
      <c r="T524" s="783"/>
      <c r="U524" s="783"/>
      <c r="V524" s="783"/>
      <c r="W524" s="783"/>
      <c r="X524" s="783"/>
      <c r="Y524" s="783"/>
    </row>
    <row r="525" spans="1:25" hidden="1" x14ac:dyDescent="0.25">
      <c r="A525" s="670"/>
      <c r="B525" s="739" t="str">
        <f>SAÍDAS!C69</f>
        <v>Animais</v>
      </c>
      <c r="C525" s="300">
        <f t="shared" si="166"/>
        <v>334635</v>
      </c>
      <c r="D525" s="300">
        <f>SAÍDAS!E69*(SAÍDAS!$W69/100)</f>
        <v>0</v>
      </c>
      <c r="E525" s="300">
        <f>SAÍDAS!F69*(SAÍDAS!$W69/100)</f>
        <v>0</v>
      </c>
      <c r="F525" s="300">
        <f>SAÍDAS!G69*(SAÍDAS!$W69/100)</f>
        <v>180000</v>
      </c>
      <c r="G525" s="300">
        <f>SAÍDAS!H69*(SAÍDAS!$W69/100)</f>
        <v>0</v>
      </c>
      <c r="H525" s="300">
        <f>SAÍDAS!I69*(SAÍDAS!$W69/100)</f>
        <v>0</v>
      </c>
      <c r="I525" s="300">
        <f>SAÍDAS!J69*(SAÍDAS!$W69/100)</f>
        <v>0</v>
      </c>
      <c r="J525" s="300">
        <f>SAÍDAS!K69*(SAÍDAS!$W69/100)</f>
        <v>112785</v>
      </c>
      <c r="K525" s="300">
        <f>SAÍDAS!L69*(SAÍDAS!$W69/100)</f>
        <v>41850</v>
      </c>
      <c r="L525" s="300">
        <f>SAÍDAS!M69*(SAÍDAS!$W69/100)</f>
        <v>0</v>
      </c>
      <c r="M525" s="300">
        <f>SAÍDAS!N69*(SAÍDAS!$W69/100)</f>
        <v>0</v>
      </c>
      <c r="N525" s="300">
        <f>SAÍDAS!O69*(SAÍDAS!$W69/100)</f>
        <v>0</v>
      </c>
      <c r="O525" s="300">
        <f>SAÍDAS!P69*(SAÍDAS!$W69/100)</f>
        <v>0</v>
      </c>
      <c r="P525" s="300"/>
      <c r="Q525" s="672"/>
      <c r="R525" s="783"/>
      <c r="S525" s="783"/>
      <c r="T525" s="783"/>
      <c r="U525" s="783"/>
      <c r="V525" s="783"/>
      <c r="W525" s="783"/>
      <c r="X525" s="783"/>
      <c r="Y525" s="783"/>
    </row>
    <row r="526" spans="1:25" hidden="1" x14ac:dyDescent="0.25">
      <c r="A526" s="670"/>
      <c r="B526" s="740" t="s">
        <v>179</v>
      </c>
      <c r="C526" s="300">
        <f t="shared" si="166"/>
        <v>334635</v>
      </c>
      <c r="D526" s="300">
        <f t="shared" ref="D526:O526" si="167">SUM(D487:D525)</f>
        <v>0</v>
      </c>
      <c r="E526" s="300">
        <f t="shared" si="167"/>
        <v>0</v>
      </c>
      <c r="F526" s="300">
        <f t="shared" si="167"/>
        <v>180000</v>
      </c>
      <c r="G526" s="300">
        <f t="shared" si="167"/>
        <v>0</v>
      </c>
      <c r="H526" s="300">
        <f t="shared" si="167"/>
        <v>0</v>
      </c>
      <c r="I526" s="300">
        <f t="shared" si="167"/>
        <v>0</v>
      </c>
      <c r="J526" s="300">
        <f t="shared" si="167"/>
        <v>112785</v>
      </c>
      <c r="K526" s="300">
        <f t="shared" si="167"/>
        <v>41850</v>
      </c>
      <c r="L526" s="300">
        <f t="shared" si="167"/>
        <v>0</v>
      </c>
      <c r="M526" s="300">
        <f t="shared" si="167"/>
        <v>0</v>
      </c>
      <c r="N526" s="300">
        <f t="shared" si="167"/>
        <v>0</v>
      </c>
      <c r="O526" s="300">
        <f t="shared" si="167"/>
        <v>0</v>
      </c>
      <c r="P526" s="300"/>
      <c r="Q526" s="672"/>
      <c r="R526" s="783"/>
      <c r="S526" s="783"/>
      <c r="T526" s="783"/>
      <c r="U526" s="783"/>
      <c r="V526" s="783"/>
      <c r="W526" s="783"/>
      <c r="X526" s="783"/>
      <c r="Y526" s="783"/>
    </row>
    <row r="527" spans="1:25" ht="15.75" hidden="1" thickBot="1" x14ac:dyDescent="0.3">
      <c r="A527" s="670"/>
      <c r="B527" s="740"/>
      <c r="C527" s="300"/>
      <c r="D527" s="300"/>
      <c r="E527" s="300"/>
      <c r="F527" s="300"/>
      <c r="G527" s="300"/>
      <c r="H527" s="300"/>
      <c r="I527" s="300"/>
      <c r="J527" s="300"/>
      <c r="K527" s="300"/>
      <c r="L527" s="300"/>
      <c r="M527" s="300"/>
      <c r="N527" s="300"/>
      <c r="O527" s="300"/>
      <c r="P527" s="300"/>
      <c r="Q527" s="672"/>
      <c r="R527" s="783"/>
      <c r="S527" s="783"/>
      <c r="T527" s="783"/>
      <c r="U527" s="783"/>
      <c r="V527" s="783"/>
      <c r="W527" s="783"/>
      <c r="X527" s="783"/>
      <c r="Y527" s="783"/>
    </row>
    <row r="528" spans="1:25" ht="15.75" hidden="1" thickTop="1" x14ac:dyDescent="0.25">
      <c r="A528" s="670"/>
      <c r="B528" s="789" t="str">
        <f>SAÍDAS!C73</f>
        <v>Tarifas e Impostos</v>
      </c>
      <c r="C528" s="300">
        <f t="shared" ref="C528:C545" si="168">SUM(D528:O528)</f>
        <v>0</v>
      </c>
      <c r="D528" s="300">
        <f>SAÍDAS!E73*(SAÍDAS!$W73/100)</f>
        <v>0</v>
      </c>
      <c r="E528" s="300">
        <f>SAÍDAS!F73*(SAÍDAS!$W73/100)</f>
        <v>0</v>
      </c>
      <c r="F528" s="300">
        <f>SAÍDAS!G73*(SAÍDAS!$W73/100)</f>
        <v>0</v>
      </c>
      <c r="G528" s="300">
        <f>SAÍDAS!H73*(SAÍDAS!$W73/100)</f>
        <v>0</v>
      </c>
      <c r="H528" s="300">
        <f>SAÍDAS!I73*(SAÍDAS!$W73/100)</f>
        <v>0</v>
      </c>
      <c r="I528" s="300">
        <f>SAÍDAS!J73*(SAÍDAS!$W73/100)</f>
        <v>0</v>
      </c>
      <c r="J528" s="300">
        <f>SAÍDAS!K73*(SAÍDAS!$W73/100)</f>
        <v>0</v>
      </c>
      <c r="K528" s="300">
        <f>SAÍDAS!L73*(SAÍDAS!$W73/100)</f>
        <v>0</v>
      </c>
      <c r="L528" s="300">
        <f>SAÍDAS!M73*(SAÍDAS!$W73/100)</f>
        <v>0</v>
      </c>
      <c r="M528" s="300">
        <f>SAÍDAS!N73*(SAÍDAS!$W73/100)</f>
        <v>0</v>
      </c>
      <c r="N528" s="300">
        <f>SAÍDAS!O73*(SAÍDAS!$W73/100)</f>
        <v>0</v>
      </c>
      <c r="O528" s="300">
        <f>SAÍDAS!P73*(SAÍDAS!$W73/100)</f>
        <v>0</v>
      </c>
      <c r="P528" s="300"/>
      <c r="Q528" s="672"/>
      <c r="R528" s="783"/>
      <c r="S528" s="783"/>
      <c r="T528" s="783"/>
      <c r="U528" s="783"/>
      <c r="V528" s="783"/>
      <c r="W528" s="783"/>
      <c r="X528" s="783"/>
      <c r="Y528" s="783"/>
    </row>
    <row r="529" spans="1:25" hidden="1" x14ac:dyDescent="0.25">
      <c r="A529" s="670"/>
      <c r="B529" s="790" t="str">
        <f>SAÍDAS!C74</f>
        <v>Tarifas e Impostos</v>
      </c>
      <c r="C529" s="300">
        <f t="shared" si="168"/>
        <v>0</v>
      </c>
      <c r="D529" s="300">
        <f>SAÍDAS!E74*(SAÍDAS!$W74/100)</f>
        <v>0</v>
      </c>
      <c r="E529" s="300">
        <f>SAÍDAS!F74*(SAÍDAS!$W74/100)</f>
        <v>0</v>
      </c>
      <c r="F529" s="300">
        <f>SAÍDAS!G74*(SAÍDAS!$W74/100)</f>
        <v>0</v>
      </c>
      <c r="G529" s="300">
        <f>SAÍDAS!H74*(SAÍDAS!$W74/100)</f>
        <v>0</v>
      </c>
      <c r="H529" s="300">
        <f>SAÍDAS!I74*(SAÍDAS!$W74/100)</f>
        <v>0</v>
      </c>
      <c r="I529" s="300">
        <f>SAÍDAS!J74*(SAÍDAS!$W74/100)</f>
        <v>0</v>
      </c>
      <c r="J529" s="300">
        <f>SAÍDAS!K74*(SAÍDAS!$W74/100)</f>
        <v>0</v>
      </c>
      <c r="K529" s="300">
        <f>SAÍDAS!L74*(SAÍDAS!$W74/100)</f>
        <v>0</v>
      </c>
      <c r="L529" s="300">
        <f>SAÍDAS!M74*(SAÍDAS!$W74/100)</f>
        <v>0</v>
      </c>
      <c r="M529" s="300">
        <f>SAÍDAS!N74*(SAÍDAS!$W74/100)</f>
        <v>0</v>
      </c>
      <c r="N529" s="300">
        <f>SAÍDAS!O74*(SAÍDAS!$W74/100)</f>
        <v>0</v>
      </c>
      <c r="O529" s="300">
        <f>SAÍDAS!P74*(SAÍDAS!$W74/100)</f>
        <v>0</v>
      </c>
      <c r="P529" s="300"/>
      <c r="Q529" s="672"/>
      <c r="R529" s="783"/>
      <c r="S529" s="783"/>
      <c r="T529" s="783"/>
      <c r="U529" s="783"/>
      <c r="V529" s="783"/>
      <c r="W529" s="783"/>
      <c r="X529" s="783"/>
      <c r="Y529" s="783"/>
    </row>
    <row r="530" spans="1:25" hidden="1" x14ac:dyDescent="0.25">
      <c r="A530" s="670"/>
      <c r="B530" s="790" t="str">
        <f>SAÍDAS!C75</f>
        <v>Tarifas e Impostos</v>
      </c>
      <c r="C530" s="300">
        <f t="shared" si="168"/>
        <v>0</v>
      </c>
      <c r="D530" s="300">
        <f>SAÍDAS!E75*(SAÍDAS!$W75/100)</f>
        <v>0</v>
      </c>
      <c r="E530" s="300">
        <f>SAÍDAS!F75*(SAÍDAS!$W75/100)</f>
        <v>0</v>
      </c>
      <c r="F530" s="300">
        <f>SAÍDAS!G75*(SAÍDAS!$W75/100)</f>
        <v>0</v>
      </c>
      <c r="G530" s="300">
        <f>SAÍDAS!H75*(SAÍDAS!$W75/100)</f>
        <v>0</v>
      </c>
      <c r="H530" s="300">
        <f>SAÍDAS!I75*(SAÍDAS!$W75/100)</f>
        <v>0</v>
      </c>
      <c r="I530" s="300">
        <f>SAÍDAS!J75*(SAÍDAS!$W75/100)</f>
        <v>0</v>
      </c>
      <c r="J530" s="300">
        <f>SAÍDAS!K75*(SAÍDAS!$W75/100)</f>
        <v>0</v>
      </c>
      <c r="K530" s="300">
        <f>SAÍDAS!L75*(SAÍDAS!$W75/100)</f>
        <v>0</v>
      </c>
      <c r="L530" s="300">
        <f>SAÍDAS!M75*(SAÍDAS!$W75/100)</f>
        <v>0</v>
      </c>
      <c r="M530" s="300">
        <f>SAÍDAS!N75*(SAÍDAS!$W75/100)</f>
        <v>0</v>
      </c>
      <c r="N530" s="300">
        <f>SAÍDAS!O75*(SAÍDAS!$W75/100)</f>
        <v>0</v>
      </c>
      <c r="O530" s="300">
        <f>SAÍDAS!P75*(SAÍDAS!$W75/100)</f>
        <v>0</v>
      </c>
      <c r="P530" s="300"/>
      <c r="Q530" s="672"/>
      <c r="R530" s="783"/>
      <c r="S530" s="783"/>
      <c r="T530" s="783"/>
      <c r="U530" s="783"/>
      <c r="V530" s="783"/>
      <c r="W530" s="783"/>
      <c r="X530" s="783"/>
      <c r="Y530" s="783"/>
    </row>
    <row r="531" spans="1:25" hidden="1" x14ac:dyDescent="0.25">
      <c r="A531" s="670"/>
      <c r="B531" s="790" t="str">
        <f>SAÍDAS!C76</f>
        <v>Tarifas e Impostos</v>
      </c>
      <c r="C531" s="300">
        <f t="shared" si="168"/>
        <v>0</v>
      </c>
      <c r="D531" s="300">
        <f>SAÍDAS!E76*(SAÍDAS!$W76/100)</f>
        <v>0</v>
      </c>
      <c r="E531" s="300">
        <f>SAÍDAS!F76*(SAÍDAS!$W76/100)</f>
        <v>0</v>
      </c>
      <c r="F531" s="300">
        <f>SAÍDAS!G76*(SAÍDAS!$W76/100)</f>
        <v>0</v>
      </c>
      <c r="G531" s="300">
        <f>SAÍDAS!H76*(SAÍDAS!$W76/100)</f>
        <v>0</v>
      </c>
      <c r="H531" s="300">
        <f>SAÍDAS!I76*(SAÍDAS!$W76/100)</f>
        <v>0</v>
      </c>
      <c r="I531" s="300">
        <f>SAÍDAS!J76*(SAÍDAS!$W76/100)</f>
        <v>0</v>
      </c>
      <c r="J531" s="300">
        <f>SAÍDAS!K76*(SAÍDAS!$W76/100)</f>
        <v>0</v>
      </c>
      <c r="K531" s="300">
        <f>SAÍDAS!L76*(SAÍDAS!$W76/100)</f>
        <v>0</v>
      </c>
      <c r="L531" s="300">
        <f>SAÍDAS!M76*(SAÍDAS!$W76/100)</f>
        <v>0</v>
      </c>
      <c r="M531" s="300">
        <f>SAÍDAS!N76*(SAÍDAS!$W76/100)</f>
        <v>0</v>
      </c>
      <c r="N531" s="300">
        <f>SAÍDAS!O76*(SAÍDAS!$W76/100)</f>
        <v>0</v>
      </c>
      <c r="O531" s="300">
        <f>SAÍDAS!P76*(SAÍDAS!$W76/100)</f>
        <v>0</v>
      </c>
      <c r="P531" s="300"/>
      <c r="Q531" s="672"/>
      <c r="R531" s="783"/>
      <c r="S531" s="783"/>
      <c r="T531" s="783"/>
      <c r="U531" s="783"/>
      <c r="V531" s="783"/>
      <c r="W531" s="783"/>
      <c r="X531" s="783"/>
      <c r="Y531" s="783"/>
    </row>
    <row r="532" spans="1:25" hidden="1" x14ac:dyDescent="0.25">
      <c r="A532" s="670"/>
      <c r="B532" s="790" t="str">
        <f>SAÍDAS!C77</f>
        <v>Tarifas e Impostos</v>
      </c>
      <c r="C532" s="300">
        <f t="shared" si="168"/>
        <v>0</v>
      </c>
      <c r="D532" s="300">
        <f>SAÍDAS!E77*(SAÍDAS!$W77/100)</f>
        <v>0</v>
      </c>
      <c r="E532" s="300">
        <f>SAÍDAS!F77*(SAÍDAS!$W77/100)</f>
        <v>0</v>
      </c>
      <c r="F532" s="300">
        <f>SAÍDAS!G77*(SAÍDAS!$W77/100)</f>
        <v>0</v>
      </c>
      <c r="G532" s="300">
        <f>SAÍDAS!H77*(SAÍDAS!$W77/100)</f>
        <v>0</v>
      </c>
      <c r="H532" s="300">
        <f>SAÍDAS!I77*(SAÍDAS!$W77/100)</f>
        <v>0</v>
      </c>
      <c r="I532" s="300">
        <f>SAÍDAS!J77*(SAÍDAS!$W77/100)</f>
        <v>0</v>
      </c>
      <c r="J532" s="300">
        <f>SAÍDAS!K77*(SAÍDAS!$W77/100)</f>
        <v>0</v>
      </c>
      <c r="K532" s="300">
        <f>SAÍDAS!L77*(SAÍDAS!$W77/100)</f>
        <v>0</v>
      </c>
      <c r="L532" s="300">
        <f>SAÍDAS!M77*(SAÍDAS!$W77/100)</f>
        <v>0</v>
      </c>
      <c r="M532" s="300">
        <f>SAÍDAS!N77*(SAÍDAS!$W77/100)</f>
        <v>0</v>
      </c>
      <c r="N532" s="300">
        <f>SAÍDAS!O77*(SAÍDAS!$W77/100)</f>
        <v>0</v>
      </c>
      <c r="O532" s="300">
        <f>SAÍDAS!P77*(SAÍDAS!$W77/100)</f>
        <v>0</v>
      </c>
      <c r="P532" s="300"/>
      <c r="Q532" s="672"/>
      <c r="R532" s="783"/>
      <c r="S532" s="783"/>
      <c r="T532" s="783"/>
      <c r="U532" s="783"/>
      <c r="V532" s="783"/>
      <c r="W532" s="783"/>
      <c r="X532" s="783"/>
      <c r="Y532" s="783"/>
    </row>
    <row r="533" spans="1:25" hidden="1" x14ac:dyDescent="0.25">
      <c r="A533" s="670"/>
      <c r="B533" s="790" t="str">
        <f>SAÍDAS!C78</f>
        <v>Administrativo</v>
      </c>
      <c r="C533" s="300">
        <f t="shared" si="168"/>
        <v>0</v>
      </c>
      <c r="D533" s="300">
        <f>SAÍDAS!E78*(SAÍDAS!$W78/100)</f>
        <v>0</v>
      </c>
      <c r="E533" s="300">
        <f>SAÍDAS!F78*(SAÍDAS!$W78/100)</f>
        <v>0</v>
      </c>
      <c r="F533" s="300">
        <f>SAÍDAS!G78*(SAÍDAS!$W78/100)</f>
        <v>0</v>
      </c>
      <c r="G533" s="300">
        <f>SAÍDAS!H78*(SAÍDAS!$W78/100)</f>
        <v>0</v>
      </c>
      <c r="H533" s="300">
        <f>SAÍDAS!I78*(SAÍDAS!$W78/100)</f>
        <v>0</v>
      </c>
      <c r="I533" s="300">
        <f>SAÍDAS!J78*(SAÍDAS!$W78/100)</f>
        <v>0</v>
      </c>
      <c r="J533" s="300">
        <f>SAÍDAS!K78*(SAÍDAS!$W78/100)</f>
        <v>0</v>
      </c>
      <c r="K533" s="300">
        <f>SAÍDAS!L78*(SAÍDAS!$W78/100)</f>
        <v>0</v>
      </c>
      <c r="L533" s="300">
        <f>SAÍDAS!M78*(SAÍDAS!$W78/100)</f>
        <v>0</v>
      </c>
      <c r="M533" s="300">
        <f>SAÍDAS!N78*(SAÍDAS!$W78/100)</f>
        <v>0</v>
      </c>
      <c r="N533" s="300">
        <f>SAÍDAS!O78*(SAÍDAS!$W78/100)</f>
        <v>0</v>
      </c>
      <c r="O533" s="300">
        <f>SAÍDAS!P78*(SAÍDAS!$W78/100)</f>
        <v>0</v>
      </c>
      <c r="P533" s="300"/>
      <c r="Q533" s="672"/>
      <c r="R533" s="783"/>
      <c r="S533" s="783"/>
      <c r="T533" s="783"/>
      <c r="U533" s="783"/>
      <c r="V533" s="783"/>
      <c r="W533" s="783"/>
      <c r="X533" s="783"/>
      <c r="Y533" s="783"/>
    </row>
    <row r="534" spans="1:25" hidden="1" x14ac:dyDescent="0.25">
      <c r="A534" s="670"/>
      <c r="B534" s="790" t="str">
        <f>SAÍDAS!C79</f>
        <v>Administrativo</v>
      </c>
      <c r="C534" s="300">
        <f t="shared" si="168"/>
        <v>0</v>
      </c>
      <c r="D534" s="300">
        <f>SAÍDAS!E79*(SAÍDAS!$W79/100)</f>
        <v>0</v>
      </c>
      <c r="E534" s="300">
        <f>SAÍDAS!F79*(SAÍDAS!$W79/100)</f>
        <v>0</v>
      </c>
      <c r="F534" s="300">
        <f>SAÍDAS!G79*(SAÍDAS!$W79/100)</f>
        <v>0</v>
      </c>
      <c r="G534" s="300">
        <f>SAÍDAS!H79*(SAÍDAS!$W79/100)</f>
        <v>0</v>
      </c>
      <c r="H534" s="300">
        <f>SAÍDAS!I79*(SAÍDAS!$W79/100)</f>
        <v>0</v>
      </c>
      <c r="I534" s="300">
        <f>SAÍDAS!J79*(SAÍDAS!$W79/100)</f>
        <v>0</v>
      </c>
      <c r="J534" s="300">
        <f>SAÍDAS!K79*(SAÍDAS!$W79/100)</f>
        <v>0</v>
      </c>
      <c r="K534" s="300">
        <f>SAÍDAS!L79*(SAÍDAS!$W79/100)</f>
        <v>0</v>
      </c>
      <c r="L534" s="300">
        <f>SAÍDAS!M79*(SAÍDAS!$W79/100)</f>
        <v>0</v>
      </c>
      <c r="M534" s="300">
        <f>SAÍDAS!N79*(SAÍDAS!$W79/100)</f>
        <v>0</v>
      </c>
      <c r="N534" s="300">
        <f>SAÍDAS!O79*(SAÍDAS!$W79/100)</f>
        <v>0</v>
      </c>
      <c r="O534" s="300">
        <f>SAÍDAS!P79*(SAÍDAS!$W79/100)</f>
        <v>0</v>
      </c>
      <c r="P534" s="300"/>
      <c r="Q534" s="672"/>
      <c r="R534" s="783"/>
      <c r="S534" s="783"/>
      <c r="T534" s="783"/>
      <c r="U534" s="783"/>
      <c r="V534" s="783"/>
      <c r="W534" s="783"/>
      <c r="X534" s="783"/>
      <c r="Y534" s="783"/>
    </row>
    <row r="535" spans="1:25" hidden="1" x14ac:dyDescent="0.25">
      <c r="A535" s="670"/>
      <c r="B535" s="790" t="str">
        <f>SAÍDAS!C80</f>
        <v>Mão de Obra</v>
      </c>
      <c r="C535" s="300">
        <f t="shared" si="168"/>
        <v>0</v>
      </c>
      <c r="D535" s="300">
        <f>SAÍDAS!E80*(SAÍDAS!$W80/100)</f>
        <v>0</v>
      </c>
      <c r="E535" s="300">
        <f>SAÍDAS!F80*(SAÍDAS!$W80/100)</f>
        <v>0</v>
      </c>
      <c r="F535" s="300">
        <f>SAÍDAS!G80*(SAÍDAS!$W80/100)</f>
        <v>0</v>
      </c>
      <c r="G535" s="300">
        <f>SAÍDAS!H80*(SAÍDAS!$W80/100)</f>
        <v>0</v>
      </c>
      <c r="H535" s="300">
        <f>SAÍDAS!I80*(SAÍDAS!$W80/100)</f>
        <v>0</v>
      </c>
      <c r="I535" s="300">
        <f>SAÍDAS!J80*(SAÍDAS!$W80/100)</f>
        <v>0</v>
      </c>
      <c r="J535" s="300">
        <f>SAÍDAS!K80*(SAÍDAS!$W80/100)</f>
        <v>0</v>
      </c>
      <c r="K535" s="300">
        <f>SAÍDAS!L80*(SAÍDAS!$W80/100)</f>
        <v>0</v>
      </c>
      <c r="L535" s="300">
        <f>SAÍDAS!M80*(SAÍDAS!$W80/100)</f>
        <v>0</v>
      </c>
      <c r="M535" s="300">
        <f>SAÍDAS!N80*(SAÍDAS!$W80/100)</f>
        <v>0</v>
      </c>
      <c r="N535" s="300">
        <f>SAÍDAS!O80*(SAÍDAS!$W80/100)</f>
        <v>0</v>
      </c>
      <c r="O535" s="300">
        <f>SAÍDAS!P80*(SAÍDAS!$W80/100)</f>
        <v>0</v>
      </c>
      <c r="P535" s="300"/>
      <c r="Q535" s="672"/>
      <c r="R535" s="783"/>
      <c r="S535" s="783"/>
      <c r="T535" s="783"/>
      <c r="U535" s="783"/>
      <c r="V535" s="783"/>
      <c r="W535" s="783"/>
      <c r="X535" s="783"/>
      <c r="Y535" s="783"/>
    </row>
    <row r="536" spans="1:25" hidden="1" x14ac:dyDescent="0.25">
      <c r="A536" s="670"/>
      <c r="B536" s="790" t="str">
        <f>SAÍDAS!C81</f>
        <v>Mão de Obra</v>
      </c>
      <c r="C536" s="300">
        <f t="shared" si="168"/>
        <v>0</v>
      </c>
      <c r="D536" s="300">
        <f>SAÍDAS!E81*(SAÍDAS!$W81/100)</f>
        <v>0</v>
      </c>
      <c r="E536" s="300">
        <f>SAÍDAS!F81*(SAÍDAS!$W81/100)</f>
        <v>0</v>
      </c>
      <c r="F536" s="300">
        <f>SAÍDAS!G81*(SAÍDAS!$W81/100)</f>
        <v>0</v>
      </c>
      <c r="G536" s="300">
        <f>SAÍDAS!H81*(SAÍDAS!$W81/100)</f>
        <v>0</v>
      </c>
      <c r="H536" s="300">
        <f>SAÍDAS!I81*(SAÍDAS!$W81/100)</f>
        <v>0</v>
      </c>
      <c r="I536" s="300">
        <f>SAÍDAS!J81*(SAÍDAS!$W81/100)</f>
        <v>0</v>
      </c>
      <c r="J536" s="300">
        <f>SAÍDAS!K81*(SAÍDAS!$W81/100)</f>
        <v>0</v>
      </c>
      <c r="K536" s="300">
        <f>SAÍDAS!L81*(SAÍDAS!$W81/100)</f>
        <v>0</v>
      </c>
      <c r="L536" s="300">
        <f>SAÍDAS!M81*(SAÍDAS!$W81/100)</f>
        <v>0</v>
      </c>
      <c r="M536" s="300">
        <f>SAÍDAS!N81*(SAÍDAS!$W81/100)</f>
        <v>0</v>
      </c>
      <c r="N536" s="300">
        <f>SAÍDAS!O81*(SAÍDAS!$W81/100)</f>
        <v>0</v>
      </c>
      <c r="O536" s="300">
        <f>SAÍDAS!P81*(SAÍDAS!$W81/100)</f>
        <v>0</v>
      </c>
      <c r="P536" s="300"/>
      <c r="Q536" s="672"/>
      <c r="R536" s="783"/>
      <c r="S536" s="783"/>
      <c r="T536" s="783"/>
      <c r="U536" s="783"/>
      <c r="V536" s="783"/>
      <c r="W536" s="783"/>
      <c r="X536" s="783"/>
      <c r="Y536" s="783"/>
    </row>
    <row r="537" spans="1:25" hidden="1" x14ac:dyDescent="0.25">
      <c r="A537" s="670"/>
      <c r="B537" s="790" t="str">
        <f>SAÍDAS!C82</f>
        <v>Despesas com viajens Consultor</v>
      </c>
      <c r="C537" s="300">
        <f t="shared" si="168"/>
        <v>0</v>
      </c>
      <c r="D537" s="300">
        <f>SAÍDAS!E82*(SAÍDAS!$W82/100)</f>
        <v>0</v>
      </c>
      <c r="E537" s="300">
        <f>SAÍDAS!F82*(SAÍDAS!$W82/100)</f>
        <v>0</v>
      </c>
      <c r="F537" s="300">
        <f>SAÍDAS!G82*(SAÍDAS!$W82/100)</f>
        <v>0</v>
      </c>
      <c r="G537" s="300">
        <f>SAÍDAS!H82*(SAÍDAS!$W82/100)</f>
        <v>0</v>
      </c>
      <c r="H537" s="300">
        <f>SAÍDAS!I82*(SAÍDAS!$W82/100)</f>
        <v>0</v>
      </c>
      <c r="I537" s="300">
        <f>SAÍDAS!J82*(SAÍDAS!$W82/100)</f>
        <v>0</v>
      </c>
      <c r="J537" s="300">
        <f>SAÍDAS!K82*(SAÍDAS!$W82/100)</f>
        <v>0</v>
      </c>
      <c r="K537" s="300">
        <f>SAÍDAS!L82*(SAÍDAS!$W82/100)</f>
        <v>0</v>
      </c>
      <c r="L537" s="300">
        <f>SAÍDAS!M82*(SAÍDAS!$W82/100)</f>
        <v>0</v>
      </c>
      <c r="M537" s="300">
        <f>SAÍDAS!N82*(SAÍDAS!$W82/100)</f>
        <v>0</v>
      </c>
      <c r="N537" s="300">
        <f>SAÍDAS!O82*(SAÍDAS!$W82/100)</f>
        <v>0</v>
      </c>
      <c r="O537" s="300">
        <f>SAÍDAS!P82*(SAÍDAS!$W82/100)</f>
        <v>0</v>
      </c>
      <c r="P537" s="300"/>
      <c r="Q537" s="672"/>
      <c r="R537" s="783"/>
      <c r="S537" s="783"/>
      <c r="T537" s="783"/>
      <c r="U537" s="783"/>
      <c r="V537" s="783"/>
      <c r="W537" s="783"/>
      <c r="X537" s="783"/>
      <c r="Y537" s="783"/>
    </row>
    <row r="538" spans="1:25" hidden="1" x14ac:dyDescent="0.25">
      <c r="A538" s="670"/>
      <c r="B538" s="790" t="str">
        <f>SAÍDAS!C83</f>
        <v>Consultoria</v>
      </c>
      <c r="C538" s="300">
        <f t="shared" si="168"/>
        <v>0</v>
      </c>
      <c r="D538" s="300">
        <f>SAÍDAS!E83*(SAÍDAS!$W83/100)</f>
        <v>0</v>
      </c>
      <c r="E538" s="300">
        <f>SAÍDAS!F83*(SAÍDAS!$W83/100)</f>
        <v>0</v>
      </c>
      <c r="F538" s="300">
        <f>SAÍDAS!G83*(SAÍDAS!$W83/100)</f>
        <v>0</v>
      </c>
      <c r="G538" s="300">
        <f>SAÍDAS!H83*(SAÍDAS!$W83/100)</f>
        <v>0</v>
      </c>
      <c r="H538" s="300">
        <f>SAÍDAS!I83*(SAÍDAS!$W83/100)</f>
        <v>0</v>
      </c>
      <c r="I538" s="300">
        <f>SAÍDAS!J83*(SAÍDAS!$W83/100)</f>
        <v>0</v>
      </c>
      <c r="J538" s="300">
        <f>SAÍDAS!K83*(SAÍDAS!$W83/100)</f>
        <v>0</v>
      </c>
      <c r="K538" s="300">
        <f>SAÍDAS!L83*(SAÍDAS!$W83/100)</f>
        <v>0</v>
      </c>
      <c r="L538" s="300">
        <f>SAÍDAS!M83*(SAÍDAS!$W83/100)</f>
        <v>0</v>
      </c>
      <c r="M538" s="300">
        <f>SAÍDAS!N83*(SAÍDAS!$W83/100)</f>
        <v>0</v>
      </c>
      <c r="N538" s="300">
        <f>SAÍDAS!O83*(SAÍDAS!$W83/100)</f>
        <v>0</v>
      </c>
      <c r="O538" s="300">
        <f>SAÍDAS!P83*(SAÍDAS!$W83/100)</f>
        <v>0</v>
      </c>
      <c r="P538" s="300"/>
      <c r="Q538" s="672"/>
      <c r="R538" s="783"/>
      <c r="S538" s="783"/>
      <c r="T538" s="783"/>
      <c r="U538" s="783"/>
      <c r="V538" s="783"/>
      <c r="W538" s="783"/>
      <c r="X538" s="783"/>
      <c r="Y538" s="783"/>
    </row>
    <row r="539" spans="1:25" hidden="1" x14ac:dyDescent="0.25">
      <c r="A539" s="670"/>
      <c r="B539" s="790" t="str">
        <f>SAÍDAS!C84</f>
        <v>Consultor</v>
      </c>
      <c r="C539" s="300">
        <f t="shared" si="168"/>
        <v>0</v>
      </c>
      <c r="D539" s="300">
        <f>SAÍDAS!E84*(SAÍDAS!$W84/100)</f>
        <v>0</v>
      </c>
      <c r="E539" s="300">
        <f>SAÍDAS!F84*(SAÍDAS!$W84/100)</f>
        <v>0</v>
      </c>
      <c r="F539" s="300">
        <f>SAÍDAS!G84*(SAÍDAS!$W84/100)</f>
        <v>0</v>
      </c>
      <c r="G539" s="300">
        <f>SAÍDAS!H84*(SAÍDAS!$W84/100)</f>
        <v>0</v>
      </c>
      <c r="H539" s="300">
        <f>SAÍDAS!I84*(SAÍDAS!$W84/100)</f>
        <v>0</v>
      </c>
      <c r="I539" s="300">
        <f>SAÍDAS!J84*(SAÍDAS!$W84/100)</f>
        <v>0</v>
      </c>
      <c r="J539" s="300">
        <f>SAÍDAS!K84*(SAÍDAS!$W84/100)</f>
        <v>0</v>
      </c>
      <c r="K539" s="300">
        <f>SAÍDAS!L84*(SAÍDAS!$W84/100)</f>
        <v>0</v>
      </c>
      <c r="L539" s="300">
        <f>SAÍDAS!M84*(SAÍDAS!$W84/100)</f>
        <v>0</v>
      </c>
      <c r="M539" s="300">
        <f>SAÍDAS!N84*(SAÍDAS!$W84/100)</f>
        <v>0</v>
      </c>
      <c r="N539" s="300">
        <f>SAÍDAS!O84*(SAÍDAS!$W84/100)</f>
        <v>0</v>
      </c>
      <c r="O539" s="300">
        <f>SAÍDAS!P84*(SAÍDAS!$W84/100)</f>
        <v>0</v>
      </c>
      <c r="P539" s="300"/>
      <c r="Q539" s="672"/>
      <c r="R539" s="783"/>
      <c r="S539" s="783"/>
      <c r="T539" s="783"/>
      <c r="U539" s="783"/>
      <c r="V539" s="783"/>
      <c r="W539" s="783"/>
      <c r="X539" s="783"/>
      <c r="Y539" s="783"/>
    </row>
    <row r="540" spans="1:25" hidden="1" x14ac:dyDescent="0.25">
      <c r="A540" s="670"/>
      <c r="B540" s="790" t="str">
        <f>SAÍDAS!C85</f>
        <v>Cassio</v>
      </c>
      <c r="C540" s="300">
        <f t="shared" si="168"/>
        <v>0</v>
      </c>
      <c r="D540" s="300">
        <f>SAÍDAS!E85*(SAÍDAS!$W85/100)</f>
        <v>0</v>
      </c>
      <c r="E540" s="300">
        <f>SAÍDAS!F85*(SAÍDAS!$W85/100)</f>
        <v>0</v>
      </c>
      <c r="F540" s="300">
        <f>SAÍDAS!G85*(SAÍDAS!$W85/100)</f>
        <v>0</v>
      </c>
      <c r="G540" s="300">
        <f>SAÍDAS!H85*(SAÍDAS!$W85/100)</f>
        <v>0</v>
      </c>
      <c r="H540" s="300">
        <f>SAÍDAS!I85*(SAÍDAS!$W85/100)</f>
        <v>0</v>
      </c>
      <c r="I540" s="300">
        <f>SAÍDAS!J85*(SAÍDAS!$W85/100)</f>
        <v>0</v>
      </c>
      <c r="J540" s="300">
        <f>SAÍDAS!K85*(SAÍDAS!$W85/100)</f>
        <v>0</v>
      </c>
      <c r="K540" s="300">
        <f>SAÍDAS!L85*(SAÍDAS!$W85/100)</f>
        <v>0</v>
      </c>
      <c r="L540" s="300">
        <f>SAÍDAS!M85*(SAÍDAS!$W85/100)</f>
        <v>0</v>
      </c>
      <c r="M540" s="300">
        <f>SAÍDAS!N85*(SAÍDAS!$W85/100)</f>
        <v>0</v>
      </c>
      <c r="N540" s="300">
        <f>SAÍDAS!O85*(SAÍDAS!$W85/100)</f>
        <v>0</v>
      </c>
      <c r="O540" s="300">
        <f>SAÍDAS!P85*(SAÍDAS!$W85/100)</f>
        <v>0</v>
      </c>
      <c r="P540" s="300"/>
      <c r="Q540" s="672"/>
      <c r="R540" s="783"/>
      <c r="S540" s="783"/>
      <c r="T540" s="783"/>
      <c r="U540" s="783"/>
      <c r="V540" s="783"/>
      <c r="W540" s="783"/>
      <c r="X540" s="783"/>
      <c r="Y540" s="783"/>
    </row>
    <row r="541" spans="1:25" hidden="1" x14ac:dyDescent="0.25">
      <c r="A541" s="670"/>
      <c r="B541" s="790" t="str">
        <f>SAÍDAS!C86</f>
        <v>material limpeza, vidro</v>
      </c>
      <c r="C541" s="300">
        <f t="shared" si="168"/>
        <v>0</v>
      </c>
      <c r="D541" s="300">
        <f>SAÍDAS!E86*(SAÍDAS!$W86/100)</f>
        <v>0</v>
      </c>
      <c r="E541" s="300">
        <f>SAÍDAS!F86*(SAÍDAS!$W86/100)</f>
        <v>0</v>
      </c>
      <c r="F541" s="300">
        <f>SAÍDAS!G86*(SAÍDAS!$W86/100)</f>
        <v>0</v>
      </c>
      <c r="G541" s="300">
        <f>SAÍDAS!H86*(SAÍDAS!$W86/100)</f>
        <v>0</v>
      </c>
      <c r="H541" s="300">
        <f>SAÍDAS!I86*(SAÍDAS!$W86/100)</f>
        <v>0</v>
      </c>
      <c r="I541" s="300">
        <f>SAÍDAS!J86*(SAÍDAS!$W86/100)</f>
        <v>0</v>
      </c>
      <c r="J541" s="300">
        <f>SAÍDAS!K86*(SAÍDAS!$W86/100)</f>
        <v>0</v>
      </c>
      <c r="K541" s="300">
        <f>SAÍDAS!L86*(SAÍDAS!$W86/100)</f>
        <v>0</v>
      </c>
      <c r="L541" s="300">
        <f>SAÍDAS!M86*(SAÍDAS!$W86/100)</f>
        <v>0</v>
      </c>
      <c r="M541" s="300">
        <f>SAÍDAS!N86*(SAÍDAS!$W86/100)</f>
        <v>0</v>
      </c>
      <c r="N541" s="300">
        <f>SAÍDAS!O86*(SAÍDAS!$W86/100)</f>
        <v>0</v>
      </c>
      <c r="O541" s="300">
        <f>SAÍDAS!P86*(SAÍDAS!$W86/100)</f>
        <v>0</v>
      </c>
      <c r="P541" s="300"/>
      <c r="Q541" s="672"/>
      <c r="R541" s="783"/>
      <c r="S541" s="783"/>
      <c r="T541" s="783"/>
      <c r="U541" s="783"/>
      <c r="V541" s="783"/>
      <c r="W541" s="783"/>
      <c r="X541" s="783"/>
      <c r="Y541" s="783"/>
    </row>
    <row r="542" spans="1:25" hidden="1" x14ac:dyDescent="0.25">
      <c r="A542" s="670"/>
      <c r="B542" s="790" t="str">
        <f>SAÍDAS!C87</f>
        <v>madeiras manutencao</v>
      </c>
      <c r="C542" s="300">
        <f t="shared" si="168"/>
        <v>0</v>
      </c>
      <c r="D542" s="300">
        <f>SAÍDAS!E87*(SAÍDAS!$W87/100)</f>
        <v>0</v>
      </c>
      <c r="E542" s="300">
        <f>SAÍDAS!F87*(SAÍDAS!$W87/100)</f>
        <v>0</v>
      </c>
      <c r="F542" s="300">
        <f>SAÍDAS!G87*(SAÍDAS!$W87/100)</f>
        <v>0</v>
      </c>
      <c r="G542" s="300">
        <f>SAÍDAS!H87*(SAÍDAS!$W87/100)</f>
        <v>0</v>
      </c>
      <c r="H542" s="300">
        <f>SAÍDAS!I87*(SAÍDAS!$W87/100)</f>
        <v>0</v>
      </c>
      <c r="I542" s="300">
        <f>SAÍDAS!J87*(SAÍDAS!$W87/100)</f>
        <v>0</v>
      </c>
      <c r="J542" s="300">
        <f>SAÍDAS!K87*(SAÍDAS!$W87/100)</f>
        <v>0</v>
      </c>
      <c r="K542" s="300">
        <f>SAÍDAS!L87*(SAÍDAS!$W87/100)</f>
        <v>0</v>
      </c>
      <c r="L542" s="300">
        <f>SAÍDAS!M87*(SAÍDAS!$W87/100)</f>
        <v>0</v>
      </c>
      <c r="M542" s="300">
        <f>SAÍDAS!N87*(SAÍDAS!$W87/100)</f>
        <v>0</v>
      </c>
      <c r="N542" s="300">
        <f>SAÍDAS!O87*(SAÍDAS!$W87/100)</f>
        <v>0</v>
      </c>
      <c r="O542" s="300">
        <f>SAÍDAS!P87*(SAÍDAS!$W87/100)</f>
        <v>0</v>
      </c>
      <c r="P542" s="300"/>
      <c r="Q542" s="672"/>
      <c r="R542" s="783"/>
      <c r="S542" s="783"/>
      <c r="T542" s="783"/>
      <c r="U542" s="783"/>
      <c r="V542" s="783"/>
      <c r="W542" s="783"/>
      <c r="X542" s="783"/>
      <c r="Y542" s="783"/>
    </row>
    <row r="543" spans="1:25" hidden="1" x14ac:dyDescent="0.25">
      <c r="A543" s="670"/>
      <c r="B543" s="790" t="str">
        <f>SAÍDAS!C88</f>
        <v>Outros</v>
      </c>
      <c r="C543" s="300">
        <f t="shared" si="168"/>
        <v>0</v>
      </c>
      <c r="D543" s="300">
        <f>SAÍDAS!E88*(SAÍDAS!$W88/100)</f>
        <v>0</v>
      </c>
      <c r="E543" s="300">
        <f>SAÍDAS!F88*(SAÍDAS!$W88/100)</f>
        <v>0</v>
      </c>
      <c r="F543" s="300">
        <f>SAÍDAS!G88*(SAÍDAS!$W88/100)</f>
        <v>0</v>
      </c>
      <c r="G543" s="300">
        <f>SAÍDAS!H88*(SAÍDAS!$W88/100)</f>
        <v>0</v>
      </c>
      <c r="H543" s="300">
        <f>SAÍDAS!I88*(SAÍDAS!$W88/100)</f>
        <v>0</v>
      </c>
      <c r="I543" s="300">
        <f>SAÍDAS!J88*(SAÍDAS!$W88/100)</f>
        <v>0</v>
      </c>
      <c r="J543" s="300">
        <f>SAÍDAS!K88*(SAÍDAS!$W88/100)</f>
        <v>0</v>
      </c>
      <c r="K543" s="300">
        <f>SAÍDAS!L88*(SAÍDAS!$W88/100)</f>
        <v>0</v>
      </c>
      <c r="L543" s="300">
        <f>SAÍDAS!M88*(SAÍDAS!$W88/100)</f>
        <v>0</v>
      </c>
      <c r="M543" s="300">
        <f>SAÍDAS!N88*(SAÍDAS!$W88/100)</f>
        <v>0</v>
      </c>
      <c r="N543" s="300">
        <f>SAÍDAS!O88*(SAÍDAS!$W88/100)</f>
        <v>0</v>
      </c>
      <c r="O543" s="300">
        <f>SAÍDAS!P88*(SAÍDAS!$W88/100)</f>
        <v>0</v>
      </c>
      <c r="P543" s="300"/>
      <c r="Q543" s="672"/>
      <c r="R543" s="783"/>
      <c r="S543" s="783"/>
      <c r="T543" s="783"/>
      <c r="U543" s="783"/>
      <c r="V543" s="783"/>
      <c r="W543" s="783"/>
      <c r="X543" s="783"/>
      <c r="Y543" s="783"/>
    </row>
    <row r="544" spans="1:25" hidden="1" x14ac:dyDescent="0.25">
      <c r="A544" s="670"/>
      <c r="B544" s="790" t="str">
        <f>SAÍDAS!C89</f>
        <v>frete</v>
      </c>
      <c r="C544" s="300">
        <f t="shared" si="168"/>
        <v>0</v>
      </c>
      <c r="D544" s="300">
        <f>SAÍDAS!E89*(SAÍDAS!$W89/100)</f>
        <v>0</v>
      </c>
      <c r="E544" s="300">
        <f>SAÍDAS!F89*(SAÍDAS!$W89/100)</f>
        <v>0</v>
      </c>
      <c r="F544" s="300">
        <f>SAÍDAS!G89*(SAÍDAS!$W89/100)</f>
        <v>0</v>
      </c>
      <c r="G544" s="300">
        <f>SAÍDAS!H89*(SAÍDAS!$W89/100)</f>
        <v>0</v>
      </c>
      <c r="H544" s="300">
        <f>SAÍDAS!I89*(SAÍDAS!$W89/100)</f>
        <v>0</v>
      </c>
      <c r="I544" s="300">
        <f>SAÍDAS!J89*(SAÍDAS!$W89/100)</f>
        <v>0</v>
      </c>
      <c r="J544" s="300">
        <f>SAÍDAS!K89*(SAÍDAS!$W89/100)</f>
        <v>0</v>
      </c>
      <c r="K544" s="300">
        <f>SAÍDAS!L89*(SAÍDAS!$W89/100)</f>
        <v>0</v>
      </c>
      <c r="L544" s="300">
        <f>SAÍDAS!M89*(SAÍDAS!$W89/100)</f>
        <v>0</v>
      </c>
      <c r="M544" s="300">
        <f>SAÍDAS!N89*(SAÍDAS!$W89/100)</f>
        <v>0</v>
      </c>
      <c r="N544" s="300">
        <f>SAÍDAS!O89*(SAÍDAS!$W89/100)</f>
        <v>0</v>
      </c>
      <c r="O544" s="300">
        <f>SAÍDAS!P89*(SAÍDAS!$W89/100)</f>
        <v>0</v>
      </c>
      <c r="P544" s="300"/>
      <c r="Q544" s="672"/>
      <c r="R544" s="783"/>
      <c r="S544" s="783"/>
      <c r="T544" s="783"/>
      <c r="U544" s="783"/>
      <c r="V544" s="783"/>
      <c r="W544" s="783"/>
      <c r="X544" s="783"/>
      <c r="Y544" s="783"/>
    </row>
    <row r="545" spans="1:25" hidden="1" x14ac:dyDescent="0.25">
      <c r="A545" s="670"/>
      <c r="B545" s="791" t="str">
        <f>SAÍDAS!C90</f>
        <v>Depreciação</v>
      </c>
      <c r="C545" s="300">
        <f t="shared" si="168"/>
        <v>0</v>
      </c>
      <c r="D545" s="300">
        <f>SAÍDAS!E90*(SAÍDAS!$W90/100)</f>
        <v>0</v>
      </c>
      <c r="E545" s="300">
        <f>SAÍDAS!F90*(SAÍDAS!$W90/100)</f>
        <v>0</v>
      </c>
      <c r="F545" s="300">
        <f>SAÍDAS!G90*(SAÍDAS!$W90/100)</f>
        <v>0</v>
      </c>
      <c r="G545" s="300">
        <f>SAÍDAS!H90*(SAÍDAS!$W90/100)</f>
        <v>0</v>
      </c>
      <c r="H545" s="300">
        <f>SAÍDAS!I90*(SAÍDAS!$W90/100)</f>
        <v>0</v>
      </c>
      <c r="I545" s="300">
        <f>SAÍDAS!J90*(SAÍDAS!$W90/100)</f>
        <v>0</v>
      </c>
      <c r="J545" s="300">
        <f>SAÍDAS!K90*(SAÍDAS!$W90/100)</f>
        <v>0</v>
      </c>
      <c r="K545" s="300">
        <f>SAÍDAS!L90*(SAÍDAS!$W90/100)</f>
        <v>0</v>
      </c>
      <c r="L545" s="300">
        <f>SAÍDAS!M90*(SAÍDAS!$W90/100)</f>
        <v>0</v>
      </c>
      <c r="M545" s="300">
        <f>SAÍDAS!N90*(SAÍDAS!$W90/100)</f>
        <v>0</v>
      </c>
      <c r="N545" s="300">
        <f>SAÍDAS!O90*(SAÍDAS!$W90/100)</f>
        <v>0</v>
      </c>
      <c r="O545" s="300">
        <f>SAÍDAS!P90*(SAÍDAS!$W90/100)</f>
        <v>0</v>
      </c>
      <c r="P545" s="300"/>
      <c r="Q545" s="672"/>
      <c r="R545" s="783"/>
      <c r="S545" s="783"/>
      <c r="T545" s="783"/>
      <c r="U545" s="783"/>
      <c r="V545" s="783"/>
      <c r="W545" s="783"/>
      <c r="X545" s="783"/>
      <c r="Y545" s="783"/>
    </row>
    <row r="546" spans="1:25" hidden="1" x14ac:dyDescent="0.25">
      <c r="A546" s="670"/>
      <c r="B546" s="740"/>
      <c r="C546" s="300"/>
      <c r="D546" s="300"/>
      <c r="E546" s="300"/>
      <c r="F546" s="300"/>
      <c r="G546" s="300"/>
      <c r="H546" s="300"/>
      <c r="I546" s="300"/>
      <c r="J546" s="300"/>
      <c r="K546" s="300"/>
      <c r="L546" s="300"/>
      <c r="M546" s="300"/>
      <c r="N546" s="300"/>
      <c r="O546" s="300"/>
      <c r="P546" s="300"/>
      <c r="Q546" s="672"/>
      <c r="R546" s="783"/>
      <c r="S546" s="783"/>
      <c r="T546" s="783"/>
      <c r="U546" s="783"/>
      <c r="V546" s="783"/>
      <c r="W546" s="783"/>
      <c r="X546" s="783"/>
      <c r="Y546" s="783"/>
    </row>
    <row r="547" spans="1:25" hidden="1" x14ac:dyDescent="0.25">
      <c r="A547" s="670"/>
      <c r="B547" s="741" t="s">
        <v>180</v>
      </c>
      <c r="C547" s="300">
        <f>SUM(D547:O547)</f>
        <v>0</v>
      </c>
      <c r="D547" s="300">
        <f>SUM(D528:D544)</f>
        <v>0</v>
      </c>
      <c r="E547" s="300">
        <f t="shared" ref="E547:O547" si="169">SUM(E528:E544)</f>
        <v>0</v>
      </c>
      <c r="F547" s="300">
        <f t="shared" si="169"/>
        <v>0</v>
      </c>
      <c r="G547" s="300">
        <f t="shared" si="169"/>
        <v>0</v>
      </c>
      <c r="H547" s="300">
        <f t="shared" si="169"/>
        <v>0</v>
      </c>
      <c r="I547" s="300">
        <f t="shared" si="169"/>
        <v>0</v>
      </c>
      <c r="J547" s="300">
        <f t="shared" si="169"/>
        <v>0</v>
      </c>
      <c r="K547" s="300">
        <f t="shared" si="169"/>
        <v>0</v>
      </c>
      <c r="L547" s="300">
        <f t="shared" si="169"/>
        <v>0</v>
      </c>
      <c r="M547" s="300">
        <f t="shared" si="169"/>
        <v>0</v>
      </c>
      <c r="N547" s="300">
        <f t="shared" si="169"/>
        <v>0</v>
      </c>
      <c r="O547" s="300">
        <f t="shared" si="169"/>
        <v>0</v>
      </c>
      <c r="P547" s="300"/>
      <c r="Q547" s="672"/>
      <c r="R547" s="783"/>
      <c r="S547" s="783"/>
      <c r="T547" s="783"/>
      <c r="U547" s="783"/>
      <c r="V547" s="783"/>
      <c r="W547" s="783"/>
      <c r="X547" s="783"/>
      <c r="Y547" s="783"/>
    </row>
    <row r="548" spans="1:25" hidden="1" x14ac:dyDescent="0.25">
      <c r="A548" s="670"/>
      <c r="B548" s="741"/>
      <c r="C548" s="228"/>
      <c r="D548" s="300"/>
      <c r="E548" s="300"/>
      <c r="F548" s="300"/>
      <c r="G548" s="300"/>
      <c r="H548" s="300"/>
      <c r="I548" s="300"/>
      <c r="J548" s="300"/>
      <c r="K548" s="300"/>
      <c r="L548" s="300"/>
      <c r="M548" s="300"/>
      <c r="N548" s="300"/>
      <c r="O548" s="300"/>
      <c r="P548" s="300"/>
      <c r="Q548" s="672"/>
      <c r="R548" s="783"/>
      <c r="S548" s="783"/>
      <c r="T548" s="783"/>
      <c r="U548" s="783"/>
      <c r="V548" s="783"/>
      <c r="W548" s="783"/>
      <c r="X548" s="783"/>
      <c r="Y548" s="783"/>
    </row>
    <row r="549" spans="1:25" hidden="1" x14ac:dyDescent="0.25">
      <c r="A549" s="670"/>
      <c r="B549" s="742" t="s">
        <v>17</v>
      </c>
      <c r="C549" s="743"/>
      <c r="D549" s="744">
        <f t="shared" ref="D549:O549" si="170">D547+D526</f>
        <v>0</v>
      </c>
      <c r="E549" s="744">
        <f t="shared" si="170"/>
        <v>0</v>
      </c>
      <c r="F549" s="744">
        <f t="shared" si="170"/>
        <v>180000</v>
      </c>
      <c r="G549" s="744">
        <f t="shared" si="170"/>
        <v>0</v>
      </c>
      <c r="H549" s="744">
        <f t="shared" si="170"/>
        <v>0</v>
      </c>
      <c r="I549" s="744">
        <f t="shared" si="170"/>
        <v>0</v>
      </c>
      <c r="J549" s="744">
        <f t="shared" si="170"/>
        <v>112785</v>
      </c>
      <c r="K549" s="744">
        <f t="shared" si="170"/>
        <v>41850</v>
      </c>
      <c r="L549" s="744">
        <f t="shared" si="170"/>
        <v>0</v>
      </c>
      <c r="M549" s="744">
        <f t="shared" si="170"/>
        <v>0</v>
      </c>
      <c r="N549" s="744">
        <f t="shared" si="170"/>
        <v>0</v>
      </c>
      <c r="O549" s="744">
        <f t="shared" si="170"/>
        <v>0</v>
      </c>
      <c r="P549" s="744">
        <f>SUM(D549:O549)</f>
        <v>334635</v>
      </c>
      <c r="Q549" s="672"/>
      <c r="R549" s="783"/>
      <c r="S549" s="783"/>
      <c r="T549" s="783"/>
      <c r="U549" s="783"/>
      <c r="V549" s="783"/>
      <c r="W549" s="783"/>
      <c r="X549" s="783"/>
      <c r="Y549" s="783"/>
    </row>
    <row r="550" spans="1:25" hidden="1" x14ac:dyDescent="0.25">
      <c r="A550" s="670"/>
      <c r="B550" s="745" t="s">
        <v>178</v>
      </c>
      <c r="C550" s="680"/>
      <c r="D550" s="746">
        <f>D549</f>
        <v>0</v>
      </c>
      <c r="E550" s="746">
        <f t="shared" ref="E550:O550" si="171">D550+E549</f>
        <v>0</v>
      </c>
      <c r="F550" s="746">
        <f t="shared" si="171"/>
        <v>180000</v>
      </c>
      <c r="G550" s="746">
        <f>F550+G549</f>
        <v>180000</v>
      </c>
      <c r="H550" s="746">
        <f>G550+H549</f>
        <v>180000</v>
      </c>
      <c r="I550" s="746">
        <f>H550+I549</f>
        <v>180000</v>
      </c>
      <c r="J550" s="746">
        <f>I550+J549</f>
        <v>292785</v>
      </c>
      <c r="K550" s="746">
        <f t="shared" si="171"/>
        <v>334635</v>
      </c>
      <c r="L550" s="746">
        <f t="shared" si="171"/>
        <v>334635</v>
      </c>
      <c r="M550" s="746">
        <f t="shared" si="171"/>
        <v>334635</v>
      </c>
      <c r="N550" s="746">
        <f t="shared" si="171"/>
        <v>334635</v>
      </c>
      <c r="O550" s="747">
        <f t="shared" si="171"/>
        <v>334635</v>
      </c>
      <c r="P550" s="748"/>
      <c r="Q550" s="672"/>
      <c r="R550" s="783"/>
      <c r="S550" s="783"/>
      <c r="T550" s="783"/>
      <c r="U550" s="783"/>
      <c r="V550" s="783"/>
      <c r="W550" s="783"/>
      <c r="X550" s="783"/>
      <c r="Y550" s="783"/>
    </row>
    <row r="551" spans="1:25" hidden="1" x14ac:dyDescent="0.25">
      <c r="A551" s="670"/>
      <c r="B551" s="745" t="s">
        <v>181</v>
      </c>
      <c r="C551" s="680"/>
      <c r="D551" s="749">
        <f t="shared" ref="D551:O551" si="172">IF(D159="",0,D549)</f>
        <v>0</v>
      </c>
      <c r="E551" s="749">
        <f t="shared" si="172"/>
        <v>0</v>
      </c>
      <c r="F551" s="749">
        <f t="shared" si="172"/>
        <v>180000</v>
      </c>
      <c r="G551" s="749">
        <f t="shared" si="172"/>
        <v>0</v>
      </c>
      <c r="H551" s="749">
        <f t="shared" si="172"/>
        <v>0</v>
      </c>
      <c r="I551" s="749">
        <f t="shared" si="172"/>
        <v>0</v>
      </c>
      <c r="J551" s="749">
        <f t="shared" si="172"/>
        <v>112785</v>
      </c>
      <c r="K551" s="749">
        <f t="shared" si="172"/>
        <v>41850</v>
      </c>
      <c r="L551" s="749">
        <f t="shared" si="172"/>
        <v>0</v>
      </c>
      <c r="M551" s="749">
        <f t="shared" si="172"/>
        <v>0</v>
      </c>
      <c r="N551" s="749">
        <f t="shared" si="172"/>
        <v>0</v>
      </c>
      <c r="O551" s="749">
        <f t="shared" si="172"/>
        <v>0</v>
      </c>
      <c r="P551" s="748"/>
      <c r="Q551" s="672"/>
      <c r="R551" s="783"/>
      <c r="S551" s="783"/>
      <c r="T551" s="783"/>
      <c r="U551" s="783"/>
      <c r="V551" s="783"/>
      <c r="W551" s="783"/>
      <c r="X551" s="783"/>
      <c r="Y551" s="783"/>
    </row>
    <row r="552" spans="1:25" hidden="1" x14ac:dyDescent="0.25">
      <c r="A552" s="670"/>
      <c r="B552" s="745" t="s">
        <v>182</v>
      </c>
      <c r="C552" s="680"/>
      <c r="D552" s="680">
        <f>D551</f>
        <v>0</v>
      </c>
      <c r="E552" s="680">
        <f t="shared" ref="E552:O552" si="173">(D552+E551)</f>
        <v>0</v>
      </c>
      <c r="F552" s="680">
        <f t="shared" si="173"/>
        <v>180000</v>
      </c>
      <c r="G552" s="680">
        <f>(F552+G551)</f>
        <v>180000</v>
      </c>
      <c r="H552" s="680">
        <f>(G552+H551)</f>
        <v>180000</v>
      </c>
      <c r="I552" s="680">
        <f>(H552+I551)</f>
        <v>180000</v>
      </c>
      <c r="J552" s="680">
        <f>(I552+J551)</f>
        <v>292785</v>
      </c>
      <c r="K552" s="680">
        <f t="shared" si="173"/>
        <v>334635</v>
      </c>
      <c r="L552" s="680">
        <f t="shared" si="173"/>
        <v>334635</v>
      </c>
      <c r="M552" s="680">
        <f t="shared" si="173"/>
        <v>334635</v>
      </c>
      <c r="N552" s="680">
        <f t="shared" si="173"/>
        <v>334635</v>
      </c>
      <c r="O552" s="751">
        <f t="shared" si="173"/>
        <v>334635</v>
      </c>
      <c r="P552" s="748"/>
      <c r="Q552" s="672"/>
      <c r="R552" s="783"/>
      <c r="S552" s="783"/>
      <c r="T552" s="783"/>
      <c r="U552" s="783"/>
      <c r="V552" s="783"/>
      <c r="W552" s="783"/>
      <c r="X552" s="783"/>
      <c r="Y552" s="783"/>
    </row>
    <row r="553" spans="1:25" hidden="1" x14ac:dyDescent="0.25">
      <c r="A553" s="670"/>
      <c r="B553" s="752" t="s">
        <v>184</v>
      </c>
      <c r="C553" s="680"/>
      <c r="D553" s="749">
        <f>IF(D159="",0,1)</f>
        <v>1</v>
      </c>
      <c r="E553" s="749">
        <f>IF(E159="",0,2)</f>
        <v>2</v>
      </c>
      <c r="F553" s="749">
        <f>IF(F159="",0,3)</f>
        <v>3</v>
      </c>
      <c r="G553" s="749">
        <f>IF(G159="",0,4)</f>
        <v>4</v>
      </c>
      <c r="H553" s="749">
        <f>IF(H159="",0,5)</f>
        <v>5</v>
      </c>
      <c r="I553" s="749">
        <f>IF(I159="",0,6)</f>
        <v>6</v>
      </c>
      <c r="J553" s="749">
        <f>IF(J159="",0,7)</f>
        <v>7</v>
      </c>
      <c r="K553" s="749">
        <f>IF(K159="",0,8)</f>
        <v>8</v>
      </c>
      <c r="L553" s="749">
        <f>IF(L159="",0,9)</f>
        <v>9</v>
      </c>
      <c r="M553" s="749">
        <f>IF(M159="",0,10)</f>
        <v>10</v>
      </c>
      <c r="N553" s="749">
        <f>IF(N159="",0,11)</f>
        <v>0</v>
      </c>
      <c r="O553" s="749">
        <f>IF(O159="",0,12)</f>
        <v>0</v>
      </c>
      <c r="P553" s="680">
        <f>LARGE(D553:O553,1)</f>
        <v>10</v>
      </c>
      <c r="Q553" s="672"/>
      <c r="R553" s="783"/>
      <c r="S553" s="783"/>
      <c r="T553" s="783"/>
      <c r="U553" s="783"/>
      <c r="V553" s="783"/>
      <c r="W553" s="783"/>
      <c r="X553" s="783"/>
      <c r="Y553" s="783"/>
    </row>
    <row r="554" spans="1:25" hidden="1" x14ac:dyDescent="0.25">
      <c r="A554" s="670"/>
      <c r="B554" s="752" t="s">
        <v>185</v>
      </c>
      <c r="C554" s="680"/>
      <c r="D554" s="680">
        <f>IF(D553=0,0,IF(D549=D551,0,1))</f>
        <v>0</v>
      </c>
      <c r="E554" s="680">
        <f t="shared" ref="E554:O554" si="174">IF(AND(D553=0,E553&lt;&gt;0),E553,0)</f>
        <v>0</v>
      </c>
      <c r="F554" s="680">
        <f t="shared" si="174"/>
        <v>0</v>
      </c>
      <c r="G554" s="680">
        <f>IF(AND(F553=0,G553&lt;&gt;0),G553,0)</f>
        <v>0</v>
      </c>
      <c r="H554" s="680">
        <f>IF(AND(G553=0,H553&lt;&gt;0),H553,0)</f>
        <v>0</v>
      </c>
      <c r="I554" s="680">
        <f>IF(AND(H553=0,I553&lt;&gt;0),I553,0)</f>
        <v>0</v>
      </c>
      <c r="J554" s="680">
        <f>IF(AND(I553=0,J553&lt;&gt;0),J553,0)</f>
        <v>0</v>
      </c>
      <c r="K554" s="680">
        <f t="shared" si="174"/>
        <v>0</v>
      </c>
      <c r="L554" s="680">
        <f t="shared" si="174"/>
        <v>0</v>
      </c>
      <c r="M554" s="680">
        <f t="shared" si="174"/>
        <v>0</v>
      </c>
      <c r="N554" s="680">
        <f t="shared" si="174"/>
        <v>0</v>
      </c>
      <c r="O554" s="751">
        <f t="shared" si="174"/>
        <v>0</v>
      </c>
      <c r="P554" s="748"/>
      <c r="Q554" s="678"/>
      <c r="R554" s="783"/>
      <c r="S554" s="783"/>
      <c r="T554" s="783"/>
      <c r="U554" s="783"/>
      <c r="V554" s="783"/>
      <c r="W554" s="783"/>
      <c r="X554" s="783"/>
      <c r="Y554" s="783"/>
    </row>
    <row r="555" spans="1:25" hidden="1" x14ac:dyDescent="0.25">
      <c r="A555" s="670"/>
      <c r="B555" s="752" t="s">
        <v>186</v>
      </c>
      <c r="C555" s="680"/>
      <c r="D555" s="746">
        <f>D550-D552</f>
        <v>0</v>
      </c>
      <c r="E555" s="746">
        <f t="shared" ref="E555:O555" si="175">IF(E554=0,0,E550-E552)</f>
        <v>0</v>
      </c>
      <c r="F555" s="746">
        <f t="shared" si="175"/>
        <v>0</v>
      </c>
      <c r="G555" s="746">
        <f t="shared" si="175"/>
        <v>0</v>
      </c>
      <c r="H555" s="746">
        <f t="shared" si="175"/>
        <v>0</v>
      </c>
      <c r="I555" s="746">
        <f t="shared" si="175"/>
        <v>0</v>
      </c>
      <c r="J555" s="746">
        <f t="shared" si="175"/>
        <v>0</v>
      </c>
      <c r="K555" s="746">
        <f t="shared" si="175"/>
        <v>0</v>
      </c>
      <c r="L555" s="746">
        <f t="shared" si="175"/>
        <v>0</v>
      </c>
      <c r="M555" s="746">
        <f t="shared" si="175"/>
        <v>0</v>
      </c>
      <c r="N555" s="746">
        <f t="shared" si="175"/>
        <v>0</v>
      </c>
      <c r="O555" s="747">
        <f t="shared" si="175"/>
        <v>0</v>
      </c>
      <c r="P555" s="746">
        <f>P549-P556</f>
        <v>0</v>
      </c>
      <c r="Q555" s="678"/>
      <c r="R555" s="783"/>
      <c r="S555" s="783"/>
      <c r="T555" s="783"/>
      <c r="U555" s="783"/>
      <c r="V555" s="783"/>
      <c r="W555" s="783"/>
      <c r="X555" s="783"/>
      <c r="Y555" s="783"/>
    </row>
    <row r="556" spans="1:25" hidden="1" x14ac:dyDescent="0.25">
      <c r="A556" s="670"/>
      <c r="B556" s="746" t="s">
        <v>187</v>
      </c>
      <c r="C556" s="680"/>
      <c r="D556" s="746">
        <f t="shared" ref="D556:O556" si="176">D551+D555</f>
        <v>0</v>
      </c>
      <c r="E556" s="746">
        <f t="shared" si="176"/>
        <v>0</v>
      </c>
      <c r="F556" s="746">
        <f t="shared" si="176"/>
        <v>180000</v>
      </c>
      <c r="G556" s="746">
        <f t="shared" si="176"/>
        <v>0</v>
      </c>
      <c r="H556" s="746">
        <f t="shared" si="176"/>
        <v>0</v>
      </c>
      <c r="I556" s="746">
        <f t="shared" si="176"/>
        <v>0</v>
      </c>
      <c r="J556" s="746">
        <f t="shared" si="176"/>
        <v>112785</v>
      </c>
      <c r="K556" s="746">
        <f t="shared" si="176"/>
        <v>41850</v>
      </c>
      <c r="L556" s="746">
        <f t="shared" si="176"/>
        <v>0</v>
      </c>
      <c r="M556" s="746">
        <f t="shared" si="176"/>
        <v>0</v>
      </c>
      <c r="N556" s="746">
        <f t="shared" si="176"/>
        <v>0</v>
      </c>
      <c r="O556" s="746">
        <f t="shared" si="176"/>
        <v>0</v>
      </c>
      <c r="P556" s="746">
        <f>SUM(D556:O556)</f>
        <v>334635</v>
      </c>
      <c r="Q556" s="678"/>
      <c r="R556" s="783"/>
      <c r="S556" s="783"/>
      <c r="T556" s="783"/>
      <c r="U556" s="783"/>
      <c r="V556" s="783"/>
      <c r="W556" s="783"/>
      <c r="X556" s="783"/>
      <c r="Y556" s="783"/>
    </row>
    <row r="557" spans="1:25" ht="15.75" hidden="1" thickBot="1" x14ac:dyDescent="0.3">
      <c r="A557" s="670"/>
      <c r="B557" s="746" t="s">
        <v>183</v>
      </c>
      <c r="C557" s="754">
        <f>COUNTIF(D553:O553,0)</f>
        <v>2</v>
      </c>
      <c r="D557" s="746">
        <f t="shared" ref="D557:O557" si="177">IF(D553=$P553,$P555,0)+D556</f>
        <v>0</v>
      </c>
      <c r="E557" s="746">
        <f t="shared" si="177"/>
        <v>0</v>
      </c>
      <c r="F557" s="746">
        <f t="shared" si="177"/>
        <v>180000</v>
      </c>
      <c r="G557" s="746">
        <f t="shared" si="177"/>
        <v>0</v>
      </c>
      <c r="H557" s="746">
        <f t="shared" si="177"/>
        <v>0</v>
      </c>
      <c r="I557" s="746">
        <f t="shared" si="177"/>
        <v>0</v>
      </c>
      <c r="J557" s="746">
        <f t="shared" si="177"/>
        <v>112785</v>
      </c>
      <c r="K557" s="746">
        <f t="shared" si="177"/>
        <v>41850</v>
      </c>
      <c r="L557" s="746">
        <f t="shared" si="177"/>
        <v>0</v>
      </c>
      <c r="M557" s="746">
        <f t="shared" si="177"/>
        <v>0</v>
      </c>
      <c r="N557" s="746">
        <f t="shared" si="177"/>
        <v>0</v>
      </c>
      <c r="O557" s="746">
        <f t="shared" si="177"/>
        <v>0</v>
      </c>
      <c r="P557" s="746">
        <f>SUM(D557:O557)</f>
        <v>334635</v>
      </c>
      <c r="Q557" s="753"/>
      <c r="R557" s="783"/>
      <c r="S557" s="783"/>
      <c r="T557" s="783"/>
      <c r="U557" s="783"/>
      <c r="V557" s="783"/>
      <c r="W557" s="783"/>
      <c r="X557" s="783"/>
      <c r="Y557" s="783"/>
    </row>
    <row r="558" spans="1:25" ht="15.75" hidden="1" thickBot="1" x14ac:dyDescent="0.3">
      <c r="A558" s="670"/>
      <c r="B558" s="751" t="s">
        <v>190</v>
      </c>
      <c r="C558" s="757">
        <f>HLOOKUP(P553,D314:O316,3,FALSE)</f>
        <v>0</v>
      </c>
      <c r="D558" s="228"/>
      <c r="E558" s="228"/>
      <c r="F558" s="228"/>
      <c r="G558" s="228"/>
      <c r="H558" s="228"/>
      <c r="I558" s="228"/>
      <c r="J558" s="228"/>
      <c r="K558" s="228"/>
      <c r="L558" s="228"/>
      <c r="M558" s="228"/>
      <c r="N558" s="228"/>
      <c r="O558" s="228"/>
      <c r="P558" s="300"/>
      <c r="Q558" s="678"/>
      <c r="R558" s="783"/>
      <c r="S558" s="783"/>
      <c r="T558" s="783"/>
      <c r="U558" s="783"/>
      <c r="V558" s="783"/>
      <c r="W558" s="783"/>
      <c r="X558" s="783"/>
      <c r="Y558" s="783"/>
    </row>
    <row r="559" spans="1:25" ht="15.75" hidden="1" thickBot="1" x14ac:dyDescent="0.3">
      <c r="A559" s="670"/>
      <c r="B559" s="751" t="s">
        <v>191</v>
      </c>
      <c r="C559" s="758">
        <f>P316</f>
        <v>1615.0478610426082</v>
      </c>
      <c r="D559" s="228"/>
      <c r="E559" s="228"/>
      <c r="F559" s="228"/>
      <c r="G559" s="228"/>
      <c r="H559" s="228"/>
      <c r="I559" s="228"/>
      <c r="J559" s="228"/>
      <c r="K559" s="228"/>
      <c r="L559" s="228"/>
      <c r="M559" s="228"/>
      <c r="N559" s="228"/>
      <c r="O559" s="228"/>
      <c r="P559" s="300"/>
      <c r="Q559" s="678"/>
      <c r="R559" s="783"/>
      <c r="S559" s="783"/>
      <c r="T559" s="783"/>
      <c r="U559" s="783"/>
      <c r="V559" s="783"/>
      <c r="W559" s="783"/>
      <c r="X559" s="783"/>
      <c r="Y559" s="783"/>
    </row>
    <row r="560" spans="1:25" hidden="1" x14ac:dyDescent="0.25">
      <c r="A560" s="670"/>
      <c r="B560" s="224"/>
      <c r="C560" s="228"/>
      <c r="D560" s="228"/>
      <c r="E560" s="228"/>
      <c r="F560" s="228"/>
      <c r="G560" s="228"/>
      <c r="H560" s="228"/>
      <c r="I560" s="228"/>
      <c r="J560" s="228"/>
      <c r="K560" s="228"/>
      <c r="L560" s="228"/>
      <c r="M560" s="228"/>
      <c r="N560" s="228"/>
      <c r="O560" s="228"/>
      <c r="P560" s="300"/>
      <c r="Q560" s="678"/>
      <c r="R560" s="783"/>
      <c r="S560" s="783"/>
      <c r="T560" s="783"/>
      <c r="U560" s="783"/>
      <c r="V560" s="783"/>
      <c r="W560" s="783"/>
      <c r="X560" s="783"/>
      <c r="Y560" s="783"/>
    </row>
    <row r="561" spans="1:25" hidden="1" x14ac:dyDescent="0.25">
      <c r="A561" s="670"/>
      <c r="B561" s="224" t="s">
        <v>14</v>
      </c>
      <c r="C561" s="228"/>
      <c r="D561" s="228"/>
      <c r="E561" s="228"/>
      <c r="F561" s="228"/>
      <c r="G561" s="228"/>
      <c r="H561" s="228"/>
      <c r="I561" s="228"/>
      <c r="J561" s="228"/>
      <c r="K561" s="228"/>
      <c r="L561" s="228"/>
      <c r="M561" s="228"/>
      <c r="N561" s="228"/>
      <c r="O561" s="228"/>
      <c r="P561" s="300"/>
      <c r="Q561" s="678"/>
      <c r="R561" s="783"/>
      <c r="S561" s="783"/>
      <c r="T561" s="783"/>
      <c r="U561" s="783"/>
      <c r="V561" s="783"/>
      <c r="W561" s="783"/>
      <c r="X561" s="783"/>
      <c r="Y561" s="783"/>
    </row>
    <row r="562" spans="1:25" hidden="1" x14ac:dyDescent="0.25">
      <c r="A562" s="670"/>
      <c r="B562" s="739" t="str">
        <f>SAÍDAS!C31</f>
        <v>Mão de Obra</v>
      </c>
      <c r="C562" s="300">
        <f t="shared" ref="C562:C601" si="178">SUM(D562:O562)</f>
        <v>0</v>
      </c>
      <c r="D562" s="300">
        <f>SAÍDAS!E31*(SAÍDAS!$Y31/100)</f>
        <v>0</v>
      </c>
      <c r="E562" s="300">
        <f>SAÍDAS!F31*(SAÍDAS!$Y31/100)</f>
        <v>0</v>
      </c>
      <c r="F562" s="300">
        <f>SAÍDAS!G31*(SAÍDAS!$Y31/100)</f>
        <v>0</v>
      </c>
      <c r="G562" s="300">
        <f>SAÍDAS!H31*(SAÍDAS!$Y31/100)</f>
        <v>0</v>
      </c>
      <c r="H562" s="300">
        <f>SAÍDAS!I31*(SAÍDAS!$Y31/100)</f>
        <v>0</v>
      </c>
      <c r="I562" s="300">
        <f>SAÍDAS!J31*(SAÍDAS!$Y31/100)</f>
        <v>0</v>
      </c>
      <c r="J562" s="300">
        <f>SAÍDAS!K31*(SAÍDAS!$Y31/100)</f>
        <v>0</v>
      </c>
      <c r="K562" s="300">
        <f>SAÍDAS!L31*(SAÍDAS!$Y31/100)</f>
        <v>0</v>
      </c>
      <c r="L562" s="300">
        <f>SAÍDAS!M31*(SAÍDAS!$Y31/100)</f>
        <v>0</v>
      </c>
      <c r="M562" s="300">
        <f>SAÍDAS!N31*(SAÍDAS!$Y31/100)</f>
        <v>0</v>
      </c>
      <c r="N562" s="300">
        <f>SAÍDAS!O31*(SAÍDAS!$Y31/100)</f>
        <v>0</v>
      </c>
      <c r="O562" s="300">
        <f>SAÍDAS!P31*(SAÍDAS!$Y31/100)</f>
        <v>0</v>
      </c>
      <c r="P562" s="224"/>
      <c r="Q562" s="678"/>
      <c r="R562" s="783"/>
      <c r="S562" s="783"/>
      <c r="T562" s="783"/>
      <c r="U562" s="783"/>
      <c r="V562" s="783"/>
      <c r="W562" s="783"/>
      <c r="X562" s="783"/>
      <c r="Y562" s="783"/>
    </row>
    <row r="563" spans="1:25" hidden="1" x14ac:dyDescent="0.25">
      <c r="A563" s="670"/>
      <c r="B563" s="739" t="str">
        <f>SAÍDAS!C32</f>
        <v>Mão de Obra</v>
      </c>
      <c r="C563" s="300">
        <f t="shared" si="178"/>
        <v>0</v>
      </c>
      <c r="D563" s="300">
        <f>SAÍDAS!E32*(SAÍDAS!$Y32/100)</f>
        <v>0</v>
      </c>
      <c r="E563" s="300">
        <f>SAÍDAS!F32*(SAÍDAS!$Y32/100)</f>
        <v>0</v>
      </c>
      <c r="F563" s="300">
        <f>SAÍDAS!G32*(SAÍDAS!$Y32/100)</f>
        <v>0</v>
      </c>
      <c r="G563" s="300">
        <f>SAÍDAS!H32*(SAÍDAS!$Y32/100)</f>
        <v>0</v>
      </c>
      <c r="H563" s="300">
        <f>SAÍDAS!I32*(SAÍDAS!$Y32/100)</f>
        <v>0</v>
      </c>
      <c r="I563" s="300">
        <f>SAÍDAS!J32*(SAÍDAS!$Y32/100)</f>
        <v>0</v>
      </c>
      <c r="J563" s="300">
        <f>SAÍDAS!K32*(SAÍDAS!$Y32/100)</f>
        <v>0</v>
      </c>
      <c r="K563" s="300">
        <f>SAÍDAS!L32*(SAÍDAS!$Y32/100)</f>
        <v>0</v>
      </c>
      <c r="L563" s="300">
        <f>SAÍDAS!M32*(SAÍDAS!$Y32/100)</f>
        <v>0</v>
      </c>
      <c r="M563" s="300">
        <f>SAÍDAS!N32*(SAÍDAS!$Y32/100)</f>
        <v>0</v>
      </c>
      <c r="N563" s="300">
        <f>SAÍDAS!O32*(SAÍDAS!$Y32/100)</f>
        <v>0</v>
      </c>
      <c r="O563" s="300">
        <f>SAÍDAS!P32*(SAÍDAS!$Y32/100)</f>
        <v>0</v>
      </c>
      <c r="P563" s="300"/>
      <c r="Q563" s="678"/>
      <c r="R563" s="783"/>
      <c r="S563" s="783"/>
      <c r="T563" s="783"/>
      <c r="U563" s="783"/>
      <c r="V563" s="783"/>
      <c r="W563" s="783"/>
      <c r="X563" s="783"/>
      <c r="Y563" s="783"/>
    </row>
    <row r="564" spans="1:25" hidden="1" x14ac:dyDescent="0.25">
      <c r="A564" s="670"/>
      <c r="B564" s="739" t="str">
        <f>SAÍDAS!C33</f>
        <v>Mão de Obra</v>
      </c>
      <c r="C564" s="300">
        <f t="shared" si="178"/>
        <v>0</v>
      </c>
      <c r="D564" s="300">
        <f>SAÍDAS!E33*(SAÍDAS!$Y33/100)</f>
        <v>0</v>
      </c>
      <c r="E564" s="300">
        <f>SAÍDAS!F33*(SAÍDAS!$Y33/100)</f>
        <v>0</v>
      </c>
      <c r="F564" s="300">
        <f>SAÍDAS!G33*(SAÍDAS!$Y33/100)</f>
        <v>0</v>
      </c>
      <c r="G564" s="300">
        <f>SAÍDAS!H33*(SAÍDAS!$Y33/100)</f>
        <v>0</v>
      </c>
      <c r="H564" s="300">
        <f>SAÍDAS!I33*(SAÍDAS!$Y33/100)</f>
        <v>0</v>
      </c>
      <c r="I564" s="300">
        <f>SAÍDAS!J33*(SAÍDAS!$Y33/100)</f>
        <v>0</v>
      </c>
      <c r="J564" s="300">
        <f>SAÍDAS!K33*(SAÍDAS!$Y33/100)</f>
        <v>0</v>
      </c>
      <c r="K564" s="300">
        <f>SAÍDAS!L33*(SAÍDAS!$Y33/100)</f>
        <v>0</v>
      </c>
      <c r="L564" s="300">
        <f>SAÍDAS!M33*(SAÍDAS!$Y33/100)</f>
        <v>0</v>
      </c>
      <c r="M564" s="300">
        <f>SAÍDAS!N33*(SAÍDAS!$Y33/100)</f>
        <v>0</v>
      </c>
      <c r="N564" s="300">
        <f>SAÍDAS!O33*(SAÍDAS!$Y33/100)</f>
        <v>0</v>
      </c>
      <c r="O564" s="300">
        <f>SAÍDAS!P33*(SAÍDAS!$Y33/100)</f>
        <v>0</v>
      </c>
      <c r="P564" s="300"/>
      <c r="Q564" s="678"/>
      <c r="R564" s="783"/>
      <c r="S564" s="783"/>
      <c r="T564" s="783"/>
      <c r="U564" s="783"/>
      <c r="V564" s="783"/>
      <c r="W564" s="783"/>
      <c r="X564" s="783"/>
      <c r="Y564" s="783"/>
    </row>
    <row r="565" spans="1:25" hidden="1" x14ac:dyDescent="0.25">
      <c r="A565" s="670"/>
      <c r="B565" s="739" t="str">
        <f>SAÍDAS!C34</f>
        <v>Serviços Terceirizados</v>
      </c>
      <c r="C565" s="300">
        <f t="shared" si="178"/>
        <v>0</v>
      </c>
      <c r="D565" s="300">
        <f>SAÍDAS!E34*(SAÍDAS!$Y34/100)</f>
        <v>0</v>
      </c>
      <c r="E565" s="300">
        <f>SAÍDAS!F34*(SAÍDAS!$Y34/100)</f>
        <v>0</v>
      </c>
      <c r="F565" s="300">
        <f>SAÍDAS!G34*(SAÍDAS!$Y34/100)</f>
        <v>0</v>
      </c>
      <c r="G565" s="300">
        <f>SAÍDAS!H34*(SAÍDAS!$Y34/100)</f>
        <v>0</v>
      </c>
      <c r="H565" s="300">
        <f>SAÍDAS!I34*(SAÍDAS!$Y34/100)</f>
        <v>0</v>
      </c>
      <c r="I565" s="300">
        <f>SAÍDAS!J34*(SAÍDAS!$Y34/100)</f>
        <v>0</v>
      </c>
      <c r="J565" s="300">
        <f>SAÍDAS!K34*(SAÍDAS!$Y34/100)</f>
        <v>0</v>
      </c>
      <c r="K565" s="300">
        <f>SAÍDAS!L34*(SAÍDAS!$Y34/100)</f>
        <v>0</v>
      </c>
      <c r="L565" s="300">
        <f>SAÍDAS!M34*(SAÍDAS!$Y34/100)</f>
        <v>0</v>
      </c>
      <c r="M565" s="300">
        <f>SAÍDAS!N34*(SAÍDAS!$Y34/100)</f>
        <v>0</v>
      </c>
      <c r="N565" s="300">
        <f>SAÍDAS!O34*(SAÍDAS!$Y34/100)</f>
        <v>0</v>
      </c>
      <c r="O565" s="300">
        <f>SAÍDAS!P34*(SAÍDAS!$Y34/100)</f>
        <v>0</v>
      </c>
      <c r="P565" s="300"/>
      <c r="Q565" s="678"/>
      <c r="R565" s="783"/>
      <c r="S565" s="783"/>
      <c r="T565" s="783"/>
      <c r="U565" s="783"/>
      <c r="V565" s="783"/>
      <c r="W565" s="783"/>
      <c r="X565" s="783"/>
      <c r="Y565" s="783"/>
    </row>
    <row r="566" spans="1:25" hidden="1" x14ac:dyDescent="0.25">
      <c r="A566" s="670"/>
      <c r="B566" s="739" t="str">
        <f>SAÍDAS!C35</f>
        <v>Alimentação</v>
      </c>
      <c r="C566" s="300">
        <f t="shared" si="178"/>
        <v>0</v>
      </c>
      <c r="D566" s="300">
        <f>SAÍDAS!E35*(SAÍDAS!$Y35/100)</f>
        <v>0</v>
      </c>
      <c r="E566" s="300">
        <f>SAÍDAS!F35*(SAÍDAS!$Y35/100)</f>
        <v>0</v>
      </c>
      <c r="F566" s="300">
        <f>SAÍDAS!G35*(SAÍDAS!$Y35/100)</f>
        <v>0</v>
      </c>
      <c r="G566" s="300">
        <f>SAÍDAS!H35*(SAÍDAS!$Y35/100)</f>
        <v>0</v>
      </c>
      <c r="H566" s="300">
        <f>SAÍDAS!I35*(SAÍDAS!$Y35/100)</f>
        <v>0</v>
      </c>
      <c r="I566" s="300">
        <f>SAÍDAS!J35*(SAÍDAS!$Y35/100)</f>
        <v>0</v>
      </c>
      <c r="J566" s="300">
        <f>SAÍDAS!K35*(SAÍDAS!$Y35/100)</f>
        <v>0</v>
      </c>
      <c r="K566" s="300">
        <f>SAÍDAS!L35*(SAÍDAS!$Y35/100)</f>
        <v>0</v>
      </c>
      <c r="L566" s="300">
        <f>SAÍDAS!M35*(SAÍDAS!$Y35/100)</f>
        <v>0</v>
      </c>
      <c r="M566" s="300">
        <f>SAÍDAS!N35*(SAÍDAS!$Y35/100)</f>
        <v>0</v>
      </c>
      <c r="N566" s="300">
        <f>SAÍDAS!O35*(SAÍDAS!$Y35/100)</f>
        <v>0</v>
      </c>
      <c r="O566" s="300">
        <f>SAÍDAS!P35*(SAÍDAS!$Y35/100)</f>
        <v>0</v>
      </c>
      <c r="P566" s="300"/>
      <c r="Q566" s="678"/>
      <c r="R566" s="783"/>
      <c r="S566" s="783"/>
      <c r="T566" s="783"/>
      <c r="U566" s="783"/>
      <c r="V566" s="783"/>
      <c r="W566" s="783"/>
      <c r="X566" s="783"/>
      <c r="Y566" s="783"/>
    </row>
    <row r="567" spans="1:25" hidden="1" x14ac:dyDescent="0.25">
      <c r="A567" s="670"/>
      <c r="B567" s="739" t="str">
        <f>SAÍDAS!C36</f>
        <v>Alimentação</v>
      </c>
      <c r="C567" s="300">
        <f t="shared" si="178"/>
        <v>0</v>
      </c>
      <c r="D567" s="300">
        <f>SAÍDAS!E36*(SAÍDAS!$Y36/100)</f>
        <v>0</v>
      </c>
      <c r="E567" s="300">
        <f>SAÍDAS!F36*(SAÍDAS!$Y36/100)</f>
        <v>0</v>
      </c>
      <c r="F567" s="300">
        <f>SAÍDAS!G36*(SAÍDAS!$Y36/100)</f>
        <v>0</v>
      </c>
      <c r="G567" s="300">
        <f>SAÍDAS!H36*(SAÍDAS!$Y36/100)</f>
        <v>0</v>
      </c>
      <c r="H567" s="300">
        <f>SAÍDAS!I36*(SAÍDAS!$Y36/100)</f>
        <v>0</v>
      </c>
      <c r="I567" s="300">
        <f>SAÍDAS!J36*(SAÍDAS!$Y36/100)</f>
        <v>0</v>
      </c>
      <c r="J567" s="300">
        <f>SAÍDAS!K36*(SAÍDAS!$Y36/100)</f>
        <v>0</v>
      </c>
      <c r="K567" s="300">
        <f>SAÍDAS!L36*(SAÍDAS!$Y36/100)</f>
        <v>0</v>
      </c>
      <c r="L567" s="300">
        <f>SAÍDAS!M36*(SAÍDAS!$Y36/100)</f>
        <v>0</v>
      </c>
      <c r="M567" s="300">
        <f>SAÍDAS!N36*(SAÍDAS!$Y36/100)</f>
        <v>0</v>
      </c>
      <c r="N567" s="300">
        <f>SAÍDAS!O36*(SAÍDAS!$Y36/100)</f>
        <v>0</v>
      </c>
      <c r="O567" s="300">
        <f>SAÍDAS!P36*(SAÍDAS!$Y36/100)</f>
        <v>0</v>
      </c>
      <c r="P567" s="300"/>
      <c r="Q567" s="678"/>
      <c r="R567" s="783"/>
      <c r="S567" s="783"/>
      <c r="T567" s="783"/>
      <c r="U567" s="783"/>
      <c r="V567" s="783"/>
      <c r="W567" s="783"/>
      <c r="X567" s="783"/>
      <c r="Y567" s="783"/>
    </row>
    <row r="568" spans="1:25" hidden="1" x14ac:dyDescent="0.25">
      <c r="A568" s="670"/>
      <c r="B568" s="739" t="str">
        <f>SAÍDAS!C37</f>
        <v>Alimentação</v>
      </c>
      <c r="C568" s="300">
        <f t="shared" si="178"/>
        <v>0</v>
      </c>
      <c r="D568" s="300">
        <f>SAÍDAS!E37*(SAÍDAS!$Y37/100)</f>
        <v>0</v>
      </c>
      <c r="E568" s="300">
        <f>SAÍDAS!F37*(SAÍDAS!$Y37/100)</f>
        <v>0</v>
      </c>
      <c r="F568" s="300">
        <f>SAÍDAS!G37*(SAÍDAS!$Y37/100)</f>
        <v>0</v>
      </c>
      <c r="G568" s="300">
        <f>SAÍDAS!H37*(SAÍDAS!$Y37/100)</f>
        <v>0</v>
      </c>
      <c r="H568" s="300">
        <f>SAÍDAS!I37*(SAÍDAS!$Y37/100)</f>
        <v>0</v>
      </c>
      <c r="I568" s="300">
        <f>SAÍDAS!J37*(SAÍDAS!$Y37/100)</f>
        <v>0</v>
      </c>
      <c r="J568" s="300">
        <f>SAÍDAS!K37*(SAÍDAS!$Y37/100)</f>
        <v>0</v>
      </c>
      <c r="K568" s="300">
        <f>SAÍDAS!L37*(SAÍDAS!$Y37/100)</f>
        <v>0</v>
      </c>
      <c r="L568" s="300">
        <f>SAÍDAS!M37*(SAÍDAS!$Y37/100)</f>
        <v>0</v>
      </c>
      <c r="M568" s="300">
        <f>SAÍDAS!N37*(SAÍDAS!$Y37/100)</f>
        <v>0</v>
      </c>
      <c r="N568" s="300">
        <f>SAÍDAS!O37*(SAÍDAS!$Y37/100)</f>
        <v>0</v>
      </c>
      <c r="O568" s="300">
        <f>SAÍDAS!P37*(SAÍDAS!$Y37/100)</f>
        <v>0</v>
      </c>
      <c r="P568" s="300"/>
      <c r="Q568" s="678"/>
      <c r="R568" s="783"/>
      <c r="S568" s="783"/>
      <c r="T568" s="783"/>
      <c r="U568" s="783"/>
      <c r="V568" s="783"/>
      <c r="W568" s="783"/>
      <c r="X568" s="783"/>
      <c r="Y568" s="783"/>
    </row>
    <row r="569" spans="1:25" hidden="1" x14ac:dyDescent="0.25">
      <c r="A569" s="670"/>
      <c r="B569" s="739" t="str">
        <f>SAÍDAS!C38</f>
        <v>Alimentação</v>
      </c>
      <c r="C569" s="300">
        <f t="shared" si="178"/>
        <v>0</v>
      </c>
      <c r="D569" s="300">
        <f>SAÍDAS!E38*(SAÍDAS!$Y38/100)</f>
        <v>0</v>
      </c>
      <c r="E569" s="300">
        <f>SAÍDAS!F38*(SAÍDAS!$Y38/100)</f>
        <v>0</v>
      </c>
      <c r="F569" s="300">
        <f>SAÍDAS!G38*(SAÍDAS!$Y38/100)</f>
        <v>0</v>
      </c>
      <c r="G569" s="300">
        <f>SAÍDAS!H38*(SAÍDAS!$Y38/100)</f>
        <v>0</v>
      </c>
      <c r="H569" s="300">
        <f>SAÍDAS!I38*(SAÍDAS!$Y38/100)</f>
        <v>0</v>
      </c>
      <c r="I569" s="300">
        <f>SAÍDAS!J38*(SAÍDAS!$Y38/100)</f>
        <v>0</v>
      </c>
      <c r="J569" s="300">
        <f>SAÍDAS!K38*(SAÍDAS!$Y38/100)</f>
        <v>0</v>
      </c>
      <c r="K569" s="300">
        <f>SAÍDAS!L38*(SAÍDAS!$Y38/100)</f>
        <v>0</v>
      </c>
      <c r="L569" s="300">
        <f>SAÍDAS!M38*(SAÍDAS!$Y38/100)</f>
        <v>0</v>
      </c>
      <c r="M569" s="300">
        <f>SAÍDAS!N38*(SAÍDAS!$Y38/100)</f>
        <v>0</v>
      </c>
      <c r="N569" s="300">
        <f>SAÍDAS!O38*(SAÍDAS!$Y38/100)</f>
        <v>0</v>
      </c>
      <c r="O569" s="300">
        <f>SAÍDAS!P38*(SAÍDAS!$Y38/100)</f>
        <v>0</v>
      </c>
      <c r="P569" s="300"/>
      <c r="Q569" s="678"/>
      <c r="R569" s="783"/>
      <c r="S569" s="783"/>
      <c r="T569" s="783"/>
      <c r="U569" s="783"/>
      <c r="V569" s="783"/>
      <c r="W569" s="783"/>
      <c r="X569" s="783"/>
      <c r="Y569" s="783"/>
    </row>
    <row r="570" spans="1:25" hidden="1" x14ac:dyDescent="0.25">
      <c r="A570" s="670"/>
      <c r="B570" s="739" t="str">
        <f>SAÍDAS!C39</f>
        <v>Alimentação</v>
      </c>
      <c r="C570" s="300">
        <f t="shared" si="178"/>
        <v>0</v>
      </c>
      <c r="D570" s="300">
        <f>SAÍDAS!E39*(SAÍDAS!$Y39/100)</f>
        <v>0</v>
      </c>
      <c r="E570" s="300">
        <f>SAÍDAS!F39*(SAÍDAS!$Y39/100)</f>
        <v>0</v>
      </c>
      <c r="F570" s="300">
        <f>SAÍDAS!G39*(SAÍDAS!$Y39/100)</f>
        <v>0</v>
      </c>
      <c r="G570" s="300">
        <f>SAÍDAS!H39*(SAÍDAS!$Y39/100)</f>
        <v>0</v>
      </c>
      <c r="H570" s="300">
        <f>SAÍDAS!I39*(SAÍDAS!$Y39/100)</f>
        <v>0</v>
      </c>
      <c r="I570" s="300">
        <f>SAÍDAS!J39*(SAÍDAS!$Y39/100)</f>
        <v>0</v>
      </c>
      <c r="J570" s="300">
        <f>SAÍDAS!K39*(SAÍDAS!$Y39/100)</f>
        <v>0</v>
      </c>
      <c r="K570" s="300">
        <f>SAÍDAS!L39*(SAÍDAS!$Y39/100)</f>
        <v>0</v>
      </c>
      <c r="L570" s="300">
        <f>SAÍDAS!M39*(SAÍDAS!$Y39/100)</f>
        <v>0</v>
      </c>
      <c r="M570" s="300">
        <f>SAÍDAS!N39*(SAÍDAS!$Y39/100)</f>
        <v>0</v>
      </c>
      <c r="N570" s="300">
        <f>SAÍDAS!O39*(SAÍDAS!$Y39/100)</f>
        <v>0</v>
      </c>
      <c r="O570" s="300">
        <f>SAÍDAS!P39*(SAÍDAS!$Y39/100)</f>
        <v>0</v>
      </c>
      <c r="P570" s="300"/>
      <c r="Q570" s="678"/>
      <c r="R570" s="783"/>
      <c r="S570" s="783"/>
      <c r="T570" s="783"/>
      <c r="U570" s="783"/>
      <c r="V570" s="783"/>
      <c r="W570" s="783"/>
      <c r="X570" s="783"/>
      <c r="Y570" s="783"/>
    </row>
    <row r="571" spans="1:25" hidden="1" x14ac:dyDescent="0.25">
      <c r="A571" s="670"/>
      <c r="B571" s="739" t="str">
        <f>SAÍDAS!C40</f>
        <v>Alimentação</v>
      </c>
      <c r="C571" s="300">
        <f t="shared" si="178"/>
        <v>0</v>
      </c>
      <c r="D571" s="300">
        <f>SAÍDAS!E40*(SAÍDAS!$Y40/100)</f>
        <v>0</v>
      </c>
      <c r="E571" s="300">
        <f>SAÍDAS!F40*(SAÍDAS!$Y40/100)</f>
        <v>0</v>
      </c>
      <c r="F571" s="300">
        <f>SAÍDAS!G40*(SAÍDAS!$Y40/100)</f>
        <v>0</v>
      </c>
      <c r="G571" s="300">
        <f>SAÍDAS!H40*(SAÍDAS!$Y40/100)</f>
        <v>0</v>
      </c>
      <c r="H571" s="300">
        <f>SAÍDAS!I40*(SAÍDAS!$Y40/100)</f>
        <v>0</v>
      </c>
      <c r="I571" s="300">
        <f>SAÍDAS!J40*(SAÍDAS!$Y40/100)</f>
        <v>0</v>
      </c>
      <c r="J571" s="300">
        <f>SAÍDAS!K40*(SAÍDAS!$Y40/100)</f>
        <v>0</v>
      </c>
      <c r="K571" s="300">
        <f>SAÍDAS!L40*(SAÍDAS!$Y40/100)</f>
        <v>0</v>
      </c>
      <c r="L571" s="300">
        <f>SAÍDAS!M40*(SAÍDAS!$Y40/100)</f>
        <v>0</v>
      </c>
      <c r="M571" s="300">
        <f>SAÍDAS!N40*(SAÍDAS!$Y40/100)</f>
        <v>0</v>
      </c>
      <c r="N571" s="300">
        <f>SAÍDAS!O40*(SAÍDAS!$Y40/100)</f>
        <v>0</v>
      </c>
      <c r="O571" s="300">
        <f>SAÍDAS!P40*(SAÍDAS!$Y40/100)</f>
        <v>0</v>
      </c>
      <c r="P571" s="300"/>
      <c r="Q571" s="678"/>
      <c r="R571" s="783"/>
      <c r="S571" s="783"/>
      <c r="T571" s="783"/>
      <c r="U571" s="783"/>
      <c r="V571" s="783"/>
      <c r="W571" s="783"/>
      <c r="X571" s="783"/>
      <c r="Y571" s="783"/>
    </row>
    <row r="572" spans="1:25" hidden="1" x14ac:dyDescent="0.25">
      <c r="A572" s="670"/>
      <c r="B572" s="739" t="str">
        <f>SAÍDAS!C41</f>
        <v>Alimentação</v>
      </c>
      <c r="C572" s="300">
        <f t="shared" si="178"/>
        <v>0</v>
      </c>
      <c r="D572" s="300">
        <f>SAÍDAS!E41*(SAÍDAS!$Y41/100)</f>
        <v>0</v>
      </c>
      <c r="E572" s="300">
        <f>SAÍDAS!F41*(SAÍDAS!$Y41/100)</f>
        <v>0</v>
      </c>
      <c r="F572" s="300">
        <f>SAÍDAS!G41*(SAÍDAS!$Y41/100)</f>
        <v>0</v>
      </c>
      <c r="G572" s="300">
        <f>SAÍDAS!H41*(SAÍDAS!$Y41/100)</f>
        <v>0</v>
      </c>
      <c r="H572" s="300">
        <f>SAÍDAS!I41*(SAÍDAS!$Y41/100)</f>
        <v>0</v>
      </c>
      <c r="I572" s="300">
        <f>SAÍDAS!J41*(SAÍDAS!$Y41/100)</f>
        <v>0</v>
      </c>
      <c r="J572" s="300">
        <f>SAÍDAS!K41*(SAÍDAS!$Y41/100)</f>
        <v>0</v>
      </c>
      <c r="K572" s="300">
        <f>SAÍDAS!L41*(SAÍDAS!$Y41/100)</f>
        <v>0</v>
      </c>
      <c r="L572" s="300">
        <f>SAÍDAS!M41*(SAÍDAS!$Y41/100)</f>
        <v>0</v>
      </c>
      <c r="M572" s="300">
        <f>SAÍDAS!N41*(SAÍDAS!$Y41/100)</f>
        <v>0</v>
      </c>
      <c r="N572" s="300">
        <f>SAÍDAS!O41*(SAÍDAS!$Y41/100)</f>
        <v>0</v>
      </c>
      <c r="O572" s="300">
        <f>SAÍDAS!P41*(SAÍDAS!$Y41/100)</f>
        <v>0</v>
      </c>
      <c r="P572" s="300"/>
      <c r="Q572" s="678"/>
      <c r="R572" s="783"/>
      <c r="S572" s="783"/>
      <c r="T572" s="783"/>
      <c r="U572" s="783"/>
      <c r="V572" s="783"/>
      <c r="W572" s="783"/>
      <c r="X572" s="783"/>
      <c r="Y572" s="783"/>
    </row>
    <row r="573" spans="1:25" hidden="1" x14ac:dyDescent="0.25">
      <c r="A573" s="670"/>
      <c r="B573" s="739" t="str">
        <f>SAÍDAS!C42</f>
        <v>Alimentação</v>
      </c>
      <c r="C573" s="300">
        <f t="shared" si="178"/>
        <v>0</v>
      </c>
      <c r="D573" s="300">
        <f>SAÍDAS!E42*(SAÍDAS!$Y42/100)</f>
        <v>0</v>
      </c>
      <c r="E573" s="300">
        <f>SAÍDAS!F42*(SAÍDAS!$Y42/100)</f>
        <v>0</v>
      </c>
      <c r="F573" s="300">
        <f>SAÍDAS!G42*(SAÍDAS!$Y42/100)</f>
        <v>0</v>
      </c>
      <c r="G573" s="300">
        <f>SAÍDAS!H42*(SAÍDAS!$Y42/100)</f>
        <v>0</v>
      </c>
      <c r="H573" s="300">
        <f>SAÍDAS!I42*(SAÍDAS!$Y42/100)</f>
        <v>0</v>
      </c>
      <c r="I573" s="300">
        <f>SAÍDAS!J42*(SAÍDAS!$Y42/100)</f>
        <v>0</v>
      </c>
      <c r="J573" s="300">
        <f>SAÍDAS!K42*(SAÍDAS!$Y42/100)</f>
        <v>0</v>
      </c>
      <c r="K573" s="300">
        <f>SAÍDAS!L42*(SAÍDAS!$Y42/100)</f>
        <v>0</v>
      </c>
      <c r="L573" s="300">
        <f>SAÍDAS!M42*(SAÍDAS!$Y42/100)</f>
        <v>0</v>
      </c>
      <c r="M573" s="300">
        <f>SAÍDAS!N42*(SAÍDAS!$Y42/100)</f>
        <v>0</v>
      </c>
      <c r="N573" s="300">
        <f>SAÍDAS!O42*(SAÍDAS!$Y42/100)</f>
        <v>0</v>
      </c>
      <c r="O573" s="300">
        <f>SAÍDAS!P42*(SAÍDAS!$Y42/100)</f>
        <v>0</v>
      </c>
      <c r="P573" s="300"/>
      <c r="Q573" s="678"/>
      <c r="R573" s="783"/>
      <c r="S573" s="783"/>
      <c r="T573" s="783"/>
      <c r="U573" s="783"/>
      <c r="V573" s="783"/>
      <c r="W573" s="783"/>
      <c r="X573" s="783"/>
      <c r="Y573" s="783"/>
    </row>
    <row r="574" spans="1:25" hidden="1" x14ac:dyDescent="0.25">
      <c r="A574" s="670"/>
      <c r="B574" s="739" t="str">
        <f>SAÍDAS!C43</f>
        <v>Alimentação</v>
      </c>
      <c r="C574" s="300">
        <f t="shared" si="178"/>
        <v>0</v>
      </c>
      <c r="D574" s="300">
        <f>SAÍDAS!E43*(SAÍDAS!$Y43/100)</f>
        <v>0</v>
      </c>
      <c r="E574" s="300">
        <f>SAÍDAS!F43*(SAÍDAS!$Y43/100)</f>
        <v>0</v>
      </c>
      <c r="F574" s="300">
        <f>SAÍDAS!G43*(SAÍDAS!$Y43/100)</f>
        <v>0</v>
      </c>
      <c r="G574" s="300">
        <f>SAÍDAS!H43*(SAÍDAS!$Y43/100)</f>
        <v>0</v>
      </c>
      <c r="H574" s="300">
        <f>SAÍDAS!I43*(SAÍDAS!$Y43/100)</f>
        <v>0</v>
      </c>
      <c r="I574" s="300">
        <f>SAÍDAS!J43*(SAÍDAS!$Y43/100)</f>
        <v>0</v>
      </c>
      <c r="J574" s="300">
        <f>SAÍDAS!K43*(SAÍDAS!$Y43/100)</f>
        <v>0</v>
      </c>
      <c r="K574" s="300">
        <f>SAÍDAS!L43*(SAÍDAS!$Y43/100)</f>
        <v>0</v>
      </c>
      <c r="L574" s="300">
        <f>SAÍDAS!M43*(SAÍDAS!$Y43/100)</f>
        <v>0</v>
      </c>
      <c r="M574" s="300">
        <f>SAÍDAS!N43*(SAÍDAS!$Y43/100)</f>
        <v>0</v>
      </c>
      <c r="N574" s="300">
        <f>SAÍDAS!O43*(SAÍDAS!$Y43/100)</f>
        <v>0</v>
      </c>
      <c r="O574" s="300">
        <f>SAÍDAS!P43*(SAÍDAS!$Y43/100)</f>
        <v>0</v>
      </c>
      <c r="P574" s="300"/>
      <c r="Q574" s="678"/>
      <c r="R574" s="783"/>
      <c r="S574" s="783"/>
      <c r="T574" s="783"/>
      <c r="U574" s="783"/>
      <c r="V574" s="783"/>
      <c r="W574" s="783"/>
      <c r="X574" s="783"/>
      <c r="Y574" s="783"/>
    </row>
    <row r="575" spans="1:25" hidden="1" x14ac:dyDescent="0.25">
      <c r="A575" s="670"/>
      <c r="B575" s="739" t="str">
        <f>SAÍDAS!C44</f>
        <v>Alimentação</v>
      </c>
      <c r="C575" s="300">
        <f t="shared" si="178"/>
        <v>0</v>
      </c>
      <c r="D575" s="300">
        <f>SAÍDAS!E44*(SAÍDAS!$Y44/100)</f>
        <v>0</v>
      </c>
      <c r="E575" s="300">
        <f>SAÍDAS!F44*(SAÍDAS!$Y44/100)</f>
        <v>0</v>
      </c>
      <c r="F575" s="300">
        <f>SAÍDAS!G44*(SAÍDAS!$Y44/100)</f>
        <v>0</v>
      </c>
      <c r="G575" s="300">
        <f>SAÍDAS!H44*(SAÍDAS!$Y44/100)</f>
        <v>0</v>
      </c>
      <c r="H575" s="300">
        <f>SAÍDAS!I44*(SAÍDAS!$Y44/100)</f>
        <v>0</v>
      </c>
      <c r="I575" s="300">
        <f>SAÍDAS!J44*(SAÍDAS!$Y44/100)</f>
        <v>0</v>
      </c>
      <c r="J575" s="300">
        <f>SAÍDAS!K44*(SAÍDAS!$Y44/100)</f>
        <v>0</v>
      </c>
      <c r="K575" s="300">
        <f>SAÍDAS!L44*(SAÍDAS!$Y44/100)</f>
        <v>0</v>
      </c>
      <c r="L575" s="300">
        <f>SAÍDAS!M44*(SAÍDAS!$Y44/100)</f>
        <v>0</v>
      </c>
      <c r="M575" s="300">
        <f>SAÍDAS!N44*(SAÍDAS!$Y44/100)</f>
        <v>0</v>
      </c>
      <c r="N575" s="300">
        <f>SAÍDAS!O44*(SAÍDAS!$Y44/100)</f>
        <v>0</v>
      </c>
      <c r="O575" s="300">
        <f>SAÍDAS!P44*(SAÍDAS!$Y44/100)</f>
        <v>0</v>
      </c>
      <c r="P575" s="300"/>
      <c r="Q575" s="678"/>
      <c r="R575" s="783"/>
      <c r="S575" s="783"/>
      <c r="T575" s="783"/>
      <c r="U575" s="783"/>
      <c r="V575" s="783"/>
      <c r="W575" s="783"/>
      <c r="X575" s="783"/>
      <c r="Y575" s="783"/>
    </row>
    <row r="576" spans="1:25" hidden="1" x14ac:dyDescent="0.25">
      <c r="A576" s="670"/>
      <c r="B576" s="739" t="str">
        <f>SAÍDAS!C45</f>
        <v>Alimentação</v>
      </c>
      <c r="C576" s="300">
        <f t="shared" si="178"/>
        <v>0</v>
      </c>
      <c r="D576" s="300">
        <f>SAÍDAS!E45*(SAÍDAS!$Y45/100)</f>
        <v>0</v>
      </c>
      <c r="E576" s="300">
        <f>SAÍDAS!F45*(SAÍDAS!$Y45/100)</f>
        <v>0</v>
      </c>
      <c r="F576" s="300">
        <f>SAÍDAS!G45*(SAÍDAS!$Y45/100)</f>
        <v>0</v>
      </c>
      <c r="G576" s="300">
        <f>SAÍDAS!H45*(SAÍDAS!$Y45/100)</f>
        <v>0</v>
      </c>
      <c r="H576" s="300">
        <f>SAÍDAS!I45*(SAÍDAS!$Y45/100)</f>
        <v>0</v>
      </c>
      <c r="I576" s="300">
        <f>SAÍDAS!J45*(SAÍDAS!$Y45/100)</f>
        <v>0</v>
      </c>
      <c r="J576" s="300">
        <f>SAÍDAS!K45*(SAÍDAS!$Y45/100)</f>
        <v>0</v>
      </c>
      <c r="K576" s="300">
        <f>SAÍDAS!L45*(SAÍDAS!$Y45/100)</f>
        <v>0</v>
      </c>
      <c r="L576" s="300">
        <f>SAÍDAS!M45*(SAÍDAS!$Y45/100)</f>
        <v>0</v>
      </c>
      <c r="M576" s="300">
        <f>SAÍDAS!N45*(SAÍDAS!$Y45/100)</f>
        <v>0</v>
      </c>
      <c r="N576" s="300">
        <f>SAÍDAS!O45*(SAÍDAS!$Y45/100)</f>
        <v>0</v>
      </c>
      <c r="O576" s="300">
        <f>SAÍDAS!P45*(SAÍDAS!$Y45/100)</f>
        <v>0</v>
      </c>
      <c r="P576" s="300"/>
      <c r="Q576" s="678"/>
      <c r="R576" s="783"/>
      <c r="S576" s="783"/>
      <c r="T576" s="783"/>
      <c r="U576" s="783"/>
      <c r="V576" s="783"/>
      <c r="W576" s="783"/>
      <c r="X576" s="783"/>
      <c r="Y576" s="783"/>
    </row>
    <row r="577" spans="1:25" hidden="1" x14ac:dyDescent="0.25">
      <c r="A577" s="670"/>
      <c r="B577" s="739" t="str">
        <f>SAÍDAS!C46</f>
        <v>Manutenção de Forragem</v>
      </c>
      <c r="C577" s="300">
        <f t="shared" si="178"/>
        <v>0</v>
      </c>
      <c r="D577" s="300">
        <f>SAÍDAS!E46*(SAÍDAS!$Y46/100)</f>
        <v>0</v>
      </c>
      <c r="E577" s="300">
        <f>SAÍDAS!F46*(SAÍDAS!$Y46/100)</f>
        <v>0</v>
      </c>
      <c r="F577" s="300">
        <f>SAÍDAS!G46*(SAÍDAS!$Y46/100)</f>
        <v>0</v>
      </c>
      <c r="G577" s="300">
        <f>SAÍDAS!H46*(SAÍDAS!$Y46/100)</f>
        <v>0</v>
      </c>
      <c r="H577" s="300">
        <f>SAÍDAS!I46*(SAÍDAS!$Y46/100)</f>
        <v>0</v>
      </c>
      <c r="I577" s="300">
        <f>SAÍDAS!J46*(SAÍDAS!$Y46/100)</f>
        <v>0</v>
      </c>
      <c r="J577" s="300">
        <f>SAÍDAS!K46*(SAÍDAS!$Y46/100)</f>
        <v>0</v>
      </c>
      <c r="K577" s="300">
        <f>SAÍDAS!L46*(SAÍDAS!$Y46/100)</f>
        <v>0</v>
      </c>
      <c r="L577" s="300">
        <f>SAÍDAS!M46*(SAÍDAS!$Y46/100)</f>
        <v>0</v>
      </c>
      <c r="M577" s="300">
        <f>SAÍDAS!N46*(SAÍDAS!$Y46/100)</f>
        <v>0</v>
      </c>
      <c r="N577" s="300">
        <f>SAÍDAS!O46*(SAÍDAS!$Y46/100)</f>
        <v>0</v>
      </c>
      <c r="O577" s="300">
        <f>SAÍDAS!P46*(SAÍDAS!$Y46/100)</f>
        <v>0</v>
      </c>
      <c r="P577" s="300"/>
      <c r="Q577" s="678"/>
      <c r="R577" s="783"/>
      <c r="S577" s="783"/>
      <c r="T577" s="783"/>
      <c r="U577" s="783"/>
      <c r="V577" s="783"/>
      <c r="W577" s="783"/>
      <c r="X577" s="783"/>
      <c r="Y577" s="783"/>
    </row>
    <row r="578" spans="1:25" hidden="1" x14ac:dyDescent="0.25">
      <c r="A578" s="670"/>
      <c r="B578" s="739" t="str">
        <f>SAÍDAS!C47</f>
        <v>Manutenção de Forragem</v>
      </c>
      <c r="C578" s="300">
        <f t="shared" si="178"/>
        <v>0</v>
      </c>
      <c r="D578" s="300">
        <f>SAÍDAS!E47*(SAÍDAS!$Y47/100)</f>
        <v>0</v>
      </c>
      <c r="E578" s="300">
        <f>SAÍDAS!F47*(SAÍDAS!$Y47/100)</f>
        <v>0</v>
      </c>
      <c r="F578" s="300">
        <f>SAÍDAS!G47*(SAÍDAS!$Y47/100)</f>
        <v>0</v>
      </c>
      <c r="G578" s="300">
        <f>SAÍDAS!H47*(SAÍDAS!$Y47/100)</f>
        <v>0</v>
      </c>
      <c r="H578" s="300">
        <f>SAÍDAS!I47*(SAÍDAS!$Y47/100)</f>
        <v>0</v>
      </c>
      <c r="I578" s="300">
        <f>SAÍDAS!J47*(SAÍDAS!$Y47/100)</f>
        <v>0</v>
      </c>
      <c r="J578" s="300">
        <f>SAÍDAS!K47*(SAÍDAS!$Y47/100)</f>
        <v>0</v>
      </c>
      <c r="K578" s="300">
        <f>SAÍDAS!L47*(SAÍDAS!$Y47/100)</f>
        <v>0</v>
      </c>
      <c r="L578" s="300">
        <f>SAÍDAS!M47*(SAÍDAS!$Y47/100)</f>
        <v>0</v>
      </c>
      <c r="M578" s="300">
        <f>SAÍDAS!N47*(SAÍDAS!$Y47/100)</f>
        <v>0</v>
      </c>
      <c r="N578" s="300">
        <f>SAÍDAS!O47*(SAÍDAS!$Y47/100)</f>
        <v>0</v>
      </c>
      <c r="O578" s="300">
        <f>SAÍDAS!P47*(SAÍDAS!$Y47/100)</f>
        <v>0</v>
      </c>
      <c r="P578" s="300"/>
      <c r="Q578" s="678"/>
      <c r="R578" s="783"/>
      <c r="S578" s="783"/>
      <c r="T578" s="783"/>
      <c r="U578" s="783"/>
      <c r="V578" s="783"/>
      <c r="W578" s="783"/>
      <c r="X578" s="783"/>
      <c r="Y578" s="783"/>
    </row>
    <row r="579" spans="1:25" hidden="1" x14ac:dyDescent="0.25">
      <c r="A579" s="670"/>
      <c r="B579" s="739" t="str">
        <f>SAÍDAS!C48</f>
        <v>Manutenção de Forragem</v>
      </c>
      <c r="C579" s="300">
        <f t="shared" si="178"/>
        <v>0</v>
      </c>
      <c r="D579" s="300">
        <f>SAÍDAS!E48*(SAÍDAS!$Y48/100)</f>
        <v>0</v>
      </c>
      <c r="E579" s="300">
        <f>SAÍDAS!F48*(SAÍDAS!$Y48/100)</f>
        <v>0</v>
      </c>
      <c r="F579" s="300">
        <f>SAÍDAS!G48*(SAÍDAS!$Y48/100)</f>
        <v>0</v>
      </c>
      <c r="G579" s="300">
        <f>SAÍDAS!H48*(SAÍDAS!$Y48/100)</f>
        <v>0</v>
      </c>
      <c r="H579" s="300">
        <f>SAÍDAS!I48*(SAÍDAS!$Y48/100)</f>
        <v>0</v>
      </c>
      <c r="I579" s="300">
        <f>SAÍDAS!J48*(SAÍDAS!$Y48/100)</f>
        <v>0</v>
      </c>
      <c r="J579" s="300">
        <f>SAÍDAS!K48*(SAÍDAS!$Y48/100)</f>
        <v>0</v>
      </c>
      <c r="K579" s="300">
        <f>SAÍDAS!L48*(SAÍDAS!$Y48/100)</f>
        <v>0</v>
      </c>
      <c r="L579" s="300">
        <f>SAÍDAS!M48*(SAÍDAS!$Y48/100)</f>
        <v>0</v>
      </c>
      <c r="M579" s="300">
        <f>SAÍDAS!N48*(SAÍDAS!$Y48/100)</f>
        <v>0</v>
      </c>
      <c r="N579" s="300">
        <f>SAÍDAS!O48*(SAÍDAS!$Y48/100)</f>
        <v>0</v>
      </c>
      <c r="O579" s="300">
        <f>SAÍDAS!P48*(SAÍDAS!$Y48/100)</f>
        <v>0</v>
      </c>
      <c r="P579" s="300"/>
      <c r="Q579" s="678"/>
      <c r="R579" s="783"/>
      <c r="S579" s="783"/>
      <c r="T579" s="783"/>
      <c r="U579" s="783"/>
      <c r="V579" s="783"/>
      <c r="W579" s="783"/>
      <c r="X579" s="783"/>
      <c r="Y579" s="783"/>
    </row>
    <row r="580" spans="1:25" hidden="1" x14ac:dyDescent="0.25">
      <c r="A580" s="670"/>
      <c r="B580" s="739" t="str">
        <f>SAÍDAS!C49</f>
        <v>Manutenção de Forragem</v>
      </c>
      <c r="C580" s="300">
        <f t="shared" si="178"/>
        <v>0</v>
      </c>
      <c r="D580" s="300">
        <f>SAÍDAS!E49*(SAÍDAS!$Y49/100)</f>
        <v>0</v>
      </c>
      <c r="E580" s="300">
        <f>SAÍDAS!F49*(SAÍDAS!$Y49/100)</f>
        <v>0</v>
      </c>
      <c r="F580" s="300">
        <f>SAÍDAS!G49*(SAÍDAS!$Y49/100)</f>
        <v>0</v>
      </c>
      <c r="G580" s="300">
        <f>SAÍDAS!H49*(SAÍDAS!$Y49/100)</f>
        <v>0</v>
      </c>
      <c r="H580" s="300">
        <f>SAÍDAS!I49*(SAÍDAS!$Y49/100)</f>
        <v>0</v>
      </c>
      <c r="I580" s="300">
        <f>SAÍDAS!J49*(SAÍDAS!$Y49/100)</f>
        <v>0</v>
      </c>
      <c r="J580" s="300">
        <f>SAÍDAS!K49*(SAÍDAS!$Y49/100)</f>
        <v>0</v>
      </c>
      <c r="K580" s="300">
        <f>SAÍDAS!L49*(SAÍDAS!$Y49/100)</f>
        <v>0</v>
      </c>
      <c r="L580" s="300">
        <f>SAÍDAS!M49*(SAÍDAS!$Y49/100)</f>
        <v>0</v>
      </c>
      <c r="M580" s="300">
        <f>SAÍDAS!N49*(SAÍDAS!$Y49/100)</f>
        <v>0</v>
      </c>
      <c r="N580" s="300">
        <f>SAÍDAS!O49*(SAÍDAS!$Y49/100)</f>
        <v>0</v>
      </c>
      <c r="O580" s="300">
        <f>SAÍDAS!P49*(SAÍDAS!$Y49/100)</f>
        <v>0</v>
      </c>
      <c r="P580" s="300"/>
      <c r="Q580" s="678"/>
      <c r="R580" s="783"/>
      <c r="S580" s="783"/>
      <c r="T580" s="783"/>
      <c r="U580" s="783"/>
      <c r="V580" s="783"/>
      <c r="W580" s="783"/>
      <c r="X580" s="783"/>
      <c r="Y580" s="783"/>
    </row>
    <row r="581" spans="1:25" hidden="1" x14ac:dyDescent="0.25">
      <c r="A581" s="670"/>
      <c r="B581" s="739" t="str">
        <f>SAÍDAS!C50</f>
        <v>Reprodução</v>
      </c>
      <c r="C581" s="300">
        <f t="shared" si="178"/>
        <v>0</v>
      </c>
      <c r="D581" s="300">
        <f>SAÍDAS!E50*(SAÍDAS!$Y50/100)</f>
        <v>0</v>
      </c>
      <c r="E581" s="300">
        <f>SAÍDAS!F50*(SAÍDAS!$Y50/100)</f>
        <v>0</v>
      </c>
      <c r="F581" s="300">
        <f>SAÍDAS!G50*(SAÍDAS!$Y50/100)</f>
        <v>0</v>
      </c>
      <c r="G581" s="300">
        <f>SAÍDAS!H50*(SAÍDAS!$Y50/100)</f>
        <v>0</v>
      </c>
      <c r="H581" s="300">
        <f>SAÍDAS!I50*(SAÍDAS!$Y50/100)</f>
        <v>0</v>
      </c>
      <c r="I581" s="300">
        <f>SAÍDAS!J50*(SAÍDAS!$Y50/100)</f>
        <v>0</v>
      </c>
      <c r="J581" s="300">
        <f>SAÍDAS!K50*(SAÍDAS!$Y50/100)</f>
        <v>0</v>
      </c>
      <c r="K581" s="300">
        <f>SAÍDAS!L50*(SAÍDAS!$Y50/100)</f>
        <v>0</v>
      </c>
      <c r="L581" s="300">
        <f>SAÍDAS!M50*(SAÍDAS!$Y50/100)</f>
        <v>0</v>
      </c>
      <c r="M581" s="300">
        <f>SAÍDAS!N50*(SAÍDAS!$Y50/100)</f>
        <v>0</v>
      </c>
      <c r="N581" s="300">
        <f>SAÍDAS!O50*(SAÍDAS!$Y50/100)</f>
        <v>0</v>
      </c>
      <c r="O581" s="300">
        <f>SAÍDAS!P50*(SAÍDAS!$Y50/100)</f>
        <v>0</v>
      </c>
      <c r="P581" s="300"/>
      <c r="Q581" s="678"/>
      <c r="R581" s="783"/>
      <c r="S581" s="783"/>
      <c r="T581" s="783"/>
      <c r="U581" s="783"/>
      <c r="V581" s="783"/>
      <c r="W581" s="783"/>
      <c r="X581" s="783"/>
      <c r="Y581" s="783"/>
    </row>
    <row r="582" spans="1:25" hidden="1" x14ac:dyDescent="0.25">
      <c r="A582" s="670"/>
      <c r="B582" s="739" t="str">
        <f>SAÍDAS!C51</f>
        <v>Reprodução</v>
      </c>
      <c r="C582" s="300">
        <f t="shared" si="178"/>
        <v>0</v>
      </c>
      <c r="D582" s="300">
        <f>SAÍDAS!E51*(SAÍDAS!$Y51/100)</f>
        <v>0</v>
      </c>
      <c r="E582" s="300">
        <f>SAÍDAS!F51*(SAÍDAS!$Y51/100)</f>
        <v>0</v>
      </c>
      <c r="F582" s="300">
        <f>SAÍDAS!G51*(SAÍDAS!$Y51/100)</f>
        <v>0</v>
      </c>
      <c r="G582" s="300">
        <f>SAÍDAS!H51*(SAÍDAS!$Y51/100)</f>
        <v>0</v>
      </c>
      <c r="H582" s="300">
        <f>SAÍDAS!I51*(SAÍDAS!$Y51/100)</f>
        <v>0</v>
      </c>
      <c r="I582" s="300">
        <f>SAÍDAS!J51*(SAÍDAS!$Y51/100)</f>
        <v>0</v>
      </c>
      <c r="J582" s="300">
        <f>SAÍDAS!K51*(SAÍDAS!$Y51/100)</f>
        <v>0</v>
      </c>
      <c r="K582" s="300">
        <f>SAÍDAS!L51*(SAÍDAS!$Y51/100)</f>
        <v>0</v>
      </c>
      <c r="L582" s="300">
        <f>SAÍDAS!M51*(SAÍDAS!$Y51/100)</f>
        <v>0</v>
      </c>
      <c r="M582" s="300">
        <f>SAÍDAS!N51*(SAÍDAS!$Y51/100)</f>
        <v>0</v>
      </c>
      <c r="N582" s="300">
        <f>SAÍDAS!O51*(SAÍDAS!$Y51/100)</f>
        <v>0</v>
      </c>
      <c r="O582" s="300">
        <f>SAÍDAS!P51*(SAÍDAS!$Y51/100)</f>
        <v>0</v>
      </c>
      <c r="P582" s="300"/>
      <c r="Q582" s="678"/>
      <c r="R582" s="783"/>
      <c r="S582" s="783"/>
      <c r="T582" s="783"/>
      <c r="U582" s="783"/>
      <c r="V582" s="783"/>
      <c r="W582" s="783"/>
      <c r="X582" s="783"/>
      <c r="Y582" s="783"/>
    </row>
    <row r="583" spans="1:25" hidden="1" x14ac:dyDescent="0.25">
      <c r="A583" s="670"/>
      <c r="B583" s="739" t="str">
        <f>SAÍDAS!C52</f>
        <v>Sanidade</v>
      </c>
      <c r="C583" s="300">
        <f t="shared" si="178"/>
        <v>0</v>
      </c>
      <c r="D583" s="300">
        <f>SAÍDAS!E52*(SAÍDAS!$Y52/100)</f>
        <v>0</v>
      </c>
      <c r="E583" s="300">
        <f>SAÍDAS!F52*(SAÍDAS!$Y52/100)</f>
        <v>0</v>
      </c>
      <c r="F583" s="300">
        <f>SAÍDAS!G52*(SAÍDAS!$Y52/100)</f>
        <v>0</v>
      </c>
      <c r="G583" s="300">
        <f>SAÍDAS!H52*(SAÍDAS!$Y52/100)</f>
        <v>0</v>
      </c>
      <c r="H583" s="300">
        <f>SAÍDAS!I52*(SAÍDAS!$Y52/100)</f>
        <v>0</v>
      </c>
      <c r="I583" s="300">
        <f>SAÍDAS!J52*(SAÍDAS!$Y52/100)</f>
        <v>0</v>
      </c>
      <c r="J583" s="300">
        <f>SAÍDAS!K52*(SAÍDAS!$Y52/100)</f>
        <v>0</v>
      </c>
      <c r="K583" s="300">
        <f>SAÍDAS!L52*(SAÍDAS!$Y52/100)</f>
        <v>0</v>
      </c>
      <c r="L583" s="300">
        <f>SAÍDAS!M52*(SAÍDAS!$Y52/100)</f>
        <v>0</v>
      </c>
      <c r="M583" s="300">
        <f>SAÍDAS!N52*(SAÍDAS!$Y52/100)</f>
        <v>0</v>
      </c>
      <c r="N583" s="300">
        <f>SAÍDAS!O52*(SAÍDAS!$Y52/100)</f>
        <v>0</v>
      </c>
      <c r="O583" s="300">
        <f>SAÍDAS!P52*(SAÍDAS!$Y52/100)</f>
        <v>0</v>
      </c>
      <c r="P583" s="300"/>
      <c r="Q583" s="678"/>
      <c r="R583" s="783"/>
      <c r="S583" s="783"/>
      <c r="T583" s="783"/>
      <c r="U583" s="783"/>
      <c r="V583" s="783"/>
      <c r="W583" s="783"/>
      <c r="X583" s="783"/>
      <c r="Y583" s="783"/>
    </row>
    <row r="584" spans="1:25" hidden="1" x14ac:dyDescent="0.25">
      <c r="A584" s="670"/>
      <c r="B584" s="739" t="str">
        <f>SAÍDAS!C53</f>
        <v>Sanidade</v>
      </c>
      <c r="C584" s="300">
        <f t="shared" si="178"/>
        <v>0</v>
      </c>
      <c r="D584" s="300">
        <f>SAÍDAS!E53*(SAÍDAS!$Y53/100)</f>
        <v>0</v>
      </c>
      <c r="E584" s="300">
        <f>SAÍDAS!F53*(SAÍDAS!$Y53/100)</f>
        <v>0</v>
      </c>
      <c r="F584" s="300">
        <f>SAÍDAS!G53*(SAÍDAS!$Y53/100)</f>
        <v>0</v>
      </c>
      <c r="G584" s="300">
        <f>SAÍDAS!H53*(SAÍDAS!$Y53/100)</f>
        <v>0</v>
      </c>
      <c r="H584" s="300">
        <f>SAÍDAS!I53*(SAÍDAS!$Y53/100)</f>
        <v>0</v>
      </c>
      <c r="I584" s="300">
        <f>SAÍDAS!J53*(SAÍDAS!$Y53/100)</f>
        <v>0</v>
      </c>
      <c r="J584" s="300">
        <f>SAÍDAS!K53*(SAÍDAS!$Y53/100)</f>
        <v>0</v>
      </c>
      <c r="K584" s="300">
        <f>SAÍDAS!L53*(SAÍDAS!$Y53/100)</f>
        <v>0</v>
      </c>
      <c r="L584" s="300">
        <f>SAÍDAS!M53*(SAÍDAS!$Y53/100)</f>
        <v>0</v>
      </c>
      <c r="M584" s="300">
        <f>SAÍDAS!N53*(SAÍDAS!$Y53/100)</f>
        <v>0</v>
      </c>
      <c r="N584" s="300">
        <f>SAÍDAS!O53*(SAÍDAS!$Y53/100)</f>
        <v>0</v>
      </c>
      <c r="O584" s="300">
        <f>SAÍDAS!P53*(SAÍDAS!$Y53/100)</f>
        <v>0</v>
      </c>
      <c r="P584" s="300"/>
      <c r="Q584" s="678"/>
      <c r="R584" s="783"/>
      <c r="S584" s="783"/>
      <c r="T584" s="783"/>
      <c r="U584" s="783"/>
      <c r="V584" s="783"/>
      <c r="W584" s="783"/>
      <c r="X584" s="783"/>
      <c r="Y584" s="783"/>
    </row>
    <row r="585" spans="1:25" hidden="1" x14ac:dyDescent="0.25">
      <c r="A585" s="670"/>
      <c r="B585" s="739" t="str">
        <f>SAÍDAS!C54</f>
        <v>Sanidade</v>
      </c>
      <c r="C585" s="300">
        <f t="shared" si="178"/>
        <v>0</v>
      </c>
      <c r="D585" s="300">
        <f>SAÍDAS!E54*(SAÍDAS!$Y54/100)</f>
        <v>0</v>
      </c>
      <c r="E585" s="300">
        <f>SAÍDAS!F54*(SAÍDAS!$Y54/100)</f>
        <v>0</v>
      </c>
      <c r="F585" s="300">
        <f>SAÍDAS!G54*(SAÍDAS!$Y54/100)</f>
        <v>0</v>
      </c>
      <c r="G585" s="300">
        <f>SAÍDAS!H54*(SAÍDAS!$Y54/100)</f>
        <v>0</v>
      </c>
      <c r="H585" s="300">
        <f>SAÍDAS!I54*(SAÍDAS!$Y54/100)</f>
        <v>0</v>
      </c>
      <c r="I585" s="300">
        <f>SAÍDAS!J54*(SAÍDAS!$Y54/100)</f>
        <v>0</v>
      </c>
      <c r="J585" s="300">
        <f>SAÍDAS!K54*(SAÍDAS!$Y54/100)</f>
        <v>0</v>
      </c>
      <c r="K585" s="300">
        <f>SAÍDAS!L54*(SAÍDAS!$Y54/100)</f>
        <v>0</v>
      </c>
      <c r="L585" s="300">
        <f>SAÍDAS!M54*(SAÍDAS!$Y54/100)</f>
        <v>0</v>
      </c>
      <c r="M585" s="300">
        <f>SAÍDAS!N54*(SAÍDAS!$Y54/100)</f>
        <v>0</v>
      </c>
      <c r="N585" s="300">
        <f>SAÍDAS!O54*(SAÍDAS!$Y54/100)</f>
        <v>0</v>
      </c>
      <c r="O585" s="300">
        <f>SAÍDAS!P54*(SAÍDAS!$Y54/100)</f>
        <v>0</v>
      </c>
      <c r="P585" s="300"/>
      <c r="Q585" s="678"/>
      <c r="R585" s="783"/>
      <c r="S585" s="783"/>
      <c r="T585" s="783"/>
      <c r="U585" s="783"/>
      <c r="V585" s="783"/>
      <c r="W585" s="783"/>
      <c r="X585" s="783"/>
      <c r="Y585" s="783"/>
    </row>
    <row r="586" spans="1:25" hidden="1" x14ac:dyDescent="0.25">
      <c r="A586" s="670"/>
      <c r="B586" s="739" t="str">
        <f>SAÍDAS!C55</f>
        <v>Manutenção de Máquinas e Instalações</v>
      </c>
      <c r="C586" s="300">
        <f t="shared" si="178"/>
        <v>0</v>
      </c>
      <c r="D586" s="300">
        <f>SAÍDAS!E55*(SAÍDAS!$Y55/100)</f>
        <v>0</v>
      </c>
      <c r="E586" s="300">
        <f>SAÍDAS!F55*(SAÍDAS!$Y55/100)</f>
        <v>0</v>
      </c>
      <c r="F586" s="300">
        <f>SAÍDAS!G55*(SAÍDAS!$Y55/100)</f>
        <v>0</v>
      </c>
      <c r="G586" s="300">
        <f>SAÍDAS!H55*(SAÍDAS!$Y55/100)</f>
        <v>0</v>
      </c>
      <c r="H586" s="300">
        <f>SAÍDAS!I55*(SAÍDAS!$Y55/100)</f>
        <v>0</v>
      </c>
      <c r="I586" s="300">
        <f>SAÍDAS!J55*(SAÍDAS!$Y55/100)</f>
        <v>0</v>
      </c>
      <c r="J586" s="300">
        <f>SAÍDAS!K55*(SAÍDAS!$Y55/100)</f>
        <v>0</v>
      </c>
      <c r="K586" s="300">
        <f>SAÍDAS!L55*(SAÍDAS!$Y55/100)</f>
        <v>0</v>
      </c>
      <c r="L586" s="300">
        <f>SAÍDAS!M55*(SAÍDAS!$Y55/100)</f>
        <v>0</v>
      </c>
      <c r="M586" s="300">
        <f>SAÍDAS!N55*(SAÍDAS!$Y55/100)</f>
        <v>0</v>
      </c>
      <c r="N586" s="300">
        <f>SAÍDAS!O55*(SAÍDAS!$Y55/100)</f>
        <v>0</v>
      </c>
      <c r="O586" s="300">
        <f>SAÍDAS!P55*(SAÍDAS!$Y55/100)</f>
        <v>0</v>
      </c>
      <c r="P586" s="300"/>
      <c r="Q586" s="678"/>
      <c r="R586" s="783"/>
      <c r="S586" s="783"/>
      <c r="T586" s="783"/>
      <c r="U586" s="783"/>
      <c r="V586" s="783"/>
      <c r="W586" s="783"/>
      <c r="X586" s="783"/>
      <c r="Y586" s="783"/>
    </row>
    <row r="587" spans="1:25" hidden="1" x14ac:dyDescent="0.25">
      <c r="A587" s="670"/>
      <c r="B587" s="739" t="str">
        <f>SAÍDAS!C56</f>
        <v>Combustível e Energia</v>
      </c>
      <c r="C587" s="300">
        <f t="shared" si="178"/>
        <v>0</v>
      </c>
      <c r="D587" s="300">
        <f>SAÍDAS!E56*(SAÍDAS!$Y56/100)</f>
        <v>0</v>
      </c>
      <c r="E587" s="300">
        <f>SAÍDAS!F56*(SAÍDAS!$Y56/100)</f>
        <v>0</v>
      </c>
      <c r="F587" s="300">
        <f>SAÍDAS!G56*(SAÍDAS!$Y56/100)</f>
        <v>0</v>
      </c>
      <c r="G587" s="300">
        <f>SAÍDAS!H56*(SAÍDAS!$Y56/100)</f>
        <v>0</v>
      </c>
      <c r="H587" s="300">
        <f>SAÍDAS!I56*(SAÍDAS!$Y56/100)</f>
        <v>0</v>
      </c>
      <c r="I587" s="300">
        <f>SAÍDAS!J56*(SAÍDAS!$Y56/100)</f>
        <v>0</v>
      </c>
      <c r="J587" s="300">
        <f>SAÍDAS!K56*(SAÍDAS!$Y56/100)</f>
        <v>0</v>
      </c>
      <c r="K587" s="300">
        <f>SAÍDAS!L56*(SAÍDAS!$Y56/100)</f>
        <v>0</v>
      </c>
      <c r="L587" s="300">
        <f>SAÍDAS!M56*(SAÍDAS!$Y56/100)</f>
        <v>0</v>
      </c>
      <c r="M587" s="300">
        <f>SAÍDAS!N56*(SAÍDAS!$Y56/100)</f>
        <v>0</v>
      </c>
      <c r="N587" s="300">
        <f>SAÍDAS!O56*(SAÍDAS!$Y56/100)</f>
        <v>0</v>
      </c>
      <c r="O587" s="300">
        <f>SAÍDAS!P56*(SAÍDAS!$Y56/100)</f>
        <v>0</v>
      </c>
      <c r="P587" s="300"/>
      <c r="Q587" s="678"/>
      <c r="R587" s="783"/>
      <c r="S587" s="783"/>
      <c r="T587" s="783"/>
      <c r="U587" s="783"/>
      <c r="V587" s="783"/>
      <c r="W587" s="783"/>
      <c r="X587" s="783"/>
      <c r="Y587" s="783"/>
    </row>
    <row r="588" spans="1:25" hidden="1" x14ac:dyDescent="0.25">
      <c r="A588" s="670"/>
      <c r="B588" s="739" t="str">
        <f>SAÍDAS!C57</f>
        <v>Serviços Terceirizados</v>
      </c>
      <c r="C588" s="300">
        <f t="shared" si="178"/>
        <v>0</v>
      </c>
      <c r="D588" s="300">
        <f>SAÍDAS!E57*(SAÍDAS!$Y57/100)</f>
        <v>0</v>
      </c>
      <c r="E588" s="300">
        <f>SAÍDAS!F57*(SAÍDAS!$Y57/100)</f>
        <v>0</v>
      </c>
      <c r="F588" s="300">
        <f>SAÍDAS!G57*(SAÍDAS!$Y57/100)</f>
        <v>0</v>
      </c>
      <c r="G588" s="300">
        <f>SAÍDAS!H57*(SAÍDAS!$Y57/100)</f>
        <v>0</v>
      </c>
      <c r="H588" s="300">
        <f>SAÍDAS!I57*(SAÍDAS!$Y57/100)</f>
        <v>0</v>
      </c>
      <c r="I588" s="300">
        <f>SAÍDAS!J57*(SAÍDAS!$Y57/100)</f>
        <v>0</v>
      </c>
      <c r="J588" s="300">
        <f>SAÍDAS!K57*(SAÍDAS!$Y57/100)</f>
        <v>0</v>
      </c>
      <c r="K588" s="300">
        <f>SAÍDAS!L57*(SAÍDAS!$Y57/100)</f>
        <v>0</v>
      </c>
      <c r="L588" s="300">
        <f>SAÍDAS!M57*(SAÍDAS!$Y57/100)</f>
        <v>0</v>
      </c>
      <c r="M588" s="300">
        <f>SAÍDAS!N57*(SAÍDAS!$Y57/100)</f>
        <v>0</v>
      </c>
      <c r="N588" s="300">
        <f>SAÍDAS!O57*(SAÍDAS!$Y57/100)</f>
        <v>0</v>
      </c>
      <c r="O588" s="300">
        <f>SAÍDAS!P57*(SAÍDAS!$Y57/100)</f>
        <v>0</v>
      </c>
      <c r="P588" s="300"/>
      <c r="Q588" s="678"/>
      <c r="R588" s="783"/>
      <c r="S588" s="783"/>
      <c r="T588" s="783"/>
      <c r="U588" s="783"/>
      <c r="V588" s="783"/>
      <c r="W588" s="783"/>
      <c r="X588" s="783"/>
      <c r="Y588" s="783"/>
    </row>
    <row r="589" spans="1:25" hidden="1" x14ac:dyDescent="0.25">
      <c r="A589" s="670"/>
      <c r="B589" s="739" t="str">
        <f>SAÍDAS!C58</f>
        <v>Manutenção de Máquinas e Instalações</v>
      </c>
      <c r="C589" s="300">
        <f t="shared" si="178"/>
        <v>0</v>
      </c>
      <c r="D589" s="300">
        <f>SAÍDAS!E58*(SAÍDAS!$Y58/100)</f>
        <v>0</v>
      </c>
      <c r="E589" s="300">
        <f>SAÍDAS!F58*(SAÍDAS!$Y58/100)</f>
        <v>0</v>
      </c>
      <c r="F589" s="300">
        <f>SAÍDAS!G58*(SAÍDAS!$Y58/100)</f>
        <v>0</v>
      </c>
      <c r="G589" s="300">
        <f>SAÍDAS!H58*(SAÍDAS!$Y58/100)</f>
        <v>0</v>
      </c>
      <c r="H589" s="300">
        <f>SAÍDAS!I58*(SAÍDAS!$Y58/100)</f>
        <v>0</v>
      </c>
      <c r="I589" s="300">
        <f>SAÍDAS!J58*(SAÍDAS!$Y58/100)</f>
        <v>0</v>
      </c>
      <c r="J589" s="300">
        <f>SAÍDAS!K58*(SAÍDAS!$Y58/100)</f>
        <v>0</v>
      </c>
      <c r="K589" s="300">
        <f>SAÍDAS!L58*(SAÍDAS!$Y58/100)</f>
        <v>0</v>
      </c>
      <c r="L589" s="300">
        <f>SAÍDAS!M58*(SAÍDAS!$Y58/100)</f>
        <v>0</v>
      </c>
      <c r="M589" s="300">
        <f>SAÍDAS!N58*(SAÍDAS!$Y58/100)</f>
        <v>0</v>
      </c>
      <c r="N589" s="300">
        <f>SAÍDAS!O58*(SAÍDAS!$Y58/100)</f>
        <v>0</v>
      </c>
      <c r="O589" s="300">
        <f>SAÍDAS!P58*(SAÍDAS!$Y58/100)</f>
        <v>0</v>
      </c>
      <c r="P589" s="300"/>
      <c r="Q589" s="678"/>
      <c r="R589" s="783"/>
      <c r="S589" s="783"/>
      <c r="T589" s="783"/>
      <c r="U589" s="783"/>
      <c r="V589" s="783"/>
      <c r="W589" s="783"/>
      <c r="X589" s="783"/>
      <c r="Y589" s="783"/>
    </row>
    <row r="590" spans="1:25" hidden="1" x14ac:dyDescent="0.25">
      <c r="A590" s="670"/>
      <c r="B590" s="739" t="str">
        <f>SAÍDAS!C59</f>
        <v>Manutenção de Máquinas e Instalações</v>
      </c>
      <c r="C590" s="300">
        <f t="shared" si="178"/>
        <v>0</v>
      </c>
      <c r="D590" s="300">
        <f>SAÍDAS!E59*(SAÍDAS!$Y59/100)</f>
        <v>0</v>
      </c>
      <c r="E590" s="300">
        <f>SAÍDAS!F59*(SAÍDAS!$Y59/100)</f>
        <v>0</v>
      </c>
      <c r="F590" s="300">
        <f>SAÍDAS!G59*(SAÍDAS!$Y59/100)</f>
        <v>0</v>
      </c>
      <c r="G590" s="300">
        <f>SAÍDAS!H59*(SAÍDAS!$Y59/100)</f>
        <v>0</v>
      </c>
      <c r="H590" s="300">
        <f>SAÍDAS!I59*(SAÍDAS!$Y59/100)</f>
        <v>0</v>
      </c>
      <c r="I590" s="300">
        <f>SAÍDAS!J59*(SAÍDAS!$Y59/100)</f>
        <v>0</v>
      </c>
      <c r="J590" s="300">
        <f>SAÍDAS!K59*(SAÍDAS!$Y59/100)</f>
        <v>0</v>
      </c>
      <c r="K590" s="300">
        <f>SAÍDAS!L59*(SAÍDAS!$Y59/100)</f>
        <v>0</v>
      </c>
      <c r="L590" s="300">
        <f>SAÍDAS!M59*(SAÍDAS!$Y59/100)</f>
        <v>0</v>
      </c>
      <c r="M590" s="300">
        <f>SAÍDAS!N59*(SAÍDAS!$Y59/100)</f>
        <v>0</v>
      </c>
      <c r="N590" s="300">
        <f>SAÍDAS!O59*(SAÍDAS!$Y59/100)</f>
        <v>0</v>
      </c>
      <c r="O590" s="300">
        <f>SAÍDAS!P59*(SAÍDAS!$Y59/100)</f>
        <v>0</v>
      </c>
      <c r="P590" s="300"/>
      <c r="Q590" s="678"/>
      <c r="R590" s="783"/>
      <c r="S590" s="783"/>
      <c r="T590" s="783"/>
      <c r="U590" s="783"/>
      <c r="V590" s="783"/>
      <c r="W590" s="783"/>
      <c r="X590" s="783"/>
      <c r="Y590" s="783"/>
    </row>
    <row r="591" spans="1:25" hidden="1" x14ac:dyDescent="0.25">
      <c r="A591" s="670"/>
      <c r="B591" s="739" t="str">
        <f>SAÍDAS!C60</f>
        <v>Combustível e Energia</v>
      </c>
      <c r="C591" s="300">
        <f t="shared" si="178"/>
        <v>0</v>
      </c>
      <c r="D591" s="300">
        <f>SAÍDAS!E60*(SAÍDAS!$Y60/100)</f>
        <v>0</v>
      </c>
      <c r="E591" s="300">
        <f>SAÍDAS!F60*(SAÍDAS!$Y60/100)</f>
        <v>0</v>
      </c>
      <c r="F591" s="300">
        <f>SAÍDAS!G60*(SAÍDAS!$Y60/100)</f>
        <v>0</v>
      </c>
      <c r="G591" s="300">
        <f>SAÍDAS!H60*(SAÍDAS!$Y60/100)</f>
        <v>0</v>
      </c>
      <c r="H591" s="300">
        <f>SAÍDAS!I60*(SAÍDAS!$Y60/100)</f>
        <v>0</v>
      </c>
      <c r="I591" s="300">
        <f>SAÍDAS!J60*(SAÍDAS!$Y60/100)</f>
        <v>0</v>
      </c>
      <c r="J591" s="300">
        <f>SAÍDAS!K60*(SAÍDAS!$Y60/100)</f>
        <v>0</v>
      </c>
      <c r="K591" s="300">
        <f>SAÍDAS!L60*(SAÍDAS!$Y60/100)</f>
        <v>0</v>
      </c>
      <c r="L591" s="300">
        <f>SAÍDAS!M60*(SAÍDAS!$Y60/100)</f>
        <v>0</v>
      </c>
      <c r="M591" s="300">
        <f>SAÍDAS!N60*(SAÍDAS!$Y60/100)</f>
        <v>0</v>
      </c>
      <c r="N591" s="300">
        <f>SAÍDAS!O60*(SAÍDAS!$Y60/100)</f>
        <v>0</v>
      </c>
      <c r="O591" s="300">
        <f>SAÍDAS!P60*(SAÍDAS!$Y60/100)</f>
        <v>0</v>
      </c>
      <c r="P591" s="300"/>
      <c r="Q591" s="678"/>
      <c r="R591" s="783"/>
      <c r="S591" s="783"/>
      <c r="T591" s="783"/>
      <c r="U591" s="783"/>
      <c r="V591" s="783"/>
      <c r="W591" s="783"/>
      <c r="X591" s="783"/>
      <c r="Y591" s="783"/>
    </row>
    <row r="592" spans="1:25" hidden="1" x14ac:dyDescent="0.25">
      <c r="A592" s="670"/>
      <c r="B592" s="739" t="str">
        <f>SAÍDAS!C61</f>
        <v>Tarifas e Impostos</v>
      </c>
      <c r="C592" s="300">
        <f t="shared" si="178"/>
        <v>0</v>
      </c>
      <c r="D592" s="300">
        <f>SAÍDAS!E61*(SAÍDAS!$Y61/100)</f>
        <v>0</v>
      </c>
      <c r="E592" s="300">
        <f>SAÍDAS!F61*(SAÍDAS!$Y61/100)</f>
        <v>0</v>
      </c>
      <c r="F592" s="300">
        <f>SAÍDAS!G61*(SAÍDAS!$Y61/100)</f>
        <v>0</v>
      </c>
      <c r="G592" s="300">
        <f>SAÍDAS!H61*(SAÍDAS!$Y61/100)</f>
        <v>0</v>
      </c>
      <c r="H592" s="300">
        <f>SAÍDAS!I61*(SAÍDAS!$Y61/100)</f>
        <v>0</v>
      </c>
      <c r="I592" s="300">
        <f>SAÍDAS!J61*(SAÍDAS!$Y61/100)</f>
        <v>0</v>
      </c>
      <c r="J592" s="300">
        <f>SAÍDAS!K61*(SAÍDAS!$Y61/100)</f>
        <v>0</v>
      </c>
      <c r="K592" s="300">
        <f>SAÍDAS!L61*(SAÍDAS!$Y61/100)</f>
        <v>0</v>
      </c>
      <c r="L592" s="300">
        <f>SAÍDAS!M61*(SAÍDAS!$Y61/100)</f>
        <v>0</v>
      </c>
      <c r="M592" s="300">
        <f>SAÍDAS!N61*(SAÍDAS!$Y61/100)</f>
        <v>0</v>
      </c>
      <c r="N592" s="300">
        <f>SAÍDAS!O61*(SAÍDAS!$Y61/100)</f>
        <v>0</v>
      </c>
      <c r="O592" s="300">
        <f>SAÍDAS!P61*(SAÍDAS!$Y61/100)</f>
        <v>0</v>
      </c>
      <c r="P592" s="300"/>
      <c r="Q592" s="678"/>
      <c r="R592" s="783"/>
      <c r="S592" s="783"/>
      <c r="T592" s="783"/>
      <c r="U592" s="783"/>
      <c r="V592" s="783"/>
      <c r="W592" s="783"/>
      <c r="X592" s="783"/>
      <c r="Y592" s="783"/>
    </row>
    <row r="593" spans="1:25" hidden="1" x14ac:dyDescent="0.25">
      <c r="A593" s="670"/>
      <c r="B593" s="739" t="str">
        <f>SAÍDAS!C62</f>
        <v>Tarifas e Impostos</v>
      </c>
      <c r="C593" s="300">
        <f t="shared" si="178"/>
        <v>0</v>
      </c>
      <c r="D593" s="300">
        <f>SAÍDAS!E62*(SAÍDAS!$Y62/100)</f>
        <v>0</v>
      </c>
      <c r="E593" s="300">
        <f>SAÍDAS!F62*(SAÍDAS!$Y62/100)</f>
        <v>0</v>
      </c>
      <c r="F593" s="300">
        <f>SAÍDAS!G62*(SAÍDAS!$Y62/100)</f>
        <v>0</v>
      </c>
      <c r="G593" s="300">
        <f>SAÍDAS!H62*(SAÍDAS!$Y62/100)</f>
        <v>0</v>
      </c>
      <c r="H593" s="300">
        <f>SAÍDAS!I62*(SAÍDAS!$Y62/100)</f>
        <v>0</v>
      </c>
      <c r="I593" s="300">
        <f>SAÍDAS!J62*(SAÍDAS!$Y62/100)</f>
        <v>0</v>
      </c>
      <c r="J593" s="300">
        <f>SAÍDAS!K62*(SAÍDAS!$Y62/100)</f>
        <v>0</v>
      </c>
      <c r="K593" s="300">
        <f>SAÍDAS!L62*(SAÍDAS!$Y62/100)</f>
        <v>0</v>
      </c>
      <c r="L593" s="300">
        <f>SAÍDAS!M62*(SAÍDAS!$Y62/100)</f>
        <v>0</v>
      </c>
      <c r="M593" s="300">
        <f>SAÍDAS!N62*(SAÍDAS!$Y62/100)</f>
        <v>0</v>
      </c>
      <c r="N593" s="300">
        <f>SAÍDAS!O62*(SAÍDAS!$Y62/100)</f>
        <v>0</v>
      </c>
      <c r="O593" s="300">
        <f>SAÍDAS!P62*(SAÍDAS!$Y62/100)</f>
        <v>0</v>
      </c>
      <c r="P593" s="300"/>
      <c r="Q593" s="678"/>
      <c r="R593" s="783"/>
      <c r="S593" s="783"/>
      <c r="T593" s="783"/>
      <c r="U593" s="783"/>
      <c r="V593" s="783"/>
      <c r="W593" s="783"/>
      <c r="X593" s="783"/>
      <c r="Y593" s="783"/>
    </row>
    <row r="594" spans="1:25" hidden="1" x14ac:dyDescent="0.25">
      <c r="A594" s="670"/>
      <c r="B594" s="739" t="str">
        <f>SAÍDAS!C63</f>
        <v>Tarifas e Impostos</v>
      </c>
      <c r="C594" s="300">
        <f t="shared" si="178"/>
        <v>0</v>
      </c>
      <c r="D594" s="300">
        <f>SAÍDAS!E63*(SAÍDAS!$Y63/100)</f>
        <v>0</v>
      </c>
      <c r="E594" s="300">
        <f>SAÍDAS!F63*(SAÍDAS!$Y63/100)</f>
        <v>0</v>
      </c>
      <c r="F594" s="300">
        <f>SAÍDAS!G63*(SAÍDAS!$Y63/100)</f>
        <v>0</v>
      </c>
      <c r="G594" s="300">
        <f>SAÍDAS!H63*(SAÍDAS!$Y63/100)</f>
        <v>0</v>
      </c>
      <c r="H594" s="300">
        <f>SAÍDAS!I63*(SAÍDAS!$Y63/100)</f>
        <v>0</v>
      </c>
      <c r="I594" s="300">
        <f>SAÍDAS!J63*(SAÍDAS!$Y63/100)</f>
        <v>0</v>
      </c>
      <c r="J594" s="300">
        <f>SAÍDAS!K63*(SAÍDAS!$Y63/100)</f>
        <v>0</v>
      </c>
      <c r="K594" s="300">
        <f>SAÍDAS!L63*(SAÍDAS!$Y63/100)</f>
        <v>0</v>
      </c>
      <c r="L594" s="300">
        <f>SAÍDAS!M63*(SAÍDAS!$Y63/100)</f>
        <v>0</v>
      </c>
      <c r="M594" s="300">
        <f>SAÍDAS!N63*(SAÍDAS!$Y63/100)</f>
        <v>0</v>
      </c>
      <c r="N594" s="300">
        <f>SAÍDAS!O63*(SAÍDAS!$Y63/100)</f>
        <v>0</v>
      </c>
      <c r="O594" s="300">
        <f>SAÍDAS!P63*(SAÍDAS!$Y63/100)</f>
        <v>0</v>
      </c>
      <c r="P594" s="300"/>
      <c r="Q594" s="678"/>
      <c r="R594" s="783"/>
      <c r="S594" s="783"/>
      <c r="T594" s="783"/>
      <c r="U594" s="783"/>
      <c r="V594" s="783"/>
      <c r="W594" s="783"/>
      <c r="X594" s="783"/>
      <c r="Y594" s="783"/>
    </row>
    <row r="595" spans="1:25" hidden="1" x14ac:dyDescent="0.25">
      <c r="A595" s="670"/>
      <c r="B595" s="739" t="str">
        <f>SAÍDAS!C64</f>
        <v>Tarifas e Impostos</v>
      </c>
      <c r="C595" s="300">
        <f t="shared" si="178"/>
        <v>0</v>
      </c>
      <c r="D595" s="300">
        <f>SAÍDAS!E64*(SAÍDAS!$Y64/100)</f>
        <v>0</v>
      </c>
      <c r="E595" s="300">
        <f>SAÍDAS!F64*(SAÍDAS!$Y64/100)</f>
        <v>0</v>
      </c>
      <c r="F595" s="300">
        <f>SAÍDAS!G64*(SAÍDAS!$Y64/100)</f>
        <v>0</v>
      </c>
      <c r="G595" s="300">
        <f>SAÍDAS!H64*(SAÍDAS!$Y64/100)</f>
        <v>0</v>
      </c>
      <c r="H595" s="300">
        <f>SAÍDAS!I64*(SAÍDAS!$Y64/100)</f>
        <v>0</v>
      </c>
      <c r="I595" s="300">
        <f>SAÍDAS!J64*(SAÍDAS!$Y64/100)</f>
        <v>0</v>
      </c>
      <c r="J595" s="300">
        <f>SAÍDAS!K64*(SAÍDAS!$Y64/100)</f>
        <v>0</v>
      </c>
      <c r="K595" s="300">
        <f>SAÍDAS!L64*(SAÍDAS!$Y64/100)</f>
        <v>0</v>
      </c>
      <c r="L595" s="300">
        <f>SAÍDAS!M64*(SAÍDAS!$Y64/100)</f>
        <v>0</v>
      </c>
      <c r="M595" s="300">
        <f>SAÍDAS!N64*(SAÍDAS!$Y64/100)</f>
        <v>0</v>
      </c>
      <c r="N595" s="300">
        <f>SAÍDAS!O64*(SAÍDAS!$Y64/100)</f>
        <v>0</v>
      </c>
      <c r="O595" s="300">
        <f>SAÍDAS!P64*(SAÍDAS!$Y64/100)</f>
        <v>0</v>
      </c>
      <c r="P595" s="300"/>
      <c r="Q595" s="678"/>
      <c r="R595" s="783"/>
      <c r="S595" s="783"/>
      <c r="T595" s="783"/>
      <c r="U595" s="783"/>
      <c r="V595" s="783"/>
      <c r="W595" s="783"/>
      <c r="X595" s="783"/>
      <c r="Y595" s="783"/>
    </row>
    <row r="596" spans="1:25" hidden="1" x14ac:dyDescent="0.25">
      <c r="A596" s="670"/>
      <c r="B596" s="739" t="str">
        <f>SAÍDAS!C65</f>
        <v>Outros</v>
      </c>
      <c r="C596" s="300">
        <f t="shared" si="178"/>
        <v>0</v>
      </c>
      <c r="D596" s="300">
        <f>SAÍDAS!E65*(SAÍDAS!$Y65/100)</f>
        <v>0</v>
      </c>
      <c r="E596" s="300">
        <f>SAÍDAS!F65*(SAÍDAS!$Y65/100)</f>
        <v>0</v>
      </c>
      <c r="F596" s="300">
        <f>SAÍDAS!G65*(SAÍDAS!$Y65/100)</f>
        <v>0</v>
      </c>
      <c r="G596" s="300">
        <f>SAÍDAS!H65*(SAÍDAS!$Y65/100)</f>
        <v>0</v>
      </c>
      <c r="H596" s="300">
        <f>SAÍDAS!I65*(SAÍDAS!$Y65/100)</f>
        <v>0</v>
      </c>
      <c r="I596" s="300">
        <f>SAÍDAS!J65*(SAÍDAS!$Y65/100)</f>
        <v>0</v>
      </c>
      <c r="J596" s="300">
        <f>SAÍDAS!K65*(SAÍDAS!$Y65/100)</f>
        <v>0</v>
      </c>
      <c r="K596" s="300">
        <f>SAÍDAS!L65*(SAÍDAS!$Y65/100)</f>
        <v>0</v>
      </c>
      <c r="L596" s="300">
        <f>SAÍDAS!M65*(SAÍDAS!$Y65/100)</f>
        <v>0</v>
      </c>
      <c r="M596" s="300">
        <f>SAÍDAS!N65*(SAÍDAS!$Y65/100)</f>
        <v>0</v>
      </c>
      <c r="N596" s="300">
        <f>SAÍDAS!O65*(SAÍDAS!$Y65/100)</f>
        <v>0</v>
      </c>
      <c r="O596" s="300">
        <f>SAÍDAS!P65*(SAÍDAS!$Y65/100)</f>
        <v>0</v>
      </c>
      <c r="P596" s="300"/>
      <c r="Q596" s="678"/>
      <c r="R596" s="783"/>
      <c r="S596" s="783"/>
      <c r="T596" s="783"/>
      <c r="U596" s="783"/>
      <c r="V596" s="783"/>
      <c r="W596" s="783"/>
      <c r="X596" s="783"/>
      <c r="Y596" s="783"/>
    </row>
    <row r="597" spans="1:25" hidden="1" x14ac:dyDescent="0.25">
      <c r="A597" s="670"/>
      <c r="B597" s="739" t="str">
        <f>SAÍDAS!C66</f>
        <v>Parceria em Confinamento Chaparral</v>
      </c>
      <c r="C597" s="300">
        <f t="shared" si="178"/>
        <v>0</v>
      </c>
      <c r="D597" s="300">
        <f>SAÍDAS!E66*(SAÍDAS!$Y66/100)</f>
        <v>0</v>
      </c>
      <c r="E597" s="300">
        <f>SAÍDAS!F66*(SAÍDAS!$Y66/100)</f>
        <v>0</v>
      </c>
      <c r="F597" s="300">
        <f>SAÍDAS!G66*(SAÍDAS!$Y66/100)</f>
        <v>0</v>
      </c>
      <c r="G597" s="300">
        <f>SAÍDAS!H66*(SAÍDAS!$Y66/100)</f>
        <v>0</v>
      </c>
      <c r="H597" s="300">
        <f>SAÍDAS!I66*(SAÍDAS!$Y66/100)</f>
        <v>0</v>
      </c>
      <c r="I597" s="300">
        <f>SAÍDAS!J66*(SAÍDAS!$Y66/100)</f>
        <v>0</v>
      </c>
      <c r="J597" s="300">
        <f>SAÍDAS!K66*(SAÍDAS!$Y66/100)</f>
        <v>0</v>
      </c>
      <c r="K597" s="300">
        <f>SAÍDAS!L66*(SAÍDAS!$Y66/100)</f>
        <v>0</v>
      </c>
      <c r="L597" s="300">
        <f>SAÍDAS!M66*(SAÍDAS!$Y66/100)</f>
        <v>0</v>
      </c>
      <c r="M597" s="300">
        <f>SAÍDAS!N66*(SAÍDAS!$Y66/100)</f>
        <v>0</v>
      </c>
      <c r="N597" s="300">
        <f>SAÍDAS!O66*(SAÍDAS!$Y66/100)</f>
        <v>0</v>
      </c>
      <c r="O597" s="300">
        <f>SAÍDAS!P66*(SAÍDAS!$Y66/100)</f>
        <v>0</v>
      </c>
      <c r="P597" s="300"/>
      <c r="Q597" s="678"/>
      <c r="R597" s="783"/>
      <c r="S597" s="783"/>
      <c r="T597" s="783"/>
      <c r="U597" s="783"/>
      <c r="V597" s="783"/>
      <c r="W597" s="783"/>
      <c r="X597" s="783"/>
      <c r="Y597" s="783"/>
    </row>
    <row r="598" spans="1:25" hidden="1" x14ac:dyDescent="0.25">
      <c r="A598" s="670"/>
      <c r="B598" s="739" t="str">
        <f>SAÍDAS!C67</f>
        <v>Outros</v>
      </c>
      <c r="C598" s="300">
        <f t="shared" si="178"/>
        <v>0</v>
      </c>
      <c r="D598" s="300">
        <f>SAÍDAS!E67*(SAÍDAS!$Y67/100)</f>
        <v>0</v>
      </c>
      <c r="E598" s="300">
        <f>SAÍDAS!F67*(SAÍDAS!$Y67/100)</f>
        <v>0</v>
      </c>
      <c r="F598" s="300">
        <f>SAÍDAS!G67*(SAÍDAS!$Y67/100)</f>
        <v>0</v>
      </c>
      <c r="G598" s="300">
        <f>SAÍDAS!H67*(SAÍDAS!$Y67/100)</f>
        <v>0</v>
      </c>
      <c r="H598" s="300">
        <f>SAÍDAS!I67*(SAÍDAS!$Y67/100)</f>
        <v>0</v>
      </c>
      <c r="I598" s="300">
        <f>SAÍDAS!J67*(SAÍDAS!$Y67/100)</f>
        <v>0</v>
      </c>
      <c r="J598" s="300">
        <f>SAÍDAS!K67*(SAÍDAS!$Y67/100)</f>
        <v>0</v>
      </c>
      <c r="K598" s="300">
        <f>SAÍDAS!L67*(SAÍDAS!$Y67/100)</f>
        <v>0</v>
      </c>
      <c r="L598" s="300">
        <f>SAÍDAS!M67*(SAÍDAS!$Y67/100)</f>
        <v>0</v>
      </c>
      <c r="M598" s="300">
        <f>SAÍDAS!N67*(SAÍDAS!$Y67/100)</f>
        <v>0</v>
      </c>
      <c r="N598" s="300">
        <f>SAÍDAS!O67*(SAÍDAS!$Y67/100)</f>
        <v>0</v>
      </c>
      <c r="O598" s="300">
        <f>SAÍDAS!P67*(SAÍDAS!$Y67/100)</f>
        <v>0</v>
      </c>
      <c r="P598" s="300"/>
      <c r="Q598" s="678"/>
      <c r="R598" s="783"/>
      <c r="S598" s="783"/>
      <c r="T598" s="783"/>
      <c r="U598" s="783"/>
      <c r="V598" s="783"/>
      <c r="W598" s="783"/>
      <c r="X598" s="783"/>
      <c r="Y598" s="783"/>
    </row>
    <row r="599" spans="1:25" hidden="1" x14ac:dyDescent="0.25">
      <c r="A599" s="670"/>
      <c r="B599" s="739" t="str">
        <f>SAÍDAS!C68</f>
        <v>Outros</v>
      </c>
      <c r="C599" s="300">
        <f t="shared" si="178"/>
        <v>0</v>
      </c>
      <c r="D599" s="300">
        <f>SAÍDAS!E68*(SAÍDAS!$Y68/100)</f>
        <v>0</v>
      </c>
      <c r="E599" s="300">
        <f>SAÍDAS!F68*(SAÍDAS!$Y68/100)</f>
        <v>0</v>
      </c>
      <c r="F599" s="300">
        <f>SAÍDAS!G68*(SAÍDAS!$Y68/100)</f>
        <v>0</v>
      </c>
      <c r="G599" s="300">
        <f>SAÍDAS!H68*(SAÍDAS!$Y68/100)</f>
        <v>0</v>
      </c>
      <c r="H599" s="300">
        <f>SAÍDAS!I68*(SAÍDAS!$Y68/100)</f>
        <v>0</v>
      </c>
      <c r="I599" s="300">
        <f>SAÍDAS!J68*(SAÍDAS!$Y68/100)</f>
        <v>0</v>
      </c>
      <c r="J599" s="300">
        <f>SAÍDAS!K68*(SAÍDAS!$Y68/100)</f>
        <v>0</v>
      </c>
      <c r="K599" s="300">
        <f>SAÍDAS!L68*(SAÍDAS!$Y68/100)</f>
        <v>0</v>
      </c>
      <c r="L599" s="300">
        <f>SAÍDAS!M68*(SAÍDAS!$Y68/100)</f>
        <v>0</v>
      </c>
      <c r="M599" s="300">
        <f>SAÍDAS!N68*(SAÍDAS!$Y68/100)</f>
        <v>0</v>
      </c>
      <c r="N599" s="300">
        <f>SAÍDAS!O68*(SAÍDAS!$Y68/100)</f>
        <v>0</v>
      </c>
      <c r="O599" s="300">
        <f>SAÍDAS!P68*(SAÍDAS!$Y68/100)</f>
        <v>0</v>
      </c>
      <c r="P599" s="300"/>
      <c r="Q599" s="678"/>
      <c r="R599" s="783"/>
      <c r="S599" s="783"/>
      <c r="T599" s="783"/>
      <c r="U599" s="783"/>
      <c r="V599" s="783"/>
      <c r="W599" s="783"/>
      <c r="X599" s="783"/>
      <c r="Y599" s="783"/>
    </row>
    <row r="600" spans="1:25" hidden="1" x14ac:dyDescent="0.25">
      <c r="A600" s="670"/>
      <c r="B600" s="739" t="str">
        <f>SAÍDAS!C69</f>
        <v>Animais</v>
      </c>
      <c r="C600" s="300">
        <f t="shared" si="178"/>
        <v>0</v>
      </c>
      <c r="D600" s="300">
        <f>SAÍDAS!E69*(SAÍDAS!$Y69/100)</f>
        <v>0</v>
      </c>
      <c r="E600" s="300">
        <f>SAÍDAS!F69*(SAÍDAS!$Y69/100)</f>
        <v>0</v>
      </c>
      <c r="F600" s="300">
        <f>SAÍDAS!G69*(SAÍDAS!$Y69/100)</f>
        <v>0</v>
      </c>
      <c r="G600" s="300">
        <f>SAÍDAS!H69*(SAÍDAS!$Y69/100)</f>
        <v>0</v>
      </c>
      <c r="H600" s="300">
        <f>SAÍDAS!I69*(SAÍDAS!$Y69/100)</f>
        <v>0</v>
      </c>
      <c r="I600" s="300">
        <f>SAÍDAS!J69*(SAÍDAS!$Y69/100)</f>
        <v>0</v>
      </c>
      <c r="J600" s="300">
        <f>SAÍDAS!K69*(SAÍDAS!$Y69/100)</f>
        <v>0</v>
      </c>
      <c r="K600" s="300">
        <f>SAÍDAS!L69*(SAÍDAS!$Y69/100)</f>
        <v>0</v>
      </c>
      <c r="L600" s="300">
        <f>SAÍDAS!M69*(SAÍDAS!$Y69/100)</f>
        <v>0</v>
      </c>
      <c r="M600" s="300">
        <f>SAÍDAS!N69*(SAÍDAS!$Y69/100)</f>
        <v>0</v>
      </c>
      <c r="N600" s="300">
        <f>SAÍDAS!O69*(SAÍDAS!$Y69/100)</f>
        <v>0</v>
      </c>
      <c r="O600" s="300">
        <f>SAÍDAS!P69*(SAÍDAS!$Y69/100)</f>
        <v>0</v>
      </c>
      <c r="P600" s="300"/>
      <c r="Q600" s="678"/>
      <c r="R600" s="783"/>
      <c r="S600" s="783"/>
      <c r="T600" s="783"/>
      <c r="U600" s="783"/>
      <c r="V600" s="783"/>
      <c r="W600" s="783"/>
      <c r="X600" s="783"/>
      <c r="Y600" s="783"/>
    </row>
    <row r="601" spans="1:25" hidden="1" x14ac:dyDescent="0.25">
      <c r="A601" s="670"/>
      <c r="B601" s="796" t="s">
        <v>179</v>
      </c>
      <c r="C601" s="300">
        <f t="shared" si="178"/>
        <v>0</v>
      </c>
      <c r="D601" s="300">
        <f t="shared" ref="D601:O601" si="179">SUM(D562:D600)</f>
        <v>0</v>
      </c>
      <c r="E601" s="300">
        <f t="shared" si="179"/>
        <v>0</v>
      </c>
      <c r="F601" s="300">
        <f t="shared" si="179"/>
        <v>0</v>
      </c>
      <c r="G601" s="300">
        <f t="shared" si="179"/>
        <v>0</v>
      </c>
      <c r="H601" s="300">
        <f t="shared" si="179"/>
        <v>0</v>
      </c>
      <c r="I601" s="300">
        <f t="shared" si="179"/>
        <v>0</v>
      </c>
      <c r="J601" s="300">
        <f t="shared" si="179"/>
        <v>0</v>
      </c>
      <c r="K601" s="300">
        <f t="shared" si="179"/>
        <v>0</v>
      </c>
      <c r="L601" s="300">
        <f t="shared" si="179"/>
        <v>0</v>
      </c>
      <c r="M601" s="300">
        <f t="shared" si="179"/>
        <v>0</v>
      </c>
      <c r="N601" s="300">
        <f t="shared" si="179"/>
        <v>0</v>
      </c>
      <c r="O601" s="300">
        <f t="shared" si="179"/>
        <v>0</v>
      </c>
      <c r="P601" s="300"/>
      <c r="Q601" s="678"/>
      <c r="R601" s="783"/>
      <c r="S601" s="783"/>
      <c r="T601" s="783"/>
      <c r="U601" s="783"/>
      <c r="V601" s="783"/>
      <c r="W601" s="783"/>
      <c r="X601" s="783"/>
      <c r="Y601" s="783"/>
    </row>
    <row r="602" spans="1:25" hidden="1" x14ac:dyDescent="0.25">
      <c r="A602" s="670"/>
      <c r="B602" s="739"/>
      <c r="C602" s="300"/>
      <c r="D602" s="300"/>
      <c r="E602" s="300"/>
      <c r="F602" s="300"/>
      <c r="G602" s="300"/>
      <c r="H602" s="300"/>
      <c r="I602" s="300"/>
      <c r="J602" s="300"/>
      <c r="K602" s="300"/>
      <c r="L602" s="300"/>
      <c r="M602" s="300"/>
      <c r="N602" s="300"/>
      <c r="O602" s="300"/>
      <c r="P602" s="300"/>
      <c r="Q602" s="678"/>
      <c r="R602" s="783"/>
      <c r="S602" s="783"/>
      <c r="T602" s="783"/>
      <c r="U602" s="783"/>
      <c r="V602" s="783"/>
      <c r="W602" s="783"/>
      <c r="X602" s="783"/>
      <c r="Y602" s="783"/>
    </row>
    <row r="603" spans="1:25" hidden="1" x14ac:dyDescent="0.25">
      <c r="A603" s="670"/>
      <c r="B603" s="739" t="str">
        <f>SAÍDAS!C73</f>
        <v>Tarifas e Impostos</v>
      </c>
      <c r="C603" s="300">
        <f t="shared" ref="C603:C620" si="180">SUM(D603:O603)</f>
        <v>0</v>
      </c>
      <c r="D603" s="300">
        <f>SAÍDAS!E73*(SAÍDAS!$Y73/100)</f>
        <v>0</v>
      </c>
      <c r="E603" s="300">
        <f>SAÍDAS!F73*(SAÍDAS!$Y73/100)</f>
        <v>0</v>
      </c>
      <c r="F603" s="300">
        <f>SAÍDAS!G73*(SAÍDAS!$Y73/100)</f>
        <v>0</v>
      </c>
      <c r="G603" s="300">
        <f>SAÍDAS!H73*(SAÍDAS!$Y73/100)</f>
        <v>0</v>
      </c>
      <c r="H603" s="300">
        <f>SAÍDAS!I73*(SAÍDAS!$Y73/100)</f>
        <v>0</v>
      </c>
      <c r="I603" s="300">
        <f>SAÍDAS!J73*(SAÍDAS!$Y73/100)</f>
        <v>0</v>
      </c>
      <c r="J603" s="300">
        <f>SAÍDAS!K73*(SAÍDAS!$Y73/100)</f>
        <v>0</v>
      </c>
      <c r="K603" s="300">
        <f>SAÍDAS!L73*(SAÍDAS!$Y73/100)</f>
        <v>0</v>
      </c>
      <c r="L603" s="300">
        <f>SAÍDAS!M73*(SAÍDAS!$Y73/100)</f>
        <v>0</v>
      </c>
      <c r="M603" s="300">
        <f>SAÍDAS!N73*(SAÍDAS!$Y73/100)</f>
        <v>0</v>
      </c>
      <c r="N603" s="300">
        <f>SAÍDAS!O73*(SAÍDAS!$Y73/100)</f>
        <v>0</v>
      </c>
      <c r="O603" s="300">
        <f>SAÍDAS!P73*(SAÍDAS!$Y73/100)</f>
        <v>0</v>
      </c>
      <c r="P603" s="300"/>
      <c r="Q603" s="678"/>
      <c r="R603" s="783"/>
      <c r="S603" s="783"/>
      <c r="T603" s="783"/>
      <c r="U603" s="783"/>
      <c r="V603" s="783"/>
      <c r="W603" s="783"/>
      <c r="X603" s="783"/>
      <c r="Y603" s="783"/>
    </row>
    <row r="604" spans="1:25" hidden="1" x14ac:dyDescent="0.25">
      <c r="A604" s="670"/>
      <c r="B604" s="739" t="str">
        <f>SAÍDAS!C74</f>
        <v>Tarifas e Impostos</v>
      </c>
      <c r="C604" s="300">
        <f t="shared" si="180"/>
        <v>0</v>
      </c>
      <c r="D604" s="300">
        <f>SAÍDAS!E74*(SAÍDAS!$Y74/100)</f>
        <v>0</v>
      </c>
      <c r="E604" s="300">
        <f>SAÍDAS!F74*(SAÍDAS!$Y74/100)</f>
        <v>0</v>
      </c>
      <c r="F604" s="300">
        <f>SAÍDAS!G74*(SAÍDAS!$Y74/100)</f>
        <v>0</v>
      </c>
      <c r="G604" s="300">
        <f>SAÍDAS!H74*(SAÍDAS!$Y74/100)</f>
        <v>0</v>
      </c>
      <c r="H604" s="300">
        <f>SAÍDAS!I74*(SAÍDAS!$Y74/100)</f>
        <v>0</v>
      </c>
      <c r="I604" s="300">
        <f>SAÍDAS!J74*(SAÍDAS!$Y74/100)</f>
        <v>0</v>
      </c>
      <c r="J604" s="300">
        <f>SAÍDAS!K74*(SAÍDAS!$Y74/100)</f>
        <v>0</v>
      </c>
      <c r="K604" s="300">
        <f>SAÍDAS!L74*(SAÍDAS!$Y74/100)</f>
        <v>0</v>
      </c>
      <c r="L604" s="300">
        <f>SAÍDAS!M74*(SAÍDAS!$Y74/100)</f>
        <v>0</v>
      </c>
      <c r="M604" s="300">
        <f>SAÍDAS!N74*(SAÍDAS!$Y74/100)</f>
        <v>0</v>
      </c>
      <c r="N604" s="300">
        <f>SAÍDAS!O74*(SAÍDAS!$Y74/100)</f>
        <v>0</v>
      </c>
      <c r="O604" s="300">
        <f>SAÍDAS!P74*(SAÍDAS!$Y74/100)</f>
        <v>0</v>
      </c>
      <c r="P604" s="300"/>
      <c r="Q604" s="678"/>
      <c r="R604" s="783"/>
      <c r="S604" s="783"/>
      <c r="T604" s="783"/>
      <c r="U604" s="783"/>
      <c r="V604" s="783"/>
      <c r="W604" s="783"/>
      <c r="X604" s="783"/>
      <c r="Y604" s="783"/>
    </row>
    <row r="605" spans="1:25" hidden="1" x14ac:dyDescent="0.25">
      <c r="A605" s="670"/>
      <c r="B605" s="739" t="str">
        <f>SAÍDAS!C75</f>
        <v>Tarifas e Impostos</v>
      </c>
      <c r="C605" s="300">
        <f t="shared" si="180"/>
        <v>0</v>
      </c>
      <c r="D605" s="300">
        <f>SAÍDAS!E75*(SAÍDAS!$Y75/100)</f>
        <v>0</v>
      </c>
      <c r="E605" s="300">
        <f>SAÍDAS!F75*(SAÍDAS!$Y75/100)</f>
        <v>0</v>
      </c>
      <c r="F605" s="300">
        <f>SAÍDAS!G75*(SAÍDAS!$Y75/100)</f>
        <v>0</v>
      </c>
      <c r="G605" s="300">
        <f>SAÍDAS!H75*(SAÍDAS!$Y75/100)</f>
        <v>0</v>
      </c>
      <c r="H605" s="300">
        <f>SAÍDAS!I75*(SAÍDAS!$Y75/100)</f>
        <v>0</v>
      </c>
      <c r="I605" s="300">
        <f>SAÍDAS!J75*(SAÍDAS!$Y75/100)</f>
        <v>0</v>
      </c>
      <c r="J605" s="300">
        <f>SAÍDAS!K75*(SAÍDAS!$Y75/100)</f>
        <v>0</v>
      </c>
      <c r="K605" s="300">
        <f>SAÍDAS!L75*(SAÍDAS!$Y75/100)</f>
        <v>0</v>
      </c>
      <c r="L605" s="300">
        <f>SAÍDAS!M75*(SAÍDAS!$Y75/100)</f>
        <v>0</v>
      </c>
      <c r="M605" s="300">
        <f>SAÍDAS!N75*(SAÍDAS!$Y75/100)</f>
        <v>0</v>
      </c>
      <c r="N605" s="300">
        <f>SAÍDAS!O75*(SAÍDAS!$Y75/100)</f>
        <v>0</v>
      </c>
      <c r="O605" s="300">
        <f>SAÍDAS!P75*(SAÍDAS!$Y75/100)</f>
        <v>0</v>
      </c>
      <c r="P605" s="300"/>
      <c r="Q605" s="678"/>
      <c r="R605" s="783"/>
      <c r="S605" s="783"/>
      <c r="T605" s="783"/>
      <c r="U605" s="783"/>
      <c r="V605" s="783"/>
      <c r="W605" s="783"/>
      <c r="X605" s="783"/>
      <c r="Y605" s="783"/>
    </row>
    <row r="606" spans="1:25" hidden="1" x14ac:dyDescent="0.25">
      <c r="A606" s="670"/>
      <c r="B606" s="739" t="str">
        <f>SAÍDAS!C76</f>
        <v>Tarifas e Impostos</v>
      </c>
      <c r="C606" s="300">
        <f t="shared" si="180"/>
        <v>0</v>
      </c>
      <c r="D606" s="300">
        <f>SAÍDAS!E76*(SAÍDAS!$Y76/100)</f>
        <v>0</v>
      </c>
      <c r="E606" s="300">
        <f>SAÍDAS!F76*(SAÍDAS!$Y76/100)</f>
        <v>0</v>
      </c>
      <c r="F606" s="300">
        <f>SAÍDAS!G76*(SAÍDAS!$Y76/100)</f>
        <v>0</v>
      </c>
      <c r="G606" s="300">
        <f>SAÍDAS!H76*(SAÍDAS!$Y76/100)</f>
        <v>0</v>
      </c>
      <c r="H606" s="300">
        <f>SAÍDAS!I76*(SAÍDAS!$Y76/100)</f>
        <v>0</v>
      </c>
      <c r="I606" s="300">
        <f>SAÍDAS!J76*(SAÍDAS!$Y76/100)</f>
        <v>0</v>
      </c>
      <c r="J606" s="300">
        <f>SAÍDAS!K76*(SAÍDAS!$Y76/100)</f>
        <v>0</v>
      </c>
      <c r="K606" s="300">
        <f>SAÍDAS!L76*(SAÍDAS!$Y76/100)</f>
        <v>0</v>
      </c>
      <c r="L606" s="300">
        <f>SAÍDAS!M76*(SAÍDAS!$Y76/100)</f>
        <v>0</v>
      </c>
      <c r="M606" s="300">
        <f>SAÍDAS!N76*(SAÍDAS!$Y76/100)</f>
        <v>0</v>
      </c>
      <c r="N606" s="300">
        <f>SAÍDAS!O76*(SAÍDAS!$Y76/100)</f>
        <v>0</v>
      </c>
      <c r="O606" s="300">
        <f>SAÍDAS!P76*(SAÍDAS!$Y76/100)</f>
        <v>0</v>
      </c>
      <c r="P606" s="300"/>
      <c r="Q606" s="678"/>
      <c r="R606" s="783"/>
      <c r="S606" s="783"/>
      <c r="T606" s="783"/>
      <c r="U606" s="783"/>
      <c r="V606" s="783"/>
      <c r="W606" s="783"/>
      <c r="X606" s="783"/>
      <c r="Y606" s="783"/>
    </row>
    <row r="607" spans="1:25" hidden="1" x14ac:dyDescent="0.25">
      <c r="A607" s="670"/>
      <c r="B607" s="739" t="str">
        <f>SAÍDAS!C77</f>
        <v>Tarifas e Impostos</v>
      </c>
      <c r="C607" s="300">
        <f t="shared" si="180"/>
        <v>0</v>
      </c>
      <c r="D607" s="300">
        <f>SAÍDAS!E77*(SAÍDAS!$Y77/100)</f>
        <v>0</v>
      </c>
      <c r="E607" s="300">
        <f>SAÍDAS!F77*(SAÍDAS!$Y77/100)</f>
        <v>0</v>
      </c>
      <c r="F607" s="300">
        <f>SAÍDAS!G77*(SAÍDAS!$Y77/100)</f>
        <v>0</v>
      </c>
      <c r="G607" s="300">
        <f>SAÍDAS!H77*(SAÍDAS!$Y77/100)</f>
        <v>0</v>
      </c>
      <c r="H607" s="300">
        <f>SAÍDAS!I77*(SAÍDAS!$Y77/100)</f>
        <v>0</v>
      </c>
      <c r="I607" s="300">
        <f>SAÍDAS!J77*(SAÍDAS!$Y77/100)</f>
        <v>0</v>
      </c>
      <c r="J607" s="300">
        <f>SAÍDAS!K77*(SAÍDAS!$Y77/100)</f>
        <v>0</v>
      </c>
      <c r="K607" s="300">
        <f>SAÍDAS!L77*(SAÍDAS!$Y77/100)</f>
        <v>0</v>
      </c>
      <c r="L607" s="300">
        <f>SAÍDAS!M77*(SAÍDAS!$Y77/100)</f>
        <v>0</v>
      </c>
      <c r="M607" s="300">
        <f>SAÍDAS!N77*(SAÍDAS!$Y77/100)</f>
        <v>0</v>
      </c>
      <c r="N607" s="300">
        <f>SAÍDAS!O77*(SAÍDAS!$Y77/100)</f>
        <v>0</v>
      </c>
      <c r="O607" s="300">
        <f>SAÍDAS!P77*(SAÍDAS!$Y77/100)</f>
        <v>0</v>
      </c>
      <c r="P607" s="300"/>
      <c r="Q607" s="678"/>
      <c r="R607" s="783"/>
      <c r="S607" s="783"/>
      <c r="T607" s="783"/>
      <c r="U607" s="783"/>
      <c r="V607" s="783"/>
      <c r="W607" s="783"/>
      <c r="X607" s="783"/>
      <c r="Y607" s="783"/>
    </row>
    <row r="608" spans="1:25" hidden="1" x14ac:dyDescent="0.25">
      <c r="A608" s="670"/>
      <c r="B608" s="739" t="str">
        <f>SAÍDAS!C78</f>
        <v>Administrativo</v>
      </c>
      <c r="C608" s="300">
        <f t="shared" si="180"/>
        <v>0</v>
      </c>
      <c r="D608" s="300">
        <f>SAÍDAS!E78*(SAÍDAS!$Y78/100)</f>
        <v>0</v>
      </c>
      <c r="E608" s="300">
        <f>SAÍDAS!F78*(SAÍDAS!$Y78/100)</f>
        <v>0</v>
      </c>
      <c r="F608" s="300">
        <f>SAÍDAS!G78*(SAÍDAS!$Y78/100)</f>
        <v>0</v>
      </c>
      <c r="G608" s="300">
        <f>SAÍDAS!H78*(SAÍDAS!$Y78/100)</f>
        <v>0</v>
      </c>
      <c r="H608" s="300">
        <f>SAÍDAS!I78*(SAÍDAS!$Y78/100)</f>
        <v>0</v>
      </c>
      <c r="I608" s="300">
        <f>SAÍDAS!J78*(SAÍDAS!$Y78/100)</f>
        <v>0</v>
      </c>
      <c r="J608" s="300">
        <f>SAÍDAS!K78*(SAÍDAS!$Y78/100)</f>
        <v>0</v>
      </c>
      <c r="K608" s="300">
        <f>SAÍDAS!L78*(SAÍDAS!$Y78/100)</f>
        <v>0</v>
      </c>
      <c r="L608" s="300">
        <f>SAÍDAS!M78*(SAÍDAS!$Y78/100)</f>
        <v>0</v>
      </c>
      <c r="M608" s="300">
        <f>SAÍDAS!N78*(SAÍDAS!$Y78/100)</f>
        <v>0</v>
      </c>
      <c r="N608" s="300">
        <f>SAÍDAS!O78*(SAÍDAS!$Y78/100)</f>
        <v>0</v>
      </c>
      <c r="O608" s="300">
        <f>SAÍDAS!P78*(SAÍDAS!$Y78/100)</f>
        <v>0</v>
      </c>
      <c r="P608" s="300"/>
      <c r="Q608" s="678"/>
      <c r="R608" s="783"/>
      <c r="S608" s="783"/>
      <c r="T608" s="783"/>
      <c r="U608" s="783"/>
      <c r="V608" s="783"/>
      <c r="W608" s="783"/>
      <c r="X608" s="783"/>
      <c r="Y608" s="783"/>
    </row>
    <row r="609" spans="1:25" hidden="1" x14ac:dyDescent="0.25">
      <c r="A609" s="670"/>
      <c r="B609" s="739" t="str">
        <f>SAÍDAS!C79</f>
        <v>Administrativo</v>
      </c>
      <c r="C609" s="300">
        <f t="shared" si="180"/>
        <v>0</v>
      </c>
      <c r="D609" s="300">
        <f>SAÍDAS!E79*(SAÍDAS!$Y79/100)</f>
        <v>0</v>
      </c>
      <c r="E609" s="300">
        <f>SAÍDAS!F79*(SAÍDAS!$Y79/100)</f>
        <v>0</v>
      </c>
      <c r="F609" s="300">
        <f>SAÍDAS!G79*(SAÍDAS!$Y79/100)</f>
        <v>0</v>
      </c>
      <c r="G609" s="300">
        <f>SAÍDAS!H79*(SAÍDAS!$Y79/100)</f>
        <v>0</v>
      </c>
      <c r="H609" s="300">
        <f>SAÍDAS!I79*(SAÍDAS!$Y79/100)</f>
        <v>0</v>
      </c>
      <c r="I609" s="300">
        <f>SAÍDAS!J79*(SAÍDAS!$Y79/100)</f>
        <v>0</v>
      </c>
      <c r="J609" s="300">
        <f>SAÍDAS!K79*(SAÍDAS!$Y79/100)</f>
        <v>0</v>
      </c>
      <c r="K609" s="300">
        <f>SAÍDAS!L79*(SAÍDAS!$Y79/100)</f>
        <v>0</v>
      </c>
      <c r="L609" s="300">
        <f>SAÍDAS!M79*(SAÍDAS!$Y79/100)</f>
        <v>0</v>
      </c>
      <c r="M609" s="300">
        <f>SAÍDAS!N79*(SAÍDAS!$Y79/100)</f>
        <v>0</v>
      </c>
      <c r="N609" s="300">
        <f>SAÍDAS!O79*(SAÍDAS!$Y79/100)</f>
        <v>0</v>
      </c>
      <c r="O609" s="300">
        <f>SAÍDAS!P79*(SAÍDAS!$Y79/100)</f>
        <v>0</v>
      </c>
      <c r="P609" s="300"/>
      <c r="Q609" s="678"/>
      <c r="R609" s="783"/>
      <c r="S609" s="783"/>
      <c r="T609" s="783"/>
      <c r="U609" s="783"/>
      <c r="V609" s="783"/>
      <c r="W609" s="783"/>
      <c r="X609" s="783"/>
      <c r="Y609" s="783"/>
    </row>
    <row r="610" spans="1:25" hidden="1" x14ac:dyDescent="0.25">
      <c r="A610" s="670"/>
      <c r="B610" s="739" t="str">
        <f>SAÍDAS!C80</f>
        <v>Mão de Obra</v>
      </c>
      <c r="C610" s="300">
        <f t="shared" si="180"/>
        <v>0</v>
      </c>
      <c r="D610" s="300">
        <f>SAÍDAS!E80*(SAÍDAS!$Y80/100)</f>
        <v>0</v>
      </c>
      <c r="E610" s="300">
        <f>SAÍDAS!F80*(SAÍDAS!$Y80/100)</f>
        <v>0</v>
      </c>
      <c r="F610" s="300">
        <f>SAÍDAS!G80*(SAÍDAS!$Y80/100)</f>
        <v>0</v>
      </c>
      <c r="G610" s="300">
        <f>SAÍDAS!H80*(SAÍDAS!$Y80/100)</f>
        <v>0</v>
      </c>
      <c r="H610" s="300">
        <f>SAÍDAS!I80*(SAÍDAS!$Y80/100)</f>
        <v>0</v>
      </c>
      <c r="I610" s="300">
        <f>SAÍDAS!J80*(SAÍDAS!$Y80/100)</f>
        <v>0</v>
      </c>
      <c r="J610" s="300">
        <f>SAÍDAS!K80*(SAÍDAS!$Y80/100)</f>
        <v>0</v>
      </c>
      <c r="K610" s="300">
        <f>SAÍDAS!L80*(SAÍDAS!$Y80/100)</f>
        <v>0</v>
      </c>
      <c r="L610" s="300">
        <f>SAÍDAS!M80*(SAÍDAS!$Y80/100)</f>
        <v>0</v>
      </c>
      <c r="M610" s="300">
        <f>SAÍDAS!N80*(SAÍDAS!$Y80/100)</f>
        <v>0</v>
      </c>
      <c r="N610" s="300">
        <f>SAÍDAS!O80*(SAÍDAS!$Y80/100)</f>
        <v>0</v>
      </c>
      <c r="O610" s="300">
        <f>SAÍDAS!P80*(SAÍDAS!$Y80/100)</f>
        <v>0</v>
      </c>
      <c r="P610" s="300"/>
      <c r="Q610" s="678"/>
      <c r="R610" s="783"/>
      <c r="S610" s="783"/>
      <c r="T610" s="783"/>
      <c r="U610" s="783"/>
      <c r="V610" s="783"/>
      <c r="W610" s="783"/>
      <c r="X610" s="783"/>
      <c r="Y610" s="783"/>
    </row>
    <row r="611" spans="1:25" hidden="1" x14ac:dyDescent="0.25">
      <c r="A611" s="670"/>
      <c r="B611" s="739" t="str">
        <f>SAÍDAS!C81</f>
        <v>Mão de Obra</v>
      </c>
      <c r="C611" s="300">
        <f t="shared" si="180"/>
        <v>0</v>
      </c>
      <c r="D611" s="300">
        <f>SAÍDAS!E81*(SAÍDAS!$Y81/100)</f>
        <v>0</v>
      </c>
      <c r="E611" s="300">
        <f>SAÍDAS!F81*(SAÍDAS!$Y81/100)</f>
        <v>0</v>
      </c>
      <c r="F611" s="300">
        <f>SAÍDAS!G81*(SAÍDAS!$Y81/100)</f>
        <v>0</v>
      </c>
      <c r="G611" s="300">
        <f>SAÍDAS!H81*(SAÍDAS!$Y81/100)</f>
        <v>0</v>
      </c>
      <c r="H611" s="300">
        <f>SAÍDAS!I81*(SAÍDAS!$Y81/100)</f>
        <v>0</v>
      </c>
      <c r="I611" s="300">
        <f>SAÍDAS!J81*(SAÍDAS!$Y81/100)</f>
        <v>0</v>
      </c>
      <c r="J611" s="300">
        <f>SAÍDAS!K81*(SAÍDAS!$Y81/100)</f>
        <v>0</v>
      </c>
      <c r="K611" s="300">
        <f>SAÍDAS!L81*(SAÍDAS!$Y81/100)</f>
        <v>0</v>
      </c>
      <c r="L611" s="300">
        <f>SAÍDAS!M81*(SAÍDAS!$Y81/100)</f>
        <v>0</v>
      </c>
      <c r="M611" s="300">
        <f>SAÍDAS!N81*(SAÍDAS!$Y81/100)</f>
        <v>0</v>
      </c>
      <c r="N611" s="300">
        <f>SAÍDAS!O81*(SAÍDAS!$Y81/100)</f>
        <v>0</v>
      </c>
      <c r="O611" s="300">
        <f>SAÍDAS!P81*(SAÍDAS!$Y81/100)</f>
        <v>0</v>
      </c>
      <c r="P611" s="300"/>
      <c r="Q611" s="678"/>
      <c r="R611" s="783"/>
      <c r="S611" s="783"/>
      <c r="T611" s="783"/>
      <c r="U611" s="783"/>
      <c r="V611" s="783"/>
      <c r="W611" s="783"/>
      <c r="X611" s="783"/>
      <c r="Y611" s="783"/>
    </row>
    <row r="612" spans="1:25" hidden="1" x14ac:dyDescent="0.25">
      <c r="A612" s="670"/>
      <c r="B612" s="739" t="str">
        <f>SAÍDAS!C82</f>
        <v>Despesas com viajens Consultor</v>
      </c>
      <c r="C612" s="300">
        <f t="shared" si="180"/>
        <v>0</v>
      </c>
      <c r="D612" s="300">
        <f>SAÍDAS!E82*(SAÍDAS!$Y82/100)</f>
        <v>0</v>
      </c>
      <c r="E612" s="300">
        <f>SAÍDAS!F82*(SAÍDAS!$Y82/100)</f>
        <v>0</v>
      </c>
      <c r="F612" s="300">
        <f>SAÍDAS!G82*(SAÍDAS!$Y82/100)</f>
        <v>0</v>
      </c>
      <c r="G612" s="300">
        <f>SAÍDAS!H82*(SAÍDAS!$Y82/100)</f>
        <v>0</v>
      </c>
      <c r="H612" s="300">
        <f>SAÍDAS!I82*(SAÍDAS!$Y82/100)</f>
        <v>0</v>
      </c>
      <c r="I612" s="300">
        <f>SAÍDAS!J82*(SAÍDAS!$Y82/100)</f>
        <v>0</v>
      </c>
      <c r="J612" s="300">
        <f>SAÍDAS!K82*(SAÍDAS!$Y82/100)</f>
        <v>0</v>
      </c>
      <c r="K612" s="300">
        <f>SAÍDAS!L82*(SAÍDAS!$Y82/100)</f>
        <v>0</v>
      </c>
      <c r="L612" s="300">
        <f>SAÍDAS!M82*(SAÍDAS!$Y82/100)</f>
        <v>0</v>
      </c>
      <c r="M612" s="300">
        <f>SAÍDAS!N82*(SAÍDAS!$Y82/100)</f>
        <v>0</v>
      </c>
      <c r="N612" s="300">
        <f>SAÍDAS!O82*(SAÍDAS!$Y82/100)</f>
        <v>0</v>
      </c>
      <c r="O612" s="300">
        <f>SAÍDAS!P82*(SAÍDAS!$Y82/100)</f>
        <v>0</v>
      </c>
      <c r="P612" s="300"/>
      <c r="Q612" s="678"/>
      <c r="R612" s="783"/>
      <c r="S612" s="783"/>
      <c r="T612" s="783"/>
      <c r="U612" s="783"/>
      <c r="V612" s="783"/>
      <c r="W612" s="783"/>
      <c r="X612" s="783"/>
      <c r="Y612" s="783"/>
    </row>
    <row r="613" spans="1:25" hidden="1" x14ac:dyDescent="0.25">
      <c r="A613" s="670"/>
      <c r="B613" s="739" t="str">
        <f>SAÍDAS!C83</f>
        <v>Consultoria</v>
      </c>
      <c r="C613" s="300">
        <f t="shared" si="180"/>
        <v>0</v>
      </c>
      <c r="D613" s="300">
        <f>SAÍDAS!E83*(SAÍDAS!$Y83/100)</f>
        <v>0</v>
      </c>
      <c r="E613" s="300">
        <f>SAÍDAS!F83*(SAÍDAS!$Y83/100)</f>
        <v>0</v>
      </c>
      <c r="F613" s="300">
        <f>SAÍDAS!G83*(SAÍDAS!$Y83/100)</f>
        <v>0</v>
      </c>
      <c r="G613" s="300">
        <f>SAÍDAS!H83*(SAÍDAS!$Y83/100)</f>
        <v>0</v>
      </c>
      <c r="H613" s="300">
        <f>SAÍDAS!I83*(SAÍDAS!$Y83/100)</f>
        <v>0</v>
      </c>
      <c r="I613" s="300">
        <f>SAÍDAS!J83*(SAÍDAS!$Y83/100)</f>
        <v>0</v>
      </c>
      <c r="J613" s="300">
        <f>SAÍDAS!K83*(SAÍDAS!$Y83/100)</f>
        <v>0</v>
      </c>
      <c r="K613" s="300">
        <f>SAÍDAS!L83*(SAÍDAS!$Y83/100)</f>
        <v>0</v>
      </c>
      <c r="L613" s="300">
        <f>SAÍDAS!M83*(SAÍDAS!$Y83/100)</f>
        <v>0</v>
      </c>
      <c r="M613" s="300">
        <f>SAÍDAS!N83*(SAÍDAS!$Y83/100)</f>
        <v>0</v>
      </c>
      <c r="N613" s="300">
        <f>SAÍDAS!O83*(SAÍDAS!$Y83/100)</f>
        <v>0</v>
      </c>
      <c r="O613" s="300">
        <f>SAÍDAS!P83*(SAÍDAS!$Y83/100)</f>
        <v>0</v>
      </c>
      <c r="P613" s="300"/>
      <c r="Q613" s="678"/>
      <c r="R613" s="783"/>
      <c r="S613" s="783"/>
      <c r="T613" s="783"/>
      <c r="U613" s="783"/>
      <c r="V613" s="783"/>
      <c r="W613" s="783"/>
      <c r="X613" s="783"/>
      <c r="Y613" s="783"/>
    </row>
    <row r="614" spans="1:25" hidden="1" x14ac:dyDescent="0.25">
      <c r="A614" s="670"/>
      <c r="B614" s="739" t="str">
        <f>SAÍDAS!C84</f>
        <v>Consultor</v>
      </c>
      <c r="C614" s="300">
        <f t="shared" si="180"/>
        <v>0</v>
      </c>
      <c r="D614" s="300">
        <f>SAÍDAS!E84*(SAÍDAS!$Y84/100)</f>
        <v>0</v>
      </c>
      <c r="E614" s="300">
        <f>SAÍDAS!F84*(SAÍDAS!$Y84/100)</f>
        <v>0</v>
      </c>
      <c r="F614" s="300">
        <f>SAÍDAS!G84*(SAÍDAS!$Y84/100)</f>
        <v>0</v>
      </c>
      <c r="G614" s="300">
        <f>SAÍDAS!H84*(SAÍDAS!$Y84/100)</f>
        <v>0</v>
      </c>
      <c r="H614" s="300">
        <f>SAÍDAS!I84*(SAÍDAS!$Y84/100)</f>
        <v>0</v>
      </c>
      <c r="I614" s="300">
        <f>SAÍDAS!J84*(SAÍDAS!$Y84/100)</f>
        <v>0</v>
      </c>
      <c r="J614" s="300">
        <f>SAÍDAS!K84*(SAÍDAS!$Y84/100)</f>
        <v>0</v>
      </c>
      <c r="K614" s="300">
        <f>SAÍDAS!L84*(SAÍDAS!$Y84/100)</f>
        <v>0</v>
      </c>
      <c r="L614" s="300">
        <f>SAÍDAS!M84*(SAÍDAS!$Y84/100)</f>
        <v>0</v>
      </c>
      <c r="M614" s="300">
        <f>SAÍDAS!N84*(SAÍDAS!$Y84/100)</f>
        <v>0</v>
      </c>
      <c r="N614" s="300">
        <f>SAÍDAS!O84*(SAÍDAS!$Y84/100)</f>
        <v>0</v>
      </c>
      <c r="O614" s="300">
        <f>SAÍDAS!P84*(SAÍDAS!$Y84/100)</f>
        <v>0</v>
      </c>
      <c r="P614" s="300"/>
      <c r="Q614" s="678"/>
      <c r="R614" s="783"/>
      <c r="S614" s="783"/>
      <c r="T614" s="783"/>
      <c r="U614" s="783"/>
      <c r="V614" s="783"/>
      <c r="W614" s="783"/>
      <c r="X614" s="783"/>
      <c r="Y614" s="783"/>
    </row>
    <row r="615" spans="1:25" hidden="1" x14ac:dyDescent="0.25">
      <c r="A615" s="670"/>
      <c r="B615" s="739" t="str">
        <f>SAÍDAS!C85</f>
        <v>Cassio</v>
      </c>
      <c r="C615" s="300">
        <f t="shared" si="180"/>
        <v>0</v>
      </c>
      <c r="D615" s="300">
        <f>SAÍDAS!E85*(SAÍDAS!$Y85/100)</f>
        <v>0</v>
      </c>
      <c r="E615" s="300">
        <f>SAÍDAS!F85*(SAÍDAS!$Y85/100)</f>
        <v>0</v>
      </c>
      <c r="F615" s="300">
        <f>SAÍDAS!G85*(SAÍDAS!$Y85/100)</f>
        <v>0</v>
      </c>
      <c r="G615" s="300">
        <f>SAÍDAS!H85*(SAÍDAS!$Y85/100)</f>
        <v>0</v>
      </c>
      <c r="H615" s="300">
        <f>SAÍDAS!I85*(SAÍDAS!$Y85/100)</f>
        <v>0</v>
      </c>
      <c r="I615" s="300">
        <f>SAÍDAS!J85*(SAÍDAS!$Y85/100)</f>
        <v>0</v>
      </c>
      <c r="J615" s="300">
        <f>SAÍDAS!K85*(SAÍDAS!$Y85/100)</f>
        <v>0</v>
      </c>
      <c r="K615" s="300">
        <f>SAÍDAS!L85*(SAÍDAS!$Y85/100)</f>
        <v>0</v>
      </c>
      <c r="L615" s="300">
        <f>SAÍDAS!M85*(SAÍDAS!$Y85/100)</f>
        <v>0</v>
      </c>
      <c r="M615" s="300">
        <f>SAÍDAS!N85*(SAÍDAS!$Y85/100)</f>
        <v>0</v>
      </c>
      <c r="N615" s="300">
        <f>SAÍDAS!O85*(SAÍDAS!$Y85/100)</f>
        <v>0</v>
      </c>
      <c r="O615" s="300">
        <f>SAÍDAS!P85*(SAÍDAS!$Y85/100)</f>
        <v>0</v>
      </c>
      <c r="P615" s="300"/>
      <c r="Q615" s="678"/>
      <c r="R615" s="783"/>
      <c r="S615" s="783"/>
      <c r="T615" s="783"/>
      <c r="U615" s="783"/>
      <c r="V615" s="783"/>
      <c r="W615" s="783"/>
      <c r="X615" s="783"/>
      <c r="Y615" s="783"/>
    </row>
    <row r="616" spans="1:25" hidden="1" x14ac:dyDescent="0.25">
      <c r="A616" s="670"/>
      <c r="B616" s="739" t="str">
        <f>SAÍDAS!C86</f>
        <v>material limpeza, vidro</v>
      </c>
      <c r="C616" s="300">
        <f t="shared" si="180"/>
        <v>0</v>
      </c>
      <c r="D616" s="300">
        <f>SAÍDAS!E86*(SAÍDAS!$Y86/100)</f>
        <v>0</v>
      </c>
      <c r="E616" s="300">
        <f>SAÍDAS!F86*(SAÍDAS!$Y86/100)</f>
        <v>0</v>
      </c>
      <c r="F616" s="300">
        <f>SAÍDAS!G86*(SAÍDAS!$Y86/100)</f>
        <v>0</v>
      </c>
      <c r="G616" s="300">
        <f>SAÍDAS!H86*(SAÍDAS!$Y86/100)</f>
        <v>0</v>
      </c>
      <c r="H616" s="300">
        <f>SAÍDAS!I86*(SAÍDAS!$Y86/100)</f>
        <v>0</v>
      </c>
      <c r="I616" s="300">
        <f>SAÍDAS!J86*(SAÍDAS!$Y86/100)</f>
        <v>0</v>
      </c>
      <c r="J616" s="300">
        <f>SAÍDAS!K86*(SAÍDAS!$Y86/100)</f>
        <v>0</v>
      </c>
      <c r="K616" s="300">
        <f>SAÍDAS!L86*(SAÍDAS!$Y86/100)</f>
        <v>0</v>
      </c>
      <c r="L616" s="300">
        <f>SAÍDAS!M86*(SAÍDAS!$Y86/100)</f>
        <v>0</v>
      </c>
      <c r="M616" s="300">
        <f>SAÍDAS!N86*(SAÍDAS!$Y86/100)</f>
        <v>0</v>
      </c>
      <c r="N616" s="300">
        <f>SAÍDAS!O86*(SAÍDAS!$Y86/100)</f>
        <v>0</v>
      </c>
      <c r="O616" s="300">
        <f>SAÍDAS!P86*(SAÍDAS!$Y86/100)</f>
        <v>0</v>
      </c>
      <c r="P616" s="300"/>
      <c r="Q616" s="678"/>
      <c r="R616" s="783"/>
      <c r="S616" s="783"/>
      <c r="T616" s="783"/>
      <c r="U616" s="783"/>
      <c r="V616" s="783"/>
      <c r="W616" s="783"/>
      <c r="X616" s="783"/>
      <c r="Y616" s="783"/>
    </row>
    <row r="617" spans="1:25" hidden="1" x14ac:dyDescent="0.25">
      <c r="A617" s="670"/>
      <c r="B617" s="739" t="str">
        <f>SAÍDAS!C87</f>
        <v>madeiras manutencao</v>
      </c>
      <c r="C617" s="300">
        <f t="shared" si="180"/>
        <v>0</v>
      </c>
      <c r="D617" s="300">
        <f>SAÍDAS!E87*(SAÍDAS!$Y87/100)</f>
        <v>0</v>
      </c>
      <c r="E617" s="300">
        <f>SAÍDAS!F87*(SAÍDAS!$Y87/100)</f>
        <v>0</v>
      </c>
      <c r="F617" s="300">
        <f>SAÍDAS!G87*(SAÍDAS!$Y87/100)</f>
        <v>0</v>
      </c>
      <c r="G617" s="300">
        <f>SAÍDAS!H87*(SAÍDAS!$Y87/100)</f>
        <v>0</v>
      </c>
      <c r="H617" s="300">
        <f>SAÍDAS!I87*(SAÍDAS!$Y87/100)</f>
        <v>0</v>
      </c>
      <c r="I617" s="300">
        <f>SAÍDAS!J87*(SAÍDAS!$Y87/100)</f>
        <v>0</v>
      </c>
      <c r="J617" s="300">
        <f>SAÍDAS!K87*(SAÍDAS!$Y87/100)</f>
        <v>0</v>
      </c>
      <c r="K617" s="300">
        <f>SAÍDAS!L87*(SAÍDAS!$Y87/100)</f>
        <v>0</v>
      </c>
      <c r="L617" s="300">
        <f>SAÍDAS!M87*(SAÍDAS!$Y87/100)</f>
        <v>0</v>
      </c>
      <c r="M617" s="300">
        <f>SAÍDAS!N87*(SAÍDAS!$Y87/100)</f>
        <v>0</v>
      </c>
      <c r="N617" s="300">
        <f>SAÍDAS!O87*(SAÍDAS!$Y87/100)</f>
        <v>0</v>
      </c>
      <c r="O617" s="300">
        <f>SAÍDAS!P87*(SAÍDAS!$Y87/100)</f>
        <v>0</v>
      </c>
      <c r="P617" s="300"/>
      <c r="Q617" s="678"/>
      <c r="R617" s="783"/>
      <c r="S617" s="783"/>
      <c r="T617" s="783"/>
      <c r="U617" s="783"/>
      <c r="V617" s="783"/>
      <c r="W617" s="783"/>
      <c r="X617" s="783"/>
      <c r="Y617" s="783"/>
    </row>
    <row r="618" spans="1:25" hidden="1" x14ac:dyDescent="0.25">
      <c r="A618" s="670"/>
      <c r="B618" s="739" t="str">
        <f>SAÍDAS!C88</f>
        <v>Outros</v>
      </c>
      <c r="C618" s="300">
        <f t="shared" si="180"/>
        <v>0</v>
      </c>
      <c r="D618" s="300">
        <f>SAÍDAS!E88*(SAÍDAS!$Y88/100)</f>
        <v>0</v>
      </c>
      <c r="E618" s="300">
        <f>SAÍDAS!F88*(SAÍDAS!$Y88/100)</f>
        <v>0</v>
      </c>
      <c r="F618" s="300">
        <f>SAÍDAS!G88*(SAÍDAS!$Y88/100)</f>
        <v>0</v>
      </c>
      <c r="G618" s="300">
        <f>SAÍDAS!H88*(SAÍDAS!$Y88/100)</f>
        <v>0</v>
      </c>
      <c r="H618" s="300">
        <f>SAÍDAS!I88*(SAÍDAS!$Y88/100)</f>
        <v>0</v>
      </c>
      <c r="I618" s="300">
        <f>SAÍDAS!J88*(SAÍDAS!$Y88/100)</f>
        <v>0</v>
      </c>
      <c r="J618" s="300">
        <f>SAÍDAS!K88*(SAÍDAS!$Y88/100)</f>
        <v>0</v>
      </c>
      <c r="K618" s="300">
        <f>SAÍDAS!L88*(SAÍDAS!$Y88/100)</f>
        <v>0</v>
      </c>
      <c r="L618" s="300">
        <f>SAÍDAS!M88*(SAÍDAS!$Y88/100)</f>
        <v>0</v>
      </c>
      <c r="M618" s="300">
        <f>SAÍDAS!N88*(SAÍDAS!$Y88/100)</f>
        <v>0</v>
      </c>
      <c r="N618" s="300">
        <f>SAÍDAS!O88*(SAÍDAS!$Y88/100)</f>
        <v>0</v>
      </c>
      <c r="O618" s="300">
        <f>SAÍDAS!P88*(SAÍDAS!$Y88/100)</f>
        <v>0</v>
      </c>
      <c r="P618" s="300"/>
      <c r="Q618" s="678"/>
      <c r="R618" s="783"/>
      <c r="S618" s="783"/>
      <c r="T618" s="783"/>
      <c r="U618" s="783"/>
      <c r="V618" s="783"/>
      <c r="W618" s="783"/>
      <c r="X618" s="783"/>
      <c r="Y618" s="783"/>
    </row>
    <row r="619" spans="1:25" hidden="1" x14ac:dyDescent="0.25">
      <c r="A619" s="670"/>
      <c r="B619" s="739" t="str">
        <f>SAÍDAS!C89</f>
        <v>frete</v>
      </c>
      <c r="C619" s="300">
        <f t="shared" si="180"/>
        <v>0</v>
      </c>
      <c r="D619" s="300">
        <f>SAÍDAS!E89*(SAÍDAS!$Y89/100)</f>
        <v>0</v>
      </c>
      <c r="E619" s="300">
        <f>SAÍDAS!F89*(SAÍDAS!$Y89/100)</f>
        <v>0</v>
      </c>
      <c r="F619" s="300">
        <f>SAÍDAS!G89*(SAÍDAS!$Y89/100)</f>
        <v>0</v>
      </c>
      <c r="G619" s="300">
        <f>SAÍDAS!H89*(SAÍDAS!$Y89/100)</f>
        <v>0</v>
      </c>
      <c r="H619" s="300">
        <f>SAÍDAS!I89*(SAÍDAS!$Y89/100)</f>
        <v>0</v>
      </c>
      <c r="I619" s="300">
        <f>SAÍDAS!J89*(SAÍDAS!$Y89/100)</f>
        <v>0</v>
      </c>
      <c r="J619" s="300">
        <f>SAÍDAS!K89*(SAÍDAS!$Y89/100)</f>
        <v>0</v>
      </c>
      <c r="K619" s="300">
        <f>SAÍDAS!L89*(SAÍDAS!$Y89/100)</f>
        <v>0</v>
      </c>
      <c r="L619" s="300">
        <f>SAÍDAS!M89*(SAÍDAS!$Y89/100)</f>
        <v>0</v>
      </c>
      <c r="M619" s="300">
        <f>SAÍDAS!N89*(SAÍDAS!$Y89/100)</f>
        <v>0</v>
      </c>
      <c r="N619" s="300">
        <f>SAÍDAS!O89*(SAÍDAS!$Y89/100)</f>
        <v>0</v>
      </c>
      <c r="O619" s="300">
        <f>SAÍDAS!P89*(SAÍDAS!$Y89/100)</f>
        <v>0</v>
      </c>
      <c r="P619" s="300"/>
      <c r="Q619" s="678"/>
      <c r="R619" s="783"/>
      <c r="S619" s="783"/>
      <c r="T619" s="783"/>
      <c r="U619" s="783"/>
      <c r="V619" s="783"/>
      <c r="W619" s="783"/>
      <c r="X619" s="783"/>
      <c r="Y619" s="783"/>
    </row>
    <row r="620" spans="1:25" hidden="1" x14ac:dyDescent="0.25">
      <c r="A620" s="670"/>
      <c r="B620" s="739" t="str">
        <f>SAÍDAS!C90</f>
        <v>Depreciação</v>
      </c>
      <c r="C620" s="300">
        <f t="shared" si="180"/>
        <v>0</v>
      </c>
      <c r="D620" s="300">
        <f>SAÍDAS!E90*(SAÍDAS!$Y90/100)</f>
        <v>0</v>
      </c>
      <c r="E620" s="300">
        <f>SAÍDAS!F90*(SAÍDAS!$Y90/100)</f>
        <v>0</v>
      </c>
      <c r="F620" s="300">
        <f>SAÍDAS!G90*(SAÍDAS!$Y90/100)</f>
        <v>0</v>
      </c>
      <c r="G620" s="300">
        <f>SAÍDAS!H90*(SAÍDAS!$Y90/100)</f>
        <v>0</v>
      </c>
      <c r="H620" s="300">
        <f>SAÍDAS!I90*(SAÍDAS!$Y90/100)</f>
        <v>0</v>
      </c>
      <c r="I620" s="300">
        <f>SAÍDAS!J90*(SAÍDAS!$Y90/100)</f>
        <v>0</v>
      </c>
      <c r="J620" s="300">
        <f>SAÍDAS!K90*(SAÍDAS!$Y90/100)</f>
        <v>0</v>
      </c>
      <c r="K620" s="300">
        <f>SAÍDAS!L90*(SAÍDAS!$Y90/100)</f>
        <v>0</v>
      </c>
      <c r="L620" s="300">
        <f>SAÍDAS!M90*(SAÍDAS!$Y90/100)</f>
        <v>0</v>
      </c>
      <c r="M620" s="300">
        <f>SAÍDAS!N90*(SAÍDAS!$Y90/100)</f>
        <v>0</v>
      </c>
      <c r="N620" s="300">
        <f>SAÍDAS!O90*(SAÍDAS!$Y90/100)</f>
        <v>0</v>
      </c>
      <c r="O620" s="300">
        <f>SAÍDAS!P90*(SAÍDAS!$Y90/100)</f>
        <v>0</v>
      </c>
      <c r="P620" s="300"/>
      <c r="Q620" s="678"/>
      <c r="R620" s="783"/>
      <c r="S620" s="783"/>
      <c r="T620" s="783"/>
      <c r="U620" s="783"/>
      <c r="V620" s="783"/>
      <c r="W620" s="783"/>
      <c r="X620" s="783"/>
      <c r="Y620" s="783"/>
    </row>
    <row r="621" spans="1:25" hidden="1" x14ac:dyDescent="0.25">
      <c r="A621" s="670"/>
      <c r="B621" s="739"/>
      <c r="C621" s="300"/>
      <c r="D621" s="300"/>
      <c r="E621" s="300"/>
      <c r="F621" s="300"/>
      <c r="G621" s="300"/>
      <c r="H621" s="300"/>
      <c r="I621" s="300"/>
      <c r="J621" s="300"/>
      <c r="K621" s="300"/>
      <c r="L621" s="300"/>
      <c r="M621" s="300"/>
      <c r="N621" s="300"/>
      <c r="O621" s="300"/>
      <c r="P621" s="300"/>
      <c r="Q621" s="678"/>
      <c r="R621" s="783"/>
      <c r="S621" s="783"/>
      <c r="T621" s="783"/>
      <c r="U621" s="783"/>
      <c r="V621" s="783"/>
      <c r="W621" s="783"/>
      <c r="X621" s="783"/>
      <c r="Y621" s="783"/>
    </row>
    <row r="622" spans="1:25" hidden="1" x14ac:dyDescent="0.25">
      <c r="A622" s="670"/>
      <c r="B622" s="741" t="s">
        <v>180</v>
      </c>
      <c r="C622" s="300">
        <f>SUM(D622:O622)</f>
        <v>0</v>
      </c>
      <c r="D622" s="300">
        <f>SUM(D603:D619)</f>
        <v>0</v>
      </c>
      <c r="E622" s="300">
        <f t="shared" ref="E622:O622" si="181">SUM(E603:E619)</f>
        <v>0</v>
      </c>
      <c r="F622" s="300">
        <f t="shared" si="181"/>
        <v>0</v>
      </c>
      <c r="G622" s="300">
        <f t="shared" si="181"/>
        <v>0</v>
      </c>
      <c r="H622" s="300">
        <f t="shared" si="181"/>
        <v>0</v>
      </c>
      <c r="I622" s="300">
        <f t="shared" si="181"/>
        <v>0</v>
      </c>
      <c r="J622" s="300">
        <f t="shared" si="181"/>
        <v>0</v>
      </c>
      <c r="K622" s="300">
        <f t="shared" si="181"/>
        <v>0</v>
      </c>
      <c r="L622" s="300">
        <f t="shared" si="181"/>
        <v>0</v>
      </c>
      <c r="M622" s="300">
        <f t="shared" si="181"/>
        <v>0</v>
      </c>
      <c r="N622" s="300">
        <f t="shared" si="181"/>
        <v>0</v>
      </c>
      <c r="O622" s="300">
        <f t="shared" si="181"/>
        <v>0</v>
      </c>
      <c r="P622" s="300"/>
      <c r="Q622" s="678"/>
      <c r="R622" s="783"/>
      <c r="S622" s="783"/>
      <c r="T622" s="783"/>
      <c r="U622" s="783"/>
      <c r="V622" s="783"/>
      <c r="W622" s="783"/>
      <c r="X622" s="783"/>
      <c r="Y622" s="783"/>
    </row>
    <row r="623" spans="1:25" hidden="1" x14ac:dyDescent="0.25">
      <c r="A623" s="670"/>
      <c r="B623" s="741"/>
      <c r="C623" s="228"/>
      <c r="D623" s="300"/>
      <c r="E623" s="300"/>
      <c r="F623" s="300"/>
      <c r="G623" s="300"/>
      <c r="H623" s="300"/>
      <c r="I623" s="300"/>
      <c r="J623" s="300"/>
      <c r="K623" s="300"/>
      <c r="L623" s="300"/>
      <c r="M623" s="300"/>
      <c r="N623" s="300"/>
      <c r="O623" s="300"/>
      <c r="P623" s="300"/>
      <c r="Q623" s="678"/>
      <c r="R623" s="783"/>
      <c r="S623" s="783"/>
      <c r="T623" s="783"/>
      <c r="U623" s="783"/>
      <c r="V623" s="783"/>
      <c r="W623" s="783"/>
      <c r="X623" s="783"/>
      <c r="Y623" s="783"/>
    </row>
    <row r="624" spans="1:25" hidden="1" x14ac:dyDescent="0.25">
      <c r="A624" s="670"/>
      <c r="B624" s="742" t="s">
        <v>17</v>
      </c>
      <c r="C624" s="743"/>
      <c r="D624" s="744">
        <f t="shared" ref="D624:O624" si="182">D622+D601</f>
        <v>0</v>
      </c>
      <c r="E624" s="744">
        <f t="shared" si="182"/>
        <v>0</v>
      </c>
      <c r="F624" s="744">
        <f t="shared" si="182"/>
        <v>0</v>
      </c>
      <c r="G624" s="744">
        <f t="shared" si="182"/>
        <v>0</v>
      </c>
      <c r="H624" s="744">
        <f t="shared" si="182"/>
        <v>0</v>
      </c>
      <c r="I624" s="744">
        <f t="shared" si="182"/>
        <v>0</v>
      </c>
      <c r="J624" s="744">
        <f t="shared" si="182"/>
        <v>0</v>
      </c>
      <c r="K624" s="744">
        <f t="shared" si="182"/>
        <v>0</v>
      </c>
      <c r="L624" s="744">
        <f t="shared" si="182"/>
        <v>0</v>
      </c>
      <c r="M624" s="744">
        <f t="shared" si="182"/>
        <v>0</v>
      </c>
      <c r="N624" s="744">
        <f t="shared" si="182"/>
        <v>0</v>
      </c>
      <c r="O624" s="744">
        <f t="shared" si="182"/>
        <v>0</v>
      </c>
      <c r="P624" s="744">
        <f>SUM(D624:O624)</f>
        <v>0</v>
      </c>
      <c r="Q624" s="678"/>
      <c r="R624" s="783"/>
      <c r="S624" s="783"/>
      <c r="T624" s="783"/>
      <c r="U624" s="783"/>
      <c r="V624" s="783"/>
      <c r="W624" s="783"/>
      <c r="X624" s="783"/>
      <c r="Y624" s="783"/>
    </row>
    <row r="625" spans="1:25" hidden="1" x14ac:dyDescent="0.25">
      <c r="A625" s="670"/>
      <c r="B625" s="745" t="s">
        <v>178</v>
      </c>
      <c r="C625" s="680"/>
      <c r="D625" s="746">
        <f>D624</f>
        <v>0</v>
      </c>
      <c r="E625" s="746">
        <f t="shared" ref="E625:O625" si="183">D625+E624</f>
        <v>0</v>
      </c>
      <c r="F625" s="746">
        <f t="shared" si="183"/>
        <v>0</v>
      </c>
      <c r="G625" s="746">
        <f>F625+G624</f>
        <v>0</v>
      </c>
      <c r="H625" s="746">
        <f>G625+H624</f>
        <v>0</v>
      </c>
      <c r="I625" s="746">
        <f>H625+I624</f>
        <v>0</v>
      </c>
      <c r="J625" s="746">
        <f>I625+J624</f>
        <v>0</v>
      </c>
      <c r="K625" s="746">
        <f t="shared" si="183"/>
        <v>0</v>
      </c>
      <c r="L625" s="746">
        <f t="shared" si="183"/>
        <v>0</v>
      </c>
      <c r="M625" s="746">
        <f t="shared" si="183"/>
        <v>0</v>
      </c>
      <c r="N625" s="746">
        <f t="shared" si="183"/>
        <v>0</v>
      </c>
      <c r="O625" s="747">
        <f t="shared" si="183"/>
        <v>0</v>
      </c>
      <c r="P625" s="748"/>
      <c r="Q625" s="678"/>
      <c r="R625" s="783"/>
      <c r="S625" s="783"/>
      <c r="T625" s="783"/>
      <c r="U625" s="783"/>
      <c r="V625" s="783"/>
      <c r="W625" s="783"/>
      <c r="X625" s="783"/>
      <c r="Y625" s="783"/>
    </row>
    <row r="626" spans="1:25" hidden="1" x14ac:dyDescent="0.25">
      <c r="A626" s="670"/>
      <c r="B626" s="745" t="s">
        <v>181</v>
      </c>
      <c r="C626" s="680"/>
      <c r="D626" s="749">
        <f t="shared" ref="D626:O626" si="184">IF(D162="",0,D624)</f>
        <v>0</v>
      </c>
      <c r="E626" s="749">
        <f t="shared" si="184"/>
        <v>0</v>
      </c>
      <c r="F626" s="749">
        <f t="shared" si="184"/>
        <v>0</v>
      </c>
      <c r="G626" s="749">
        <f t="shared" si="184"/>
        <v>0</v>
      </c>
      <c r="H626" s="749">
        <f t="shared" si="184"/>
        <v>0</v>
      </c>
      <c r="I626" s="749">
        <f t="shared" si="184"/>
        <v>0</v>
      </c>
      <c r="J626" s="749">
        <f t="shared" si="184"/>
        <v>0</v>
      </c>
      <c r="K626" s="749">
        <f t="shared" si="184"/>
        <v>0</v>
      </c>
      <c r="L626" s="749">
        <f t="shared" si="184"/>
        <v>0</v>
      </c>
      <c r="M626" s="749">
        <f t="shared" si="184"/>
        <v>0</v>
      </c>
      <c r="N626" s="749">
        <f t="shared" si="184"/>
        <v>0</v>
      </c>
      <c r="O626" s="749">
        <f t="shared" si="184"/>
        <v>0</v>
      </c>
      <c r="P626" s="748"/>
      <c r="Q626" s="678"/>
      <c r="R626" s="783"/>
      <c r="S626" s="783"/>
      <c r="T626" s="783"/>
      <c r="U626" s="783"/>
      <c r="V626" s="783"/>
      <c r="W626" s="783"/>
      <c r="X626" s="783"/>
      <c r="Y626" s="783"/>
    </row>
    <row r="627" spans="1:25" hidden="1" x14ac:dyDescent="0.25">
      <c r="A627" s="670"/>
      <c r="B627" s="745" t="s">
        <v>182</v>
      </c>
      <c r="C627" s="680"/>
      <c r="D627" s="759">
        <f>D626</f>
        <v>0</v>
      </c>
      <c r="E627" s="759">
        <f t="shared" ref="E627:O627" si="185">(D627+E626)</f>
        <v>0</v>
      </c>
      <c r="F627" s="759">
        <f t="shared" si="185"/>
        <v>0</v>
      </c>
      <c r="G627" s="759">
        <f>(F627+G626)</f>
        <v>0</v>
      </c>
      <c r="H627" s="759">
        <f>(G627+H626)</f>
        <v>0</v>
      </c>
      <c r="I627" s="759">
        <f>(H627+I626)</f>
        <v>0</v>
      </c>
      <c r="J627" s="759">
        <f>(I627+J626)</f>
        <v>0</v>
      </c>
      <c r="K627" s="759">
        <f t="shared" si="185"/>
        <v>0</v>
      </c>
      <c r="L627" s="759">
        <f t="shared" si="185"/>
        <v>0</v>
      </c>
      <c r="M627" s="759">
        <f t="shared" si="185"/>
        <v>0</v>
      </c>
      <c r="N627" s="759">
        <f t="shared" si="185"/>
        <v>0</v>
      </c>
      <c r="O627" s="760">
        <f t="shared" si="185"/>
        <v>0</v>
      </c>
      <c r="P627" s="748"/>
      <c r="Q627" s="678"/>
      <c r="R627" s="783"/>
      <c r="S627" s="783"/>
      <c r="T627" s="783"/>
      <c r="U627" s="783"/>
      <c r="V627" s="783"/>
      <c r="W627" s="783"/>
      <c r="X627" s="783"/>
      <c r="Y627" s="783"/>
    </row>
    <row r="628" spans="1:25" hidden="1" x14ac:dyDescent="0.25">
      <c r="A628" s="670"/>
      <c r="B628" s="752" t="s">
        <v>184</v>
      </c>
      <c r="C628" s="680"/>
      <c r="D628" s="749">
        <f>IF(D162="",0,1)</f>
        <v>0</v>
      </c>
      <c r="E628" s="749">
        <f>IF(E162="",0,2)</f>
        <v>0</v>
      </c>
      <c r="F628" s="749">
        <f>IF(F162="",0,3)</f>
        <v>0</v>
      </c>
      <c r="G628" s="749">
        <f>IF(G162="",0,4)</f>
        <v>4</v>
      </c>
      <c r="H628" s="749">
        <f>IF(H162="",0,5)</f>
        <v>5</v>
      </c>
      <c r="I628" s="749">
        <f>IF(I162="",0,6)</f>
        <v>6</v>
      </c>
      <c r="J628" s="749">
        <f>IF(J162="",0,7)</f>
        <v>7</v>
      </c>
      <c r="K628" s="749">
        <f>IF(K162="",0,8)</f>
        <v>8</v>
      </c>
      <c r="L628" s="749">
        <f>IF(L162="",0,9)</f>
        <v>0</v>
      </c>
      <c r="M628" s="749">
        <f>IF(M162="",0,10)</f>
        <v>0</v>
      </c>
      <c r="N628" s="749">
        <f>IF(N162="",0,11)</f>
        <v>0</v>
      </c>
      <c r="O628" s="749">
        <f>IF(O162="",0,12)</f>
        <v>0</v>
      </c>
      <c r="P628" s="680">
        <f>LARGE(D628:O628,1)</f>
        <v>8</v>
      </c>
      <c r="Q628" s="678"/>
      <c r="R628" s="783"/>
      <c r="S628" s="783"/>
      <c r="T628" s="783"/>
      <c r="U628" s="783"/>
      <c r="V628" s="783"/>
      <c r="W628" s="783"/>
      <c r="X628" s="783"/>
      <c r="Y628" s="783"/>
    </row>
    <row r="629" spans="1:25" hidden="1" x14ac:dyDescent="0.25">
      <c r="A629" s="670"/>
      <c r="B629" s="752" t="s">
        <v>185</v>
      </c>
      <c r="C629" s="680"/>
      <c r="D629" s="680">
        <f>IF(D628=0,0,IF(D624=D626,0,1))</f>
        <v>0</v>
      </c>
      <c r="E629" s="680">
        <f t="shared" ref="E629:O629" si="186">IF(AND(D628=0,E628&lt;&gt;0),E628,0)</f>
        <v>0</v>
      </c>
      <c r="F629" s="680">
        <f t="shared" si="186"/>
        <v>0</v>
      </c>
      <c r="G629" s="680">
        <f>IF(AND(F628=0,G628&lt;&gt;0),G628,0)</f>
        <v>4</v>
      </c>
      <c r="H629" s="680">
        <f>IF(AND(G628=0,H628&lt;&gt;0),H628,0)</f>
        <v>0</v>
      </c>
      <c r="I629" s="680">
        <f>IF(AND(H628=0,I628&lt;&gt;0),I628,0)</f>
        <v>0</v>
      </c>
      <c r="J629" s="680">
        <f>IF(AND(I628=0,J628&lt;&gt;0),J628,0)</f>
        <v>0</v>
      </c>
      <c r="K629" s="680">
        <f t="shared" si="186"/>
        <v>0</v>
      </c>
      <c r="L629" s="680">
        <f t="shared" si="186"/>
        <v>0</v>
      </c>
      <c r="M629" s="680">
        <f t="shared" si="186"/>
        <v>0</v>
      </c>
      <c r="N629" s="680">
        <f t="shared" si="186"/>
        <v>0</v>
      </c>
      <c r="O629" s="751">
        <f t="shared" si="186"/>
        <v>0</v>
      </c>
      <c r="P629" s="748"/>
      <c r="Q629" s="678"/>
      <c r="R629" s="783"/>
      <c r="S629" s="783"/>
      <c r="T629" s="783"/>
      <c r="U629" s="783"/>
      <c r="V629" s="783"/>
      <c r="W629" s="783"/>
      <c r="X629" s="783"/>
      <c r="Y629" s="783"/>
    </row>
    <row r="630" spans="1:25" hidden="1" x14ac:dyDescent="0.25">
      <c r="A630" s="670"/>
      <c r="B630" s="752" t="s">
        <v>186</v>
      </c>
      <c r="C630" s="680"/>
      <c r="D630" s="746">
        <f>D625-D627</f>
        <v>0</v>
      </c>
      <c r="E630" s="746">
        <f t="shared" ref="E630:O630" si="187">IF(E629=0,0,E625-E627)</f>
        <v>0</v>
      </c>
      <c r="F630" s="746">
        <f t="shared" si="187"/>
        <v>0</v>
      </c>
      <c r="G630" s="746">
        <f t="shared" si="187"/>
        <v>0</v>
      </c>
      <c r="H630" s="746">
        <f t="shared" si="187"/>
        <v>0</v>
      </c>
      <c r="I630" s="746">
        <f t="shared" si="187"/>
        <v>0</v>
      </c>
      <c r="J630" s="746">
        <f t="shared" si="187"/>
        <v>0</v>
      </c>
      <c r="K630" s="746">
        <f t="shared" si="187"/>
        <v>0</v>
      </c>
      <c r="L630" s="746">
        <f t="shared" si="187"/>
        <v>0</v>
      </c>
      <c r="M630" s="746">
        <f t="shared" si="187"/>
        <v>0</v>
      </c>
      <c r="N630" s="746">
        <f t="shared" si="187"/>
        <v>0</v>
      </c>
      <c r="O630" s="747">
        <f t="shared" si="187"/>
        <v>0</v>
      </c>
      <c r="P630" s="746">
        <f>P624-P631</f>
        <v>0</v>
      </c>
      <c r="Q630" s="678"/>
      <c r="R630" s="783"/>
      <c r="S630" s="783"/>
      <c r="T630" s="783"/>
      <c r="U630" s="783"/>
      <c r="V630" s="783"/>
      <c r="W630" s="783"/>
      <c r="X630" s="783"/>
      <c r="Y630" s="783"/>
    </row>
    <row r="631" spans="1:25" hidden="1" x14ac:dyDescent="0.25">
      <c r="A631" s="670"/>
      <c r="B631" s="746" t="s">
        <v>187</v>
      </c>
      <c r="C631" s="680"/>
      <c r="D631" s="746">
        <f t="shared" ref="D631:O631" si="188">D626+D630</f>
        <v>0</v>
      </c>
      <c r="E631" s="746">
        <f t="shared" si="188"/>
        <v>0</v>
      </c>
      <c r="F631" s="746">
        <f t="shared" si="188"/>
        <v>0</v>
      </c>
      <c r="G631" s="746">
        <f t="shared" si="188"/>
        <v>0</v>
      </c>
      <c r="H631" s="746">
        <f t="shared" si="188"/>
        <v>0</v>
      </c>
      <c r="I631" s="746">
        <f t="shared" si="188"/>
        <v>0</v>
      </c>
      <c r="J631" s="746">
        <f t="shared" si="188"/>
        <v>0</v>
      </c>
      <c r="K631" s="746">
        <f t="shared" si="188"/>
        <v>0</v>
      </c>
      <c r="L631" s="746">
        <f t="shared" si="188"/>
        <v>0</v>
      </c>
      <c r="M631" s="746">
        <f t="shared" si="188"/>
        <v>0</v>
      </c>
      <c r="N631" s="746">
        <f t="shared" si="188"/>
        <v>0</v>
      </c>
      <c r="O631" s="746">
        <f t="shared" si="188"/>
        <v>0</v>
      </c>
      <c r="P631" s="746">
        <f>SUM(D631:O631)</f>
        <v>0</v>
      </c>
      <c r="Q631" s="678"/>
      <c r="R631" s="783"/>
      <c r="S631" s="783"/>
      <c r="T631" s="783"/>
      <c r="U631" s="783"/>
      <c r="V631" s="783"/>
      <c r="W631" s="783"/>
      <c r="X631" s="783"/>
      <c r="Y631" s="783"/>
    </row>
    <row r="632" spans="1:25" ht="15.75" hidden="1" thickBot="1" x14ac:dyDescent="0.3">
      <c r="A632" s="670"/>
      <c r="B632" s="746" t="s">
        <v>183</v>
      </c>
      <c r="C632" s="754">
        <f>COUNTIF(D628:O628,0)</f>
        <v>7</v>
      </c>
      <c r="D632" s="746">
        <f t="shared" ref="D632:O632" si="189">IF(D628=$P628,$P630,0)+D631</f>
        <v>0</v>
      </c>
      <c r="E632" s="746">
        <f t="shared" si="189"/>
        <v>0</v>
      </c>
      <c r="F632" s="746">
        <f t="shared" si="189"/>
        <v>0</v>
      </c>
      <c r="G632" s="746">
        <f t="shared" si="189"/>
        <v>0</v>
      </c>
      <c r="H632" s="746">
        <f t="shared" si="189"/>
        <v>0</v>
      </c>
      <c r="I632" s="746">
        <f t="shared" si="189"/>
        <v>0</v>
      </c>
      <c r="J632" s="746">
        <f t="shared" si="189"/>
        <v>0</v>
      </c>
      <c r="K632" s="746">
        <f t="shared" si="189"/>
        <v>0</v>
      </c>
      <c r="L632" s="746">
        <f t="shared" si="189"/>
        <v>0</v>
      </c>
      <c r="M632" s="746">
        <f t="shared" si="189"/>
        <v>0</v>
      </c>
      <c r="N632" s="746">
        <f t="shared" si="189"/>
        <v>0</v>
      </c>
      <c r="O632" s="746">
        <f t="shared" si="189"/>
        <v>0</v>
      </c>
      <c r="P632" s="746">
        <f>SUM(D632:O632)</f>
        <v>0</v>
      </c>
      <c r="Q632" s="678"/>
      <c r="R632" s="783"/>
      <c r="S632" s="783"/>
      <c r="T632" s="783"/>
      <c r="U632" s="783"/>
      <c r="V632" s="783"/>
      <c r="W632" s="783"/>
      <c r="X632" s="783"/>
      <c r="Y632" s="783"/>
    </row>
    <row r="633" spans="1:25" ht="15.75" hidden="1" thickBot="1" x14ac:dyDescent="0.3">
      <c r="A633" s="670"/>
      <c r="B633" s="751" t="s">
        <v>190</v>
      </c>
      <c r="C633" s="757">
        <f>HLOOKUP(P628,D322:O324,3,FALSE)</f>
        <v>0</v>
      </c>
      <c r="D633" s="228"/>
      <c r="E633" s="228"/>
      <c r="F633" s="228"/>
      <c r="G633" s="228"/>
      <c r="H633" s="228"/>
      <c r="I633" s="228"/>
      <c r="J633" s="228"/>
      <c r="K633" s="228"/>
      <c r="L633" s="228"/>
      <c r="M633" s="228"/>
      <c r="N633" s="228"/>
      <c r="O633" s="228"/>
      <c r="P633" s="300"/>
      <c r="Q633" s="678"/>
      <c r="R633" s="783"/>
      <c r="S633" s="783"/>
      <c r="T633" s="783"/>
      <c r="U633" s="783"/>
      <c r="V633" s="783"/>
      <c r="W633" s="783"/>
      <c r="X633" s="783"/>
      <c r="Y633" s="783"/>
    </row>
    <row r="634" spans="1:25" ht="15.75" hidden="1" thickBot="1" x14ac:dyDescent="0.3">
      <c r="A634" s="670"/>
      <c r="B634" s="751" t="s">
        <v>191</v>
      </c>
      <c r="C634" s="758">
        <f>P324</f>
        <v>0</v>
      </c>
      <c r="D634" s="228"/>
      <c r="E634" s="228"/>
      <c r="F634" s="228"/>
      <c r="G634" s="228"/>
      <c r="H634" s="228"/>
      <c r="I634" s="228"/>
      <c r="J634" s="228"/>
      <c r="K634" s="228"/>
      <c r="L634" s="228"/>
      <c r="M634" s="228"/>
      <c r="N634" s="228"/>
      <c r="O634" s="228"/>
      <c r="P634" s="300"/>
      <c r="Q634" s="678"/>
      <c r="R634" s="783"/>
      <c r="S634" s="783"/>
      <c r="T634" s="783"/>
      <c r="U634" s="783"/>
      <c r="V634" s="783"/>
      <c r="W634" s="783"/>
      <c r="X634" s="783"/>
      <c r="Y634" s="783"/>
    </row>
    <row r="635" spans="1:25" hidden="1" x14ac:dyDescent="0.25">
      <c r="A635" s="670"/>
      <c r="B635" s="224"/>
      <c r="C635" s="228"/>
      <c r="D635" s="228"/>
      <c r="E635" s="228"/>
      <c r="F635" s="228"/>
      <c r="G635" s="228"/>
      <c r="H635" s="228"/>
      <c r="I635" s="228"/>
      <c r="J635" s="228"/>
      <c r="K635" s="228"/>
      <c r="L635" s="228"/>
      <c r="M635" s="228"/>
      <c r="N635" s="228"/>
      <c r="O635" s="228"/>
      <c r="P635" s="300"/>
      <c r="Q635" s="678"/>
      <c r="R635" s="783"/>
      <c r="S635" s="783"/>
      <c r="T635" s="783"/>
      <c r="U635" s="783"/>
      <c r="V635" s="783"/>
      <c r="W635" s="783"/>
      <c r="X635" s="783"/>
      <c r="Y635" s="783"/>
    </row>
    <row r="636" spans="1:25" hidden="1" x14ac:dyDescent="0.25">
      <c r="A636" s="670"/>
      <c r="B636" s="224" t="s">
        <v>201</v>
      </c>
      <c r="C636" s="228"/>
      <c r="D636" s="228"/>
      <c r="E636" s="228"/>
      <c r="F636" s="228"/>
      <c r="G636" s="228"/>
      <c r="H636" s="228"/>
      <c r="I636" s="228"/>
      <c r="J636" s="228"/>
      <c r="K636" s="228"/>
      <c r="L636" s="228"/>
      <c r="M636" s="228"/>
      <c r="N636" s="228"/>
      <c r="O636" s="228"/>
      <c r="P636" s="300"/>
      <c r="Q636" s="678"/>
      <c r="R636" s="783"/>
      <c r="S636" s="783"/>
      <c r="T636" s="783"/>
      <c r="U636" s="783"/>
      <c r="V636" s="783"/>
      <c r="W636" s="783"/>
      <c r="X636" s="783"/>
      <c r="Y636" s="783"/>
    </row>
    <row r="637" spans="1:25" hidden="1" x14ac:dyDescent="0.25">
      <c r="A637" s="670"/>
      <c r="B637" s="739" t="str">
        <f>SAÍDAS!C31</f>
        <v>Mão de Obra</v>
      </c>
      <c r="C637" s="300">
        <f t="shared" ref="C637:C676" si="190">SUM(D637:O637)</f>
        <v>0</v>
      </c>
      <c r="D637" s="300">
        <f>SAÍDAS!E31*(SAÍDAS!$S31/100)</f>
        <v>0</v>
      </c>
      <c r="E637" s="300">
        <f>SAÍDAS!F31*(SAÍDAS!$S31/100)</f>
        <v>0</v>
      </c>
      <c r="F637" s="300">
        <f>SAÍDAS!G31*(SAÍDAS!$S31/100)</f>
        <v>0</v>
      </c>
      <c r="G637" s="300">
        <f>SAÍDAS!H31*(SAÍDAS!$S31/100)</f>
        <v>0</v>
      </c>
      <c r="H637" s="300">
        <f>SAÍDAS!I31*(SAÍDAS!$S31/100)</f>
        <v>0</v>
      </c>
      <c r="I637" s="300">
        <f>SAÍDAS!J31*(SAÍDAS!$S31/100)</f>
        <v>0</v>
      </c>
      <c r="J637" s="300">
        <f>SAÍDAS!K31*(SAÍDAS!$S31/100)</f>
        <v>0</v>
      </c>
      <c r="K637" s="300">
        <f>SAÍDAS!L31*(SAÍDAS!$S31/100)</f>
        <v>0</v>
      </c>
      <c r="L637" s="300">
        <f>SAÍDAS!M31*(SAÍDAS!$S31/100)</f>
        <v>0</v>
      </c>
      <c r="M637" s="300">
        <f>SAÍDAS!N31*(SAÍDAS!$S31/100)</f>
        <v>0</v>
      </c>
      <c r="N637" s="300">
        <f>SAÍDAS!O31*(SAÍDAS!$S31/100)</f>
        <v>0</v>
      </c>
      <c r="O637" s="300">
        <f>SAÍDAS!P31*(SAÍDAS!$S31/100)</f>
        <v>0</v>
      </c>
      <c r="P637" s="224"/>
      <c r="Q637" s="678"/>
      <c r="R637" s="783"/>
      <c r="S637" s="783"/>
      <c r="T637" s="783"/>
      <c r="U637" s="783"/>
      <c r="V637" s="783"/>
      <c r="W637" s="783"/>
      <c r="X637" s="783"/>
      <c r="Y637" s="783"/>
    </row>
    <row r="638" spans="1:25" hidden="1" x14ac:dyDescent="0.25">
      <c r="A638" s="670"/>
      <c r="B638" s="739" t="str">
        <f>SAÍDAS!C32</f>
        <v>Mão de Obra</v>
      </c>
      <c r="C638" s="300">
        <f t="shared" si="190"/>
        <v>0</v>
      </c>
      <c r="D638" s="300">
        <f>SAÍDAS!E32*(SAÍDAS!$S32/100)</f>
        <v>0</v>
      </c>
      <c r="E638" s="300">
        <f>SAÍDAS!F32*(SAÍDAS!$S32/100)</f>
        <v>0</v>
      </c>
      <c r="F638" s="300">
        <f>SAÍDAS!G32*(SAÍDAS!$S32/100)</f>
        <v>0</v>
      </c>
      <c r="G638" s="300">
        <f>SAÍDAS!H32*(SAÍDAS!$S32/100)</f>
        <v>0</v>
      </c>
      <c r="H638" s="300">
        <f>SAÍDAS!I32*(SAÍDAS!$S32/100)</f>
        <v>0</v>
      </c>
      <c r="I638" s="300">
        <f>SAÍDAS!J32*(SAÍDAS!$S32/100)</f>
        <v>0</v>
      </c>
      <c r="J638" s="300">
        <f>SAÍDAS!K32*(SAÍDAS!$S32/100)</f>
        <v>0</v>
      </c>
      <c r="K638" s="300">
        <f>SAÍDAS!L32*(SAÍDAS!$S32/100)</f>
        <v>0</v>
      </c>
      <c r="L638" s="300">
        <f>SAÍDAS!M32*(SAÍDAS!$S32/100)</f>
        <v>0</v>
      </c>
      <c r="M638" s="300">
        <f>SAÍDAS!N32*(SAÍDAS!$S32/100)</f>
        <v>0</v>
      </c>
      <c r="N638" s="300">
        <f>SAÍDAS!O32*(SAÍDAS!$S32/100)</f>
        <v>0</v>
      </c>
      <c r="O638" s="300">
        <f>SAÍDAS!P32*(SAÍDAS!$S32/100)</f>
        <v>0</v>
      </c>
      <c r="P638" s="300"/>
      <c r="Q638" s="678"/>
      <c r="R638" s="783"/>
      <c r="S638" s="783"/>
      <c r="T638" s="783"/>
      <c r="U638" s="783"/>
      <c r="V638" s="783"/>
      <c r="W638" s="783"/>
      <c r="X638" s="783"/>
      <c r="Y638" s="783"/>
    </row>
    <row r="639" spans="1:25" hidden="1" x14ac:dyDescent="0.25">
      <c r="A639" s="670"/>
      <c r="B639" s="739" t="str">
        <f>SAÍDAS!C33</f>
        <v>Mão de Obra</v>
      </c>
      <c r="C639" s="300">
        <f t="shared" si="190"/>
        <v>0</v>
      </c>
      <c r="D639" s="300">
        <f>SAÍDAS!E33*(SAÍDAS!$S33/100)</f>
        <v>0</v>
      </c>
      <c r="E639" s="300">
        <f>SAÍDAS!F33*(SAÍDAS!$S33/100)</f>
        <v>0</v>
      </c>
      <c r="F639" s="300">
        <f>SAÍDAS!G33*(SAÍDAS!$S33/100)</f>
        <v>0</v>
      </c>
      <c r="G639" s="300">
        <f>SAÍDAS!H33*(SAÍDAS!$S33/100)</f>
        <v>0</v>
      </c>
      <c r="H639" s="300">
        <f>SAÍDAS!I33*(SAÍDAS!$S33/100)</f>
        <v>0</v>
      </c>
      <c r="I639" s="300">
        <f>SAÍDAS!J33*(SAÍDAS!$S33/100)</f>
        <v>0</v>
      </c>
      <c r="J639" s="300">
        <f>SAÍDAS!K33*(SAÍDAS!$S33/100)</f>
        <v>0</v>
      </c>
      <c r="K639" s="300">
        <f>SAÍDAS!L33*(SAÍDAS!$S33/100)</f>
        <v>0</v>
      </c>
      <c r="L639" s="300">
        <f>SAÍDAS!M33*(SAÍDAS!$S33/100)</f>
        <v>0</v>
      </c>
      <c r="M639" s="300">
        <f>SAÍDAS!N33*(SAÍDAS!$S33/100)</f>
        <v>0</v>
      </c>
      <c r="N639" s="300">
        <f>SAÍDAS!O33*(SAÍDAS!$S33/100)</f>
        <v>0</v>
      </c>
      <c r="O639" s="300">
        <f>SAÍDAS!P33*(SAÍDAS!$S33/100)</f>
        <v>0</v>
      </c>
      <c r="P639" s="300"/>
      <c r="Q639" s="678"/>
      <c r="R639" s="783"/>
      <c r="S639" s="783"/>
      <c r="T639" s="783"/>
      <c r="U639" s="783"/>
      <c r="V639" s="783"/>
      <c r="W639" s="783"/>
      <c r="X639" s="783"/>
      <c r="Y639" s="783"/>
    </row>
    <row r="640" spans="1:25" hidden="1" x14ac:dyDescent="0.25">
      <c r="A640" s="670"/>
      <c r="B640" s="739" t="str">
        <f>SAÍDAS!C34</f>
        <v>Serviços Terceirizados</v>
      </c>
      <c r="C640" s="300">
        <f t="shared" si="190"/>
        <v>0</v>
      </c>
      <c r="D640" s="300">
        <f>SAÍDAS!E34*(SAÍDAS!$S34/100)</f>
        <v>0</v>
      </c>
      <c r="E640" s="300">
        <f>SAÍDAS!F34*(SAÍDAS!$S34/100)</f>
        <v>0</v>
      </c>
      <c r="F640" s="300">
        <f>SAÍDAS!G34*(SAÍDAS!$S34/100)</f>
        <v>0</v>
      </c>
      <c r="G640" s="300">
        <f>SAÍDAS!H34*(SAÍDAS!$S34/100)</f>
        <v>0</v>
      </c>
      <c r="H640" s="300">
        <f>SAÍDAS!I34*(SAÍDAS!$S34/100)</f>
        <v>0</v>
      </c>
      <c r="I640" s="300">
        <f>SAÍDAS!J34*(SAÍDAS!$S34/100)</f>
        <v>0</v>
      </c>
      <c r="J640" s="300">
        <f>SAÍDAS!K34*(SAÍDAS!$S34/100)</f>
        <v>0</v>
      </c>
      <c r="K640" s="300">
        <f>SAÍDAS!L34*(SAÍDAS!$S34/100)</f>
        <v>0</v>
      </c>
      <c r="L640" s="300">
        <f>SAÍDAS!M34*(SAÍDAS!$S34/100)</f>
        <v>0</v>
      </c>
      <c r="M640" s="300">
        <f>SAÍDAS!N34*(SAÍDAS!$S34/100)</f>
        <v>0</v>
      </c>
      <c r="N640" s="300">
        <f>SAÍDAS!O34*(SAÍDAS!$S34/100)</f>
        <v>0</v>
      </c>
      <c r="O640" s="300">
        <f>SAÍDAS!P34*(SAÍDAS!$S34/100)</f>
        <v>0</v>
      </c>
      <c r="P640" s="300"/>
      <c r="Q640" s="678"/>
      <c r="R640" s="783"/>
      <c r="S640" s="783"/>
      <c r="T640" s="783"/>
      <c r="U640" s="783"/>
      <c r="V640" s="783"/>
      <c r="W640" s="783"/>
      <c r="X640" s="783"/>
      <c r="Y640" s="783"/>
    </row>
    <row r="641" spans="1:25" hidden="1" x14ac:dyDescent="0.25">
      <c r="A641" s="670"/>
      <c r="B641" s="739" t="str">
        <f>SAÍDAS!C35</f>
        <v>Alimentação</v>
      </c>
      <c r="C641" s="300">
        <f t="shared" si="190"/>
        <v>0</v>
      </c>
      <c r="D641" s="300">
        <f>SAÍDAS!E35*(SAÍDAS!$S35/100)</f>
        <v>0</v>
      </c>
      <c r="E641" s="300">
        <f>SAÍDAS!F35*(SAÍDAS!$S35/100)</f>
        <v>0</v>
      </c>
      <c r="F641" s="300">
        <f>SAÍDAS!G35*(SAÍDAS!$S35/100)</f>
        <v>0</v>
      </c>
      <c r="G641" s="300">
        <f>SAÍDAS!H35*(SAÍDAS!$S35/100)</f>
        <v>0</v>
      </c>
      <c r="H641" s="300">
        <f>SAÍDAS!I35*(SAÍDAS!$S35/100)</f>
        <v>0</v>
      </c>
      <c r="I641" s="300">
        <f>SAÍDAS!J35*(SAÍDAS!$S35/100)</f>
        <v>0</v>
      </c>
      <c r="J641" s="300">
        <f>SAÍDAS!K35*(SAÍDAS!$S35/100)</f>
        <v>0</v>
      </c>
      <c r="K641" s="300">
        <f>SAÍDAS!L35*(SAÍDAS!$S35/100)</f>
        <v>0</v>
      </c>
      <c r="L641" s="300">
        <f>SAÍDAS!M35*(SAÍDAS!$S35/100)</f>
        <v>0</v>
      </c>
      <c r="M641" s="300">
        <f>SAÍDAS!N35*(SAÍDAS!$S35/100)</f>
        <v>0</v>
      </c>
      <c r="N641" s="300">
        <f>SAÍDAS!O35*(SAÍDAS!$S35/100)</f>
        <v>0</v>
      </c>
      <c r="O641" s="300">
        <f>SAÍDAS!P35*(SAÍDAS!$S35/100)</f>
        <v>0</v>
      </c>
      <c r="P641" s="300"/>
      <c r="Q641" s="678"/>
      <c r="R641" s="783"/>
      <c r="S641" s="783"/>
      <c r="T641" s="783"/>
      <c r="U641" s="783"/>
      <c r="V641" s="783"/>
      <c r="W641" s="783"/>
      <c r="X641" s="783"/>
      <c r="Y641" s="783"/>
    </row>
    <row r="642" spans="1:25" hidden="1" x14ac:dyDescent="0.25">
      <c r="A642" s="670"/>
      <c r="B642" s="739" t="str">
        <f>SAÍDAS!C36</f>
        <v>Alimentação</v>
      </c>
      <c r="C642" s="300">
        <f t="shared" si="190"/>
        <v>0</v>
      </c>
      <c r="D642" s="300">
        <f>SAÍDAS!E36*(SAÍDAS!$S36/100)</f>
        <v>0</v>
      </c>
      <c r="E642" s="300">
        <f>SAÍDAS!F36*(SAÍDAS!$S36/100)</f>
        <v>0</v>
      </c>
      <c r="F642" s="300">
        <f>SAÍDAS!G36*(SAÍDAS!$S36/100)</f>
        <v>0</v>
      </c>
      <c r="G642" s="300">
        <f>SAÍDAS!H36*(SAÍDAS!$S36/100)</f>
        <v>0</v>
      </c>
      <c r="H642" s="300">
        <f>SAÍDAS!I36*(SAÍDAS!$S36/100)</f>
        <v>0</v>
      </c>
      <c r="I642" s="300">
        <f>SAÍDAS!J36*(SAÍDAS!$S36/100)</f>
        <v>0</v>
      </c>
      <c r="J642" s="300">
        <f>SAÍDAS!K36*(SAÍDAS!$S36/100)</f>
        <v>0</v>
      </c>
      <c r="K642" s="300">
        <f>SAÍDAS!L36*(SAÍDAS!$S36/100)</f>
        <v>0</v>
      </c>
      <c r="L642" s="300">
        <f>SAÍDAS!M36*(SAÍDAS!$S36/100)</f>
        <v>0</v>
      </c>
      <c r="M642" s="300">
        <f>SAÍDAS!N36*(SAÍDAS!$S36/100)</f>
        <v>0</v>
      </c>
      <c r="N642" s="300">
        <f>SAÍDAS!O36*(SAÍDAS!$S36/100)</f>
        <v>0</v>
      </c>
      <c r="O642" s="300">
        <f>SAÍDAS!P36*(SAÍDAS!$S36/100)</f>
        <v>0</v>
      </c>
      <c r="P642" s="300"/>
      <c r="Q642" s="678"/>
      <c r="R642" s="783"/>
      <c r="S642" s="783"/>
      <c r="T642" s="783"/>
      <c r="U642" s="783"/>
      <c r="V642" s="783"/>
      <c r="W642" s="783"/>
      <c r="X642" s="783"/>
      <c r="Y642" s="783"/>
    </row>
    <row r="643" spans="1:25" hidden="1" x14ac:dyDescent="0.25">
      <c r="A643" s="670"/>
      <c r="B643" s="739" t="str">
        <f>SAÍDAS!C37</f>
        <v>Alimentação</v>
      </c>
      <c r="C643" s="300">
        <f t="shared" si="190"/>
        <v>0</v>
      </c>
      <c r="D643" s="300">
        <f>SAÍDAS!E37*(SAÍDAS!$S37/100)</f>
        <v>0</v>
      </c>
      <c r="E643" s="300">
        <f>SAÍDAS!F37*(SAÍDAS!$S37/100)</f>
        <v>0</v>
      </c>
      <c r="F643" s="300">
        <f>SAÍDAS!G37*(SAÍDAS!$S37/100)</f>
        <v>0</v>
      </c>
      <c r="G643" s="300">
        <f>SAÍDAS!H37*(SAÍDAS!$S37/100)</f>
        <v>0</v>
      </c>
      <c r="H643" s="300">
        <f>SAÍDAS!I37*(SAÍDAS!$S37/100)</f>
        <v>0</v>
      </c>
      <c r="I643" s="300">
        <f>SAÍDAS!J37*(SAÍDAS!$S37/100)</f>
        <v>0</v>
      </c>
      <c r="J643" s="300">
        <f>SAÍDAS!K37*(SAÍDAS!$S37/100)</f>
        <v>0</v>
      </c>
      <c r="K643" s="300">
        <f>SAÍDAS!L37*(SAÍDAS!$S37/100)</f>
        <v>0</v>
      </c>
      <c r="L643" s="300">
        <f>SAÍDAS!M37*(SAÍDAS!$S37/100)</f>
        <v>0</v>
      </c>
      <c r="M643" s="300">
        <f>SAÍDAS!N37*(SAÍDAS!$S37/100)</f>
        <v>0</v>
      </c>
      <c r="N643" s="300">
        <f>SAÍDAS!O37*(SAÍDAS!$S37/100)</f>
        <v>0</v>
      </c>
      <c r="O643" s="300">
        <f>SAÍDAS!P37*(SAÍDAS!$S37/100)</f>
        <v>0</v>
      </c>
      <c r="P643" s="300"/>
      <c r="Q643" s="678"/>
      <c r="R643" s="783"/>
      <c r="S643" s="783"/>
      <c r="T643" s="783"/>
      <c r="U643" s="783"/>
      <c r="V643" s="783"/>
      <c r="W643" s="783"/>
      <c r="X643" s="783"/>
      <c r="Y643" s="783"/>
    </row>
    <row r="644" spans="1:25" hidden="1" x14ac:dyDescent="0.25">
      <c r="A644" s="670"/>
      <c r="B644" s="739" t="str">
        <f>SAÍDAS!C38</f>
        <v>Alimentação</v>
      </c>
      <c r="C644" s="300">
        <f t="shared" si="190"/>
        <v>0</v>
      </c>
      <c r="D644" s="300">
        <f>SAÍDAS!E38*(SAÍDAS!$S38/100)</f>
        <v>0</v>
      </c>
      <c r="E644" s="300">
        <f>SAÍDAS!F38*(SAÍDAS!$S38/100)</f>
        <v>0</v>
      </c>
      <c r="F644" s="300">
        <f>SAÍDAS!G38*(SAÍDAS!$S38/100)</f>
        <v>0</v>
      </c>
      <c r="G644" s="300">
        <f>SAÍDAS!H38*(SAÍDAS!$S38/100)</f>
        <v>0</v>
      </c>
      <c r="H644" s="300">
        <f>SAÍDAS!I38*(SAÍDAS!$S38/100)</f>
        <v>0</v>
      </c>
      <c r="I644" s="300">
        <f>SAÍDAS!J38*(SAÍDAS!$S38/100)</f>
        <v>0</v>
      </c>
      <c r="J644" s="300">
        <f>SAÍDAS!K38*(SAÍDAS!$S38/100)</f>
        <v>0</v>
      </c>
      <c r="K644" s="300">
        <f>SAÍDAS!L38*(SAÍDAS!$S38/100)</f>
        <v>0</v>
      </c>
      <c r="L644" s="300">
        <f>SAÍDAS!M38*(SAÍDAS!$S38/100)</f>
        <v>0</v>
      </c>
      <c r="M644" s="300">
        <f>SAÍDAS!N38*(SAÍDAS!$S38/100)</f>
        <v>0</v>
      </c>
      <c r="N644" s="300">
        <f>SAÍDAS!O38*(SAÍDAS!$S38/100)</f>
        <v>0</v>
      </c>
      <c r="O644" s="300">
        <f>SAÍDAS!P38*(SAÍDAS!$S38/100)</f>
        <v>0</v>
      </c>
      <c r="P644" s="300"/>
      <c r="Q644" s="678"/>
      <c r="R644" s="783"/>
      <c r="S644" s="783"/>
      <c r="T644" s="783"/>
      <c r="U644" s="783"/>
      <c r="V644" s="783"/>
      <c r="W644" s="783"/>
      <c r="X644" s="783"/>
      <c r="Y644" s="783"/>
    </row>
    <row r="645" spans="1:25" hidden="1" x14ac:dyDescent="0.25">
      <c r="A645" s="670"/>
      <c r="B645" s="739" t="str">
        <f>SAÍDAS!C39</f>
        <v>Alimentação</v>
      </c>
      <c r="C645" s="300">
        <f t="shared" si="190"/>
        <v>0</v>
      </c>
      <c r="D645" s="300">
        <f>SAÍDAS!E39*(SAÍDAS!$S39/100)</f>
        <v>0</v>
      </c>
      <c r="E645" s="300">
        <f>SAÍDAS!F39*(SAÍDAS!$S39/100)</f>
        <v>0</v>
      </c>
      <c r="F645" s="300">
        <f>SAÍDAS!G39*(SAÍDAS!$S39/100)</f>
        <v>0</v>
      </c>
      <c r="G645" s="300">
        <f>SAÍDAS!H39*(SAÍDAS!$S39/100)</f>
        <v>0</v>
      </c>
      <c r="H645" s="300">
        <f>SAÍDAS!I39*(SAÍDAS!$S39/100)</f>
        <v>0</v>
      </c>
      <c r="I645" s="300">
        <f>SAÍDAS!J39*(SAÍDAS!$S39/100)</f>
        <v>0</v>
      </c>
      <c r="J645" s="300">
        <f>SAÍDAS!K39*(SAÍDAS!$S39/100)</f>
        <v>0</v>
      </c>
      <c r="K645" s="300">
        <f>SAÍDAS!L39*(SAÍDAS!$S39/100)</f>
        <v>0</v>
      </c>
      <c r="L645" s="300">
        <f>SAÍDAS!M39*(SAÍDAS!$S39/100)</f>
        <v>0</v>
      </c>
      <c r="M645" s="300">
        <f>SAÍDAS!N39*(SAÍDAS!$S39/100)</f>
        <v>0</v>
      </c>
      <c r="N645" s="300">
        <f>SAÍDAS!O39*(SAÍDAS!$S39/100)</f>
        <v>0</v>
      </c>
      <c r="O645" s="300">
        <f>SAÍDAS!P39*(SAÍDAS!$S39/100)</f>
        <v>0</v>
      </c>
      <c r="P645" s="300"/>
      <c r="Q645" s="678"/>
      <c r="R645" s="783"/>
      <c r="S645" s="783"/>
      <c r="T645" s="783"/>
      <c r="U645" s="783"/>
      <c r="V645" s="783"/>
      <c r="W645" s="783"/>
      <c r="X645" s="783"/>
      <c r="Y645" s="783"/>
    </row>
    <row r="646" spans="1:25" hidden="1" x14ac:dyDescent="0.25">
      <c r="A646" s="670"/>
      <c r="B646" s="739" t="str">
        <f>SAÍDAS!C40</f>
        <v>Alimentação</v>
      </c>
      <c r="C646" s="300">
        <f t="shared" si="190"/>
        <v>0</v>
      </c>
      <c r="D646" s="300">
        <f>SAÍDAS!E40*(SAÍDAS!$S40/100)</f>
        <v>0</v>
      </c>
      <c r="E646" s="300">
        <f>SAÍDAS!F40*(SAÍDAS!$S40/100)</f>
        <v>0</v>
      </c>
      <c r="F646" s="300">
        <f>SAÍDAS!G40*(SAÍDAS!$S40/100)</f>
        <v>0</v>
      </c>
      <c r="G646" s="300">
        <f>SAÍDAS!H40*(SAÍDAS!$S40/100)</f>
        <v>0</v>
      </c>
      <c r="H646" s="300">
        <f>SAÍDAS!I40*(SAÍDAS!$S40/100)</f>
        <v>0</v>
      </c>
      <c r="I646" s="300">
        <f>SAÍDAS!J40*(SAÍDAS!$S40/100)</f>
        <v>0</v>
      </c>
      <c r="J646" s="300">
        <f>SAÍDAS!K40*(SAÍDAS!$S40/100)</f>
        <v>0</v>
      </c>
      <c r="K646" s="300">
        <f>SAÍDAS!L40*(SAÍDAS!$S40/100)</f>
        <v>0</v>
      </c>
      <c r="L646" s="300">
        <f>SAÍDAS!M40*(SAÍDAS!$S40/100)</f>
        <v>0</v>
      </c>
      <c r="M646" s="300">
        <f>SAÍDAS!N40*(SAÍDAS!$S40/100)</f>
        <v>0</v>
      </c>
      <c r="N646" s="300">
        <f>SAÍDAS!O40*(SAÍDAS!$S40/100)</f>
        <v>0</v>
      </c>
      <c r="O646" s="300">
        <f>SAÍDAS!P40*(SAÍDAS!$S40/100)</f>
        <v>0</v>
      </c>
      <c r="P646" s="300"/>
      <c r="Q646" s="678"/>
      <c r="R646" s="783"/>
      <c r="S646" s="783"/>
      <c r="T646" s="783"/>
      <c r="U646" s="783"/>
      <c r="V646" s="783"/>
      <c r="W646" s="783"/>
      <c r="X646" s="783"/>
      <c r="Y646" s="783"/>
    </row>
    <row r="647" spans="1:25" hidden="1" x14ac:dyDescent="0.25">
      <c r="A647" s="670"/>
      <c r="B647" s="739" t="str">
        <f>SAÍDAS!C41</f>
        <v>Alimentação</v>
      </c>
      <c r="C647" s="300">
        <f t="shared" si="190"/>
        <v>0</v>
      </c>
      <c r="D647" s="300">
        <f>SAÍDAS!E41*(SAÍDAS!$S41/100)</f>
        <v>0</v>
      </c>
      <c r="E647" s="300">
        <f>SAÍDAS!F41*(SAÍDAS!$S41/100)</f>
        <v>0</v>
      </c>
      <c r="F647" s="300">
        <f>SAÍDAS!G41*(SAÍDAS!$S41/100)</f>
        <v>0</v>
      </c>
      <c r="G647" s="300">
        <f>SAÍDAS!H41*(SAÍDAS!$S41/100)</f>
        <v>0</v>
      </c>
      <c r="H647" s="300">
        <f>SAÍDAS!I41*(SAÍDAS!$S41/100)</f>
        <v>0</v>
      </c>
      <c r="I647" s="300">
        <f>SAÍDAS!J41*(SAÍDAS!$S41/100)</f>
        <v>0</v>
      </c>
      <c r="J647" s="300">
        <f>SAÍDAS!K41*(SAÍDAS!$S41/100)</f>
        <v>0</v>
      </c>
      <c r="K647" s="300">
        <f>SAÍDAS!L41*(SAÍDAS!$S41/100)</f>
        <v>0</v>
      </c>
      <c r="L647" s="300">
        <f>SAÍDAS!M41*(SAÍDAS!$S41/100)</f>
        <v>0</v>
      </c>
      <c r="M647" s="300">
        <f>SAÍDAS!N41*(SAÍDAS!$S41/100)</f>
        <v>0</v>
      </c>
      <c r="N647" s="300">
        <f>SAÍDAS!O41*(SAÍDAS!$S41/100)</f>
        <v>0</v>
      </c>
      <c r="O647" s="300">
        <f>SAÍDAS!P41*(SAÍDAS!$S41/100)</f>
        <v>0</v>
      </c>
      <c r="P647" s="300"/>
      <c r="Q647" s="678"/>
      <c r="R647" s="783"/>
      <c r="S647" s="783"/>
      <c r="T647" s="783"/>
      <c r="U647" s="783"/>
      <c r="V647" s="783"/>
      <c r="W647" s="783"/>
      <c r="X647" s="783"/>
      <c r="Y647" s="783"/>
    </row>
    <row r="648" spans="1:25" hidden="1" x14ac:dyDescent="0.25">
      <c r="A648" s="670"/>
      <c r="B648" s="739" t="str">
        <f>SAÍDAS!C42</f>
        <v>Alimentação</v>
      </c>
      <c r="C648" s="300">
        <f t="shared" si="190"/>
        <v>0</v>
      </c>
      <c r="D648" s="300">
        <f>SAÍDAS!E42*(SAÍDAS!$S42/100)</f>
        <v>0</v>
      </c>
      <c r="E648" s="300">
        <f>SAÍDAS!F42*(SAÍDAS!$S42/100)</f>
        <v>0</v>
      </c>
      <c r="F648" s="300">
        <f>SAÍDAS!G42*(SAÍDAS!$S42/100)</f>
        <v>0</v>
      </c>
      <c r="G648" s="300">
        <f>SAÍDAS!H42*(SAÍDAS!$S42/100)</f>
        <v>0</v>
      </c>
      <c r="H648" s="300">
        <f>SAÍDAS!I42*(SAÍDAS!$S42/100)</f>
        <v>0</v>
      </c>
      <c r="I648" s="300">
        <f>SAÍDAS!J42*(SAÍDAS!$S42/100)</f>
        <v>0</v>
      </c>
      <c r="J648" s="300">
        <f>SAÍDAS!K42*(SAÍDAS!$S42/100)</f>
        <v>0</v>
      </c>
      <c r="K648" s="300">
        <f>SAÍDAS!L42*(SAÍDAS!$S42/100)</f>
        <v>0</v>
      </c>
      <c r="L648" s="300">
        <f>SAÍDAS!M42*(SAÍDAS!$S42/100)</f>
        <v>0</v>
      </c>
      <c r="M648" s="300">
        <f>SAÍDAS!N42*(SAÍDAS!$S42/100)</f>
        <v>0</v>
      </c>
      <c r="N648" s="300">
        <f>SAÍDAS!O42*(SAÍDAS!$S42/100)</f>
        <v>0</v>
      </c>
      <c r="O648" s="300">
        <f>SAÍDAS!P42*(SAÍDAS!$S42/100)</f>
        <v>0</v>
      </c>
      <c r="P648" s="300"/>
      <c r="Q648" s="678"/>
      <c r="R648" s="783"/>
      <c r="S648" s="783"/>
      <c r="T648" s="783"/>
      <c r="U648" s="783"/>
      <c r="V648" s="783"/>
      <c r="W648" s="783"/>
      <c r="X648" s="783"/>
      <c r="Y648" s="783"/>
    </row>
    <row r="649" spans="1:25" hidden="1" x14ac:dyDescent="0.25">
      <c r="A649" s="670"/>
      <c r="B649" s="739" t="str">
        <f>SAÍDAS!C43</f>
        <v>Alimentação</v>
      </c>
      <c r="C649" s="300">
        <f t="shared" si="190"/>
        <v>0</v>
      </c>
      <c r="D649" s="300">
        <f>SAÍDAS!E43*(SAÍDAS!$S43/100)</f>
        <v>0</v>
      </c>
      <c r="E649" s="300">
        <f>SAÍDAS!F43*(SAÍDAS!$S43/100)</f>
        <v>0</v>
      </c>
      <c r="F649" s="300">
        <f>SAÍDAS!G43*(SAÍDAS!$S43/100)</f>
        <v>0</v>
      </c>
      <c r="G649" s="300">
        <f>SAÍDAS!H43*(SAÍDAS!$S43/100)</f>
        <v>0</v>
      </c>
      <c r="H649" s="300">
        <f>SAÍDAS!I43*(SAÍDAS!$S43/100)</f>
        <v>0</v>
      </c>
      <c r="I649" s="300">
        <f>SAÍDAS!J43*(SAÍDAS!$S43/100)</f>
        <v>0</v>
      </c>
      <c r="J649" s="300">
        <f>SAÍDAS!K43*(SAÍDAS!$S43/100)</f>
        <v>0</v>
      </c>
      <c r="K649" s="300">
        <f>SAÍDAS!L43*(SAÍDAS!$S43/100)</f>
        <v>0</v>
      </c>
      <c r="L649" s="300">
        <f>SAÍDAS!M43*(SAÍDAS!$S43/100)</f>
        <v>0</v>
      </c>
      <c r="M649" s="300">
        <f>SAÍDAS!N43*(SAÍDAS!$S43/100)</f>
        <v>0</v>
      </c>
      <c r="N649" s="300">
        <f>SAÍDAS!O43*(SAÍDAS!$S43/100)</f>
        <v>0</v>
      </c>
      <c r="O649" s="300">
        <f>SAÍDAS!P43*(SAÍDAS!$S43/100)</f>
        <v>0</v>
      </c>
      <c r="P649" s="300"/>
      <c r="Q649" s="678"/>
      <c r="R649" s="783"/>
      <c r="S649" s="783"/>
      <c r="T649" s="783"/>
      <c r="U649" s="783"/>
      <c r="V649" s="783"/>
      <c r="W649" s="783"/>
      <c r="X649" s="783"/>
      <c r="Y649" s="783"/>
    </row>
    <row r="650" spans="1:25" hidden="1" x14ac:dyDescent="0.25">
      <c r="A650" s="670"/>
      <c r="B650" s="739" t="str">
        <f>SAÍDAS!C44</f>
        <v>Alimentação</v>
      </c>
      <c r="C650" s="300">
        <f t="shared" si="190"/>
        <v>0</v>
      </c>
      <c r="D650" s="300">
        <f>SAÍDAS!E44*(SAÍDAS!$S44/100)</f>
        <v>0</v>
      </c>
      <c r="E650" s="300">
        <f>SAÍDAS!F44*(SAÍDAS!$S44/100)</f>
        <v>0</v>
      </c>
      <c r="F650" s="300">
        <f>SAÍDAS!G44*(SAÍDAS!$S44/100)</f>
        <v>0</v>
      </c>
      <c r="G650" s="300">
        <f>SAÍDAS!H44*(SAÍDAS!$S44/100)</f>
        <v>0</v>
      </c>
      <c r="H650" s="300">
        <f>SAÍDAS!I44*(SAÍDAS!$S44/100)</f>
        <v>0</v>
      </c>
      <c r="I650" s="300">
        <f>SAÍDAS!J44*(SAÍDAS!$S44/100)</f>
        <v>0</v>
      </c>
      <c r="J650" s="300">
        <f>SAÍDAS!K44*(SAÍDAS!$S44/100)</f>
        <v>0</v>
      </c>
      <c r="K650" s="300">
        <f>SAÍDAS!L44*(SAÍDAS!$S44/100)</f>
        <v>0</v>
      </c>
      <c r="L650" s="300">
        <f>SAÍDAS!M44*(SAÍDAS!$S44/100)</f>
        <v>0</v>
      </c>
      <c r="M650" s="300">
        <f>SAÍDAS!N44*(SAÍDAS!$S44/100)</f>
        <v>0</v>
      </c>
      <c r="N650" s="300">
        <f>SAÍDAS!O44*(SAÍDAS!$S44/100)</f>
        <v>0</v>
      </c>
      <c r="O650" s="300">
        <f>SAÍDAS!P44*(SAÍDAS!$S44/100)</f>
        <v>0</v>
      </c>
      <c r="P650" s="300"/>
      <c r="Q650" s="678"/>
      <c r="R650" s="783"/>
      <c r="S650" s="783"/>
      <c r="T650" s="783"/>
      <c r="U650" s="783"/>
      <c r="V650" s="783"/>
      <c r="W650" s="783"/>
      <c r="X650" s="783"/>
      <c r="Y650" s="783"/>
    </row>
    <row r="651" spans="1:25" hidden="1" x14ac:dyDescent="0.25">
      <c r="A651" s="670"/>
      <c r="B651" s="739" t="str">
        <f>SAÍDAS!C45</f>
        <v>Alimentação</v>
      </c>
      <c r="C651" s="300">
        <f t="shared" si="190"/>
        <v>0</v>
      </c>
      <c r="D651" s="300">
        <f>SAÍDAS!E45*(SAÍDAS!$S45/100)</f>
        <v>0</v>
      </c>
      <c r="E651" s="300">
        <f>SAÍDAS!F45*(SAÍDAS!$S45/100)</f>
        <v>0</v>
      </c>
      <c r="F651" s="300">
        <f>SAÍDAS!G45*(SAÍDAS!$S45/100)</f>
        <v>0</v>
      </c>
      <c r="G651" s="300">
        <f>SAÍDAS!H45*(SAÍDAS!$S45/100)</f>
        <v>0</v>
      </c>
      <c r="H651" s="300">
        <f>SAÍDAS!I45*(SAÍDAS!$S45/100)</f>
        <v>0</v>
      </c>
      <c r="I651" s="300">
        <f>SAÍDAS!J45*(SAÍDAS!$S45/100)</f>
        <v>0</v>
      </c>
      <c r="J651" s="300">
        <f>SAÍDAS!K45*(SAÍDAS!$S45/100)</f>
        <v>0</v>
      </c>
      <c r="K651" s="300">
        <f>SAÍDAS!L45*(SAÍDAS!$S45/100)</f>
        <v>0</v>
      </c>
      <c r="L651" s="300">
        <f>SAÍDAS!M45*(SAÍDAS!$S45/100)</f>
        <v>0</v>
      </c>
      <c r="M651" s="300">
        <f>SAÍDAS!N45*(SAÍDAS!$S45/100)</f>
        <v>0</v>
      </c>
      <c r="N651" s="300">
        <f>SAÍDAS!O45*(SAÍDAS!$S45/100)</f>
        <v>0</v>
      </c>
      <c r="O651" s="300">
        <f>SAÍDAS!P45*(SAÍDAS!$S45/100)</f>
        <v>0</v>
      </c>
      <c r="P651" s="300"/>
      <c r="Q651" s="678"/>
      <c r="R651" s="783"/>
      <c r="S651" s="783"/>
      <c r="T651" s="783"/>
      <c r="U651" s="783"/>
      <c r="V651" s="783"/>
      <c r="W651" s="783"/>
      <c r="X651" s="783"/>
      <c r="Y651" s="783"/>
    </row>
    <row r="652" spans="1:25" hidden="1" x14ac:dyDescent="0.25">
      <c r="A652" s="670"/>
      <c r="B652" s="739" t="str">
        <f>SAÍDAS!C46</f>
        <v>Manutenção de Forragem</v>
      </c>
      <c r="C652" s="300">
        <f t="shared" si="190"/>
        <v>0</v>
      </c>
      <c r="D652" s="300">
        <f>SAÍDAS!E46*(SAÍDAS!$S46/100)</f>
        <v>0</v>
      </c>
      <c r="E652" s="300">
        <f>SAÍDAS!F46*(SAÍDAS!$S46/100)</f>
        <v>0</v>
      </c>
      <c r="F652" s="300">
        <f>SAÍDAS!G46*(SAÍDAS!$S46/100)</f>
        <v>0</v>
      </c>
      <c r="G652" s="300">
        <f>SAÍDAS!H46*(SAÍDAS!$S46/100)</f>
        <v>0</v>
      </c>
      <c r="H652" s="300">
        <f>SAÍDAS!I46*(SAÍDAS!$S46/100)</f>
        <v>0</v>
      </c>
      <c r="I652" s="300">
        <f>SAÍDAS!J46*(SAÍDAS!$S46/100)</f>
        <v>0</v>
      </c>
      <c r="J652" s="300">
        <f>SAÍDAS!K46*(SAÍDAS!$S46/100)</f>
        <v>0</v>
      </c>
      <c r="K652" s="300">
        <f>SAÍDAS!L46*(SAÍDAS!$S46/100)</f>
        <v>0</v>
      </c>
      <c r="L652" s="300">
        <f>SAÍDAS!M46*(SAÍDAS!$S46/100)</f>
        <v>0</v>
      </c>
      <c r="M652" s="300">
        <f>SAÍDAS!N46*(SAÍDAS!$S46/100)</f>
        <v>0</v>
      </c>
      <c r="N652" s="300">
        <f>SAÍDAS!O46*(SAÍDAS!$S46/100)</f>
        <v>0</v>
      </c>
      <c r="O652" s="300">
        <f>SAÍDAS!P46*(SAÍDAS!$S46/100)</f>
        <v>0</v>
      </c>
      <c r="P652" s="300"/>
      <c r="Q652" s="678"/>
      <c r="R652" s="783"/>
      <c r="S652" s="783"/>
      <c r="T652" s="783"/>
      <c r="U652" s="783"/>
      <c r="V652" s="783"/>
      <c r="W652" s="783"/>
      <c r="X652" s="783"/>
      <c r="Y652" s="783"/>
    </row>
    <row r="653" spans="1:25" hidden="1" x14ac:dyDescent="0.25">
      <c r="A653" s="670"/>
      <c r="B653" s="739" t="str">
        <f>SAÍDAS!C47</f>
        <v>Manutenção de Forragem</v>
      </c>
      <c r="C653" s="300">
        <f t="shared" si="190"/>
        <v>0</v>
      </c>
      <c r="D653" s="300">
        <f>SAÍDAS!E47*(SAÍDAS!$S47/100)</f>
        <v>0</v>
      </c>
      <c r="E653" s="300">
        <f>SAÍDAS!F47*(SAÍDAS!$S47/100)</f>
        <v>0</v>
      </c>
      <c r="F653" s="300">
        <f>SAÍDAS!G47*(SAÍDAS!$S47/100)</f>
        <v>0</v>
      </c>
      <c r="G653" s="300">
        <f>SAÍDAS!H47*(SAÍDAS!$S47/100)</f>
        <v>0</v>
      </c>
      <c r="H653" s="300">
        <f>SAÍDAS!I47*(SAÍDAS!$S47/100)</f>
        <v>0</v>
      </c>
      <c r="I653" s="300">
        <f>SAÍDAS!J47*(SAÍDAS!$S47/100)</f>
        <v>0</v>
      </c>
      <c r="J653" s="300">
        <f>SAÍDAS!K47*(SAÍDAS!$S47/100)</f>
        <v>0</v>
      </c>
      <c r="K653" s="300">
        <f>SAÍDAS!L47*(SAÍDAS!$S47/100)</f>
        <v>0</v>
      </c>
      <c r="L653" s="300">
        <f>SAÍDAS!M47*(SAÍDAS!$S47/100)</f>
        <v>0</v>
      </c>
      <c r="M653" s="300">
        <f>SAÍDAS!N47*(SAÍDAS!$S47/100)</f>
        <v>0</v>
      </c>
      <c r="N653" s="300">
        <f>SAÍDAS!O47*(SAÍDAS!$S47/100)</f>
        <v>0</v>
      </c>
      <c r="O653" s="300">
        <f>SAÍDAS!P47*(SAÍDAS!$S47/100)</f>
        <v>0</v>
      </c>
      <c r="P653" s="300"/>
      <c r="Q653" s="678"/>
      <c r="R653" s="783"/>
      <c r="S653" s="783"/>
      <c r="T653" s="783"/>
      <c r="U653" s="783"/>
      <c r="V653" s="783"/>
      <c r="W653" s="783"/>
      <c r="X653" s="783"/>
      <c r="Y653" s="783"/>
    </row>
    <row r="654" spans="1:25" hidden="1" x14ac:dyDescent="0.25">
      <c r="A654" s="670"/>
      <c r="B654" s="739" t="str">
        <f>SAÍDAS!C48</f>
        <v>Manutenção de Forragem</v>
      </c>
      <c r="C654" s="300">
        <f t="shared" si="190"/>
        <v>0</v>
      </c>
      <c r="D654" s="300">
        <f>SAÍDAS!E48*(SAÍDAS!$S48/100)</f>
        <v>0</v>
      </c>
      <c r="E654" s="300">
        <f>SAÍDAS!F48*(SAÍDAS!$S48/100)</f>
        <v>0</v>
      </c>
      <c r="F654" s="300">
        <f>SAÍDAS!G48*(SAÍDAS!$S48/100)</f>
        <v>0</v>
      </c>
      <c r="G654" s="300">
        <f>SAÍDAS!H48*(SAÍDAS!$S48/100)</f>
        <v>0</v>
      </c>
      <c r="H654" s="300">
        <f>SAÍDAS!I48*(SAÍDAS!$S48/100)</f>
        <v>0</v>
      </c>
      <c r="I654" s="300">
        <f>SAÍDAS!J48*(SAÍDAS!$S48/100)</f>
        <v>0</v>
      </c>
      <c r="J654" s="300">
        <f>SAÍDAS!K48*(SAÍDAS!$S48/100)</f>
        <v>0</v>
      </c>
      <c r="K654" s="300">
        <f>SAÍDAS!L48*(SAÍDAS!$S48/100)</f>
        <v>0</v>
      </c>
      <c r="L654" s="300">
        <f>SAÍDAS!M48*(SAÍDAS!$S48/100)</f>
        <v>0</v>
      </c>
      <c r="M654" s="300">
        <f>SAÍDAS!N48*(SAÍDAS!$S48/100)</f>
        <v>0</v>
      </c>
      <c r="N654" s="300">
        <f>SAÍDAS!O48*(SAÍDAS!$S48/100)</f>
        <v>0</v>
      </c>
      <c r="O654" s="300">
        <f>SAÍDAS!P48*(SAÍDAS!$S48/100)</f>
        <v>0</v>
      </c>
      <c r="P654" s="300"/>
      <c r="Q654" s="678"/>
      <c r="R654" s="783"/>
      <c r="S654" s="783"/>
      <c r="T654" s="783"/>
      <c r="U654" s="783"/>
      <c r="V654" s="783"/>
      <c r="W654" s="783"/>
      <c r="X654" s="783"/>
      <c r="Y654" s="783"/>
    </row>
    <row r="655" spans="1:25" hidden="1" x14ac:dyDescent="0.25">
      <c r="A655" s="670"/>
      <c r="B655" s="739" t="str">
        <f>SAÍDAS!C49</f>
        <v>Manutenção de Forragem</v>
      </c>
      <c r="C655" s="300">
        <f t="shared" si="190"/>
        <v>0</v>
      </c>
      <c r="D655" s="300">
        <f>SAÍDAS!E49*(SAÍDAS!$S49/100)</f>
        <v>0</v>
      </c>
      <c r="E655" s="300">
        <f>SAÍDAS!F49*(SAÍDAS!$S49/100)</f>
        <v>0</v>
      </c>
      <c r="F655" s="300">
        <f>SAÍDAS!G49*(SAÍDAS!$S49/100)</f>
        <v>0</v>
      </c>
      <c r="G655" s="300">
        <f>SAÍDAS!H49*(SAÍDAS!$S49/100)</f>
        <v>0</v>
      </c>
      <c r="H655" s="300">
        <f>SAÍDAS!I49*(SAÍDAS!$S49/100)</f>
        <v>0</v>
      </c>
      <c r="I655" s="300">
        <f>SAÍDAS!J49*(SAÍDAS!$S49/100)</f>
        <v>0</v>
      </c>
      <c r="J655" s="300">
        <f>SAÍDAS!K49*(SAÍDAS!$S49/100)</f>
        <v>0</v>
      </c>
      <c r="K655" s="300">
        <f>SAÍDAS!L49*(SAÍDAS!$S49/100)</f>
        <v>0</v>
      </c>
      <c r="L655" s="300">
        <f>SAÍDAS!M49*(SAÍDAS!$S49/100)</f>
        <v>0</v>
      </c>
      <c r="M655" s="300">
        <f>SAÍDAS!N49*(SAÍDAS!$S49/100)</f>
        <v>0</v>
      </c>
      <c r="N655" s="300">
        <f>SAÍDAS!O49*(SAÍDAS!$S49/100)</f>
        <v>0</v>
      </c>
      <c r="O655" s="300">
        <f>SAÍDAS!P49*(SAÍDAS!$S49/100)</f>
        <v>0</v>
      </c>
      <c r="P655" s="300"/>
      <c r="Q655" s="678"/>
      <c r="R655" s="783"/>
      <c r="S655" s="783"/>
      <c r="T655" s="783"/>
      <c r="U655" s="783"/>
      <c r="V655" s="783"/>
      <c r="W655" s="783"/>
      <c r="X655" s="783"/>
      <c r="Y655" s="783"/>
    </row>
    <row r="656" spans="1:25" hidden="1" x14ac:dyDescent="0.25">
      <c r="A656" s="670"/>
      <c r="B656" s="739" t="str">
        <f>SAÍDAS!C50</f>
        <v>Reprodução</v>
      </c>
      <c r="C656" s="300">
        <f t="shared" si="190"/>
        <v>0</v>
      </c>
      <c r="D656" s="300">
        <f>SAÍDAS!E50*(SAÍDAS!$S50/100)</f>
        <v>0</v>
      </c>
      <c r="E656" s="300">
        <f>SAÍDAS!F50*(SAÍDAS!$S50/100)</f>
        <v>0</v>
      </c>
      <c r="F656" s="300">
        <f>SAÍDAS!G50*(SAÍDAS!$S50/100)</f>
        <v>0</v>
      </c>
      <c r="G656" s="300">
        <f>SAÍDAS!H50*(SAÍDAS!$S50/100)</f>
        <v>0</v>
      </c>
      <c r="H656" s="300">
        <f>SAÍDAS!I50*(SAÍDAS!$S50/100)</f>
        <v>0</v>
      </c>
      <c r="I656" s="300">
        <f>SAÍDAS!J50*(SAÍDAS!$S50/100)</f>
        <v>0</v>
      </c>
      <c r="J656" s="300">
        <f>SAÍDAS!K50*(SAÍDAS!$S50/100)</f>
        <v>0</v>
      </c>
      <c r="K656" s="300">
        <f>SAÍDAS!L50*(SAÍDAS!$S50/100)</f>
        <v>0</v>
      </c>
      <c r="L656" s="300">
        <f>SAÍDAS!M50*(SAÍDAS!$S50/100)</f>
        <v>0</v>
      </c>
      <c r="M656" s="300">
        <f>SAÍDAS!N50*(SAÍDAS!$S50/100)</f>
        <v>0</v>
      </c>
      <c r="N656" s="300">
        <f>SAÍDAS!O50*(SAÍDAS!$S50/100)</f>
        <v>0</v>
      </c>
      <c r="O656" s="300">
        <f>SAÍDAS!P50*(SAÍDAS!$S50/100)</f>
        <v>0</v>
      </c>
      <c r="P656" s="300"/>
      <c r="Q656" s="678"/>
      <c r="R656" s="783"/>
      <c r="S656" s="783"/>
      <c r="T656" s="783"/>
      <c r="U656" s="783"/>
      <c r="V656" s="783"/>
      <c r="W656" s="783"/>
      <c r="X656" s="783"/>
      <c r="Y656" s="783"/>
    </row>
    <row r="657" spans="1:25" hidden="1" x14ac:dyDescent="0.25">
      <c r="A657" s="670"/>
      <c r="B657" s="739" t="str">
        <f>SAÍDAS!C51</f>
        <v>Reprodução</v>
      </c>
      <c r="C657" s="300">
        <f t="shared" si="190"/>
        <v>0</v>
      </c>
      <c r="D657" s="300">
        <f>SAÍDAS!E51*(SAÍDAS!$S51/100)</f>
        <v>0</v>
      </c>
      <c r="E657" s="300">
        <f>SAÍDAS!F51*(SAÍDAS!$S51/100)</f>
        <v>0</v>
      </c>
      <c r="F657" s="300">
        <f>SAÍDAS!G51*(SAÍDAS!$S51/100)</f>
        <v>0</v>
      </c>
      <c r="G657" s="300">
        <f>SAÍDAS!H51*(SAÍDAS!$S51/100)</f>
        <v>0</v>
      </c>
      <c r="H657" s="300">
        <f>SAÍDAS!I51*(SAÍDAS!$S51/100)</f>
        <v>0</v>
      </c>
      <c r="I657" s="300">
        <f>SAÍDAS!J51*(SAÍDAS!$S51/100)</f>
        <v>0</v>
      </c>
      <c r="J657" s="300">
        <f>SAÍDAS!K51*(SAÍDAS!$S51/100)</f>
        <v>0</v>
      </c>
      <c r="K657" s="300">
        <f>SAÍDAS!L51*(SAÍDAS!$S51/100)</f>
        <v>0</v>
      </c>
      <c r="L657" s="300">
        <f>SAÍDAS!M51*(SAÍDAS!$S51/100)</f>
        <v>0</v>
      </c>
      <c r="M657" s="300">
        <f>SAÍDAS!N51*(SAÍDAS!$S51/100)</f>
        <v>0</v>
      </c>
      <c r="N657" s="300">
        <f>SAÍDAS!O51*(SAÍDAS!$S51/100)</f>
        <v>0</v>
      </c>
      <c r="O657" s="300">
        <f>SAÍDAS!P51*(SAÍDAS!$S51/100)</f>
        <v>0</v>
      </c>
      <c r="P657" s="300"/>
      <c r="Q657" s="678"/>
      <c r="R657" s="783"/>
      <c r="S657" s="783"/>
      <c r="T657" s="783"/>
      <c r="U657" s="783"/>
      <c r="V657" s="783"/>
      <c r="W657" s="783"/>
      <c r="X657" s="783"/>
      <c r="Y657" s="783"/>
    </row>
    <row r="658" spans="1:25" hidden="1" x14ac:dyDescent="0.25">
      <c r="A658" s="670"/>
      <c r="B658" s="739" t="str">
        <f>SAÍDAS!C52</f>
        <v>Sanidade</v>
      </c>
      <c r="C658" s="300">
        <f t="shared" si="190"/>
        <v>0</v>
      </c>
      <c r="D658" s="300">
        <f>SAÍDAS!E52*(SAÍDAS!$S52/100)</f>
        <v>0</v>
      </c>
      <c r="E658" s="300">
        <f>SAÍDAS!F52*(SAÍDAS!$S52/100)</f>
        <v>0</v>
      </c>
      <c r="F658" s="300">
        <f>SAÍDAS!G52*(SAÍDAS!$S52/100)</f>
        <v>0</v>
      </c>
      <c r="G658" s="300">
        <f>SAÍDAS!H52*(SAÍDAS!$S52/100)</f>
        <v>0</v>
      </c>
      <c r="H658" s="300">
        <f>SAÍDAS!I52*(SAÍDAS!$S52/100)</f>
        <v>0</v>
      </c>
      <c r="I658" s="300">
        <f>SAÍDAS!J52*(SAÍDAS!$S52/100)</f>
        <v>0</v>
      </c>
      <c r="J658" s="300">
        <f>SAÍDAS!K52*(SAÍDAS!$S52/100)</f>
        <v>0</v>
      </c>
      <c r="K658" s="300">
        <f>SAÍDAS!L52*(SAÍDAS!$S52/100)</f>
        <v>0</v>
      </c>
      <c r="L658" s="300">
        <f>SAÍDAS!M52*(SAÍDAS!$S52/100)</f>
        <v>0</v>
      </c>
      <c r="M658" s="300">
        <f>SAÍDAS!N52*(SAÍDAS!$S52/100)</f>
        <v>0</v>
      </c>
      <c r="N658" s="300">
        <f>SAÍDAS!O52*(SAÍDAS!$S52/100)</f>
        <v>0</v>
      </c>
      <c r="O658" s="300">
        <f>SAÍDAS!P52*(SAÍDAS!$S52/100)</f>
        <v>0</v>
      </c>
      <c r="P658" s="300"/>
      <c r="Q658" s="678"/>
      <c r="R658" s="783"/>
      <c r="S658" s="783"/>
      <c r="T658" s="783"/>
      <c r="U658" s="783"/>
      <c r="V658" s="783"/>
      <c r="W658" s="783"/>
      <c r="X658" s="783"/>
      <c r="Y658" s="783"/>
    </row>
    <row r="659" spans="1:25" hidden="1" x14ac:dyDescent="0.25">
      <c r="A659" s="670"/>
      <c r="B659" s="739" t="str">
        <f>SAÍDAS!C53</f>
        <v>Sanidade</v>
      </c>
      <c r="C659" s="300">
        <f t="shared" si="190"/>
        <v>0</v>
      </c>
      <c r="D659" s="300">
        <f>SAÍDAS!E53*(SAÍDAS!$S53/100)</f>
        <v>0</v>
      </c>
      <c r="E659" s="300">
        <f>SAÍDAS!F53*(SAÍDAS!$S53/100)</f>
        <v>0</v>
      </c>
      <c r="F659" s="300">
        <f>SAÍDAS!G53*(SAÍDAS!$S53/100)</f>
        <v>0</v>
      </c>
      <c r="G659" s="300">
        <f>SAÍDAS!H53*(SAÍDAS!$S53/100)</f>
        <v>0</v>
      </c>
      <c r="H659" s="300">
        <f>SAÍDAS!I53*(SAÍDAS!$S53/100)</f>
        <v>0</v>
      </c>
      <c r="I659" s="300">
        <f>SAÍDAS!J53*(SAÍDAS!$S53/100)</f>
        <v>0</v>
      </c>
      <c r="J659" s="300">
        <f>SAÍDAS!K53*(SAÍDAS!$S53/100)</f>
        <v>0</v>
      </c>
      <c r="K659" s="300">
        <f>SAÍDAS!L53*(SAÍDAS!$S53/100)</f>
        <v>0</v>
      </c>
      <c r="L659" s="300">
        <f>SAÍDAS!M53*(SAÍDAS!$S53/100)</f>
        <v>0</v>
      </c>
      <c r="M659" s="300">
        <f>SAÍDAS!N53*(SAÍDAS!$S53/100)</f>
        <v>0</v>
      </c>
      <c r="N659" s="300">
        <f>SAÍDAS!O53*(SAÍDAS!$S53/100)</f>
        <v>0</v>
      </c>
      <c r="O659" s="300">
        <f>SAÍDAS!P53*(SAÍDAS!$S53/100)</f>
        <v>0</v>
      </c>
      <c r="P659" s="300"/>
      <c r="Q659" s="678"/>
      <c r="R659" s="783"/>
      <c r="S659" s="783"/>
      <c r="T659" s="783"/>
      <c r="U659" s="783"/>
      <c r="V659" s="783"/>
      <c r="W659" s="783"/>
      <c r="X659" s="783"/>
      <c r="Y659" s="783"/>
    </row>
    <row r="660" spans="1:25" hidden="1" x14ac:dyDescent="0.25">
      <c r="A660" s="670"/>
      <c r="B660" s="739" t="str">
        <f>SAÍDAS!C54</f>
        <v>Sanidade</v>
      </c>
      <c r="C660" s="300">
        <f t="shared" si="190"/>
        <v>0</v>
      </c>
      <c r="D660" s="300">
        <f>SAÍDAS!E54*(SAÍDAS!$S54/100)</f>
        <v>0</v>
      </c>
      <c r="E660" s="300">
        <f>SAÍDAS!F54*(SAÍDAS!$S54/100)</f>
        <v>0</v>
      </c>
      <c r="F660" s="300">
        <f>SAÍDAS!G54*(SAÍDAS!$S54/100)</f>
        <v>0</v>
      </c>
      <c r="G660" s="300">
        <f>SAÍDAS!H54*(SAÍDAS!$S54/100)</f>
        <v>0</v>
      </c>
      <c r="H660" s="300">
        <f>SAÍDAS!I54*(SAÍDAS!$S54/100)</f>
        <v>0</v>
      </c>
      <c r="I660" s="300">
        <f>SAÍDAS!J54*(SAÍDAS!$S54/100)</f>
        <v>0</v>
      </c>
      <c r="J660" s="300">
        <f>SAÍDAS!K54*(SAÍDAS!$S54/100)</f>
        <v>0</v>
      </c>
      <c r="K660" s="300">
        <f>SAÍDAS!L54*(SAÍDAS!$S54/100)</f>
        <v>0</v>
      </c>
      <c r="L660" s="300">
        <f>SAÍDAS!M54*(SAÍDAS!$S54/100)</f>
        <v>0</v>
      </c>
      <c r="M660" s="300">
        <f>SAÍDAS!N54*(SAÍDAS!$S54/100)</f>
        <v>0</v>
      </c>
      <c r="N660" s="300">
        <f>SAÍDAS!O54*(SAÍDAS!$S54/100)</f>
        <v>0</v>
      </c>
      <c r="O660" s="300">
        <f>SAÍDAS!P54*(SAÍDAS!$S54/100)</f>
        <v>0</v>
      </c>
      <c r="P660" s="300"/>
      <c r="Q660" s="678"/>
      <c r="R660" s="783"/>
      <c r="S660" s="783"/>
      <c r="T660" s="783"/>
      <c r="U660" s="783"/>
      <c r="V660" s="783"/>
      <c r="W660" s="783"/>
      <c r="X660" s="783"/>
      <c r="Y660" s="783"/>
    </row>
    <row r="661" spans="1:25" hidden="1" x14ac:dyDescent="0.25">
      <c r="A661" s="670"/>
      <c r="B661" s="739" t="str">
        <f>SAÍDAS!C55</f>
        <v>Manutenção de Máquinas e Instalações</v>
      </c>
      <c r="C661" s="300">
        <f t="shared" si="190"/>
        <v>0</v>
      </c>
      <c r="D661" s="300">
        <f>SAÍDAS!E55*(SAÍDAS!$S55/100)</f>
        <v>0</v>
      </c>
      <c r="E661" s="300">
        <f>SAÍDAS!F55*(SAÍDAS!$S55/100)</f>
        <v>0</v>
      </c>
      <c r="F661" s="300">
        <f>SAÍDAS!G55*(SAÍDAS!$S55/100)</f>
        <v>0</v>
      </c>
      <c r="G661" s="300">
        <f>SAÍDAS!H55*(SAÍDAS!$S55/100)</f>
        <v>0</v>
      </c>
      <c r="H661" s="300">
        <f>SAÍDAS!I55*(SAÍDAS!$S55/100)</f>
        <v>0</v>
      </c>
      <c r="I661" s="300">
        <f>SAÍDAS!J55*(SAÍDAS!$S55/100)</f>
        <v>0</v>
      </c>
      <c r="J661" s="300">
        <f>SAÍDAS!K55*(SAÍDAS!$S55/100)</f>
        <v>0</v>
      </c>
      <c r="K661" s="300">
        <f>SAÍDAS!L55*(SAÍDAS!$S55/100)</f>
        <v>0</v>
      </c>
      <c r="L661" s="300">
        <f>SAÍDAS!M55*(SAÍDAS!$S55/100)</f>
        <v>0</v>
      </c>
      <c r="M661" s="300">
        <f>SAÍDAS!N55*(SAÍDAS!$S55/100)</f>
        <v>0</v>
      </c>
      <c r="N661" s="300">
        <f>SAÍDAS!O55*(SAÍDAS!$S55/100)</f>
        <v>0</v>
      </c>
      <c r="O661" s="300">
        <f>SAÍDAS!P55*(SAÍDAS!$S55/100)</f>
        <v>0</v>
      </c>
      <c r="P661" s="300"/>
      <c r="Q661" s="678"/>
      <c r="R661" s="783"/>
      <c r="S661" s="783"/>
      <c r="T661" s="783"/>
      <c r="U661" s="783"/>
      <c r="V661" s="783"/>
      <c r="W661" s="783"/>
      <c r="X661" s="783"/>
      <c r="Y661" s="783"/>
    </row>
    <row r="662" spans="1:25" hidden="1" x14ac:dyDescent="0.25">
      <c r="A662" s="670"/>
      <c r="B662" s="739" t="str">
        <f>SAÍDAS!C56</f>
        <v>Combustível e Energia</v>
      </c>
      <c r="C662" s="300">
        <f t="shared" si="190"/>
        <v>0</v>
      </c>
      <c r="D662" s="300">
        <f>SAÍDAS!E56*(SAÍDAS!$S56/100)</f>
        <v>0</v>
      </c>
      <c r="E662" s="300">
        <f>SAÍDAS!F56*(SAÍDAS!$S56/100)</f>
        <v>0</v>
      </c>
      <c r="F662" s="300">
        <f>SAÍDAS!G56*(SAÍDAS!$S56/100)</f>
        <v>0</v>
      </c>
      <c r="G662" s="300">
        <f>SAÍDAS!H56*(SAÍDAS!$S56/100)</f>
        <v>0</v>
      </c>
      <c r="H662" s="300">
        <f>SAÍDAS!I56*(SAÍDAS!$S56/100)</f>
        <v>0</v>
      </c>
      <c r="I662" s="300">
        <f>SAÍDAS!J56*(SAÍDAS!$S56/100)</f>
        <v>0</v>
      </c>
      <c r="J662" s="300">
        <f>SAÍDAS!K56*(SAÍDAS!$S56/100)</f>
        <v>0</v>
      </c>
      <c r="K662" s="300">
        <f>SAÍDAS!L56*(SAÍDAS!$S56/100)</f>
        <v>0</v>
      </c>
      <c r="L662" s="300">
        <f>SAÍDAS!M56*(SAÍDAS!$S56/100)</f>
        <v>0</v>
      </c>
      <c r="M662" s="300">
        <f>SAÍDAS!N56*(SAÍDAS!$S56/100)</f>
        <v>0</v>
      </c>
      <c r="N662" s="300">
        <f>SAÍDAS!O56*(SAÍDAS!$S56/100)</f>
        <v>0</v>
      </c>
      <c r="O662" s="300">
        <f>SAÍDAS!P56*(SAÍDAS!$S56/100)</f>
        <v>0</v>
      </c>
      <c r="P662" s="300"/>
      <c r="Q662" s="678"/>
      <c r="R662" s="783"/>
      <c r="S662" s="783"/>
      <c r="T662" s="783"/>
      <c r="U662" s="783"/>
      <c r="V662" s="783"/>
      <c r="W662" s="783"/>
      <c r="X662" s="783"/>
      <c r="Y662" s="783"/>
    </row>
    <row r="663" spans="1:25" hidden="1" x14ac:dyDescent="0.25">
      <c r="A663" s="670"/>
      <c r="B663" s="739" t="str">
        <f>SAÍDAS!C57</f>
        <v>Serviços Terceirizados</v>
      </c>
      <c r="C663" s="300">
        <f t="shared" si="190"/>
        <v>0</v>
      </c>
      <c r="D663" s="300">
        <f>SAÍDAS!E57*(SAÍDAS!$S57/100)</f>
        <v>0</v>
      </c>
      <c r="E663" s="300">
        <f>SAÍDAS!F57*(SAÍDAS!$S57/100)</f>
        <v>0</v>
      </c>
      <c r="F663" s="300">
        <f>SAÍDAS!G57*(SAÍDAS!$S57/100)</f>
        <v>0</v>
      </c>
      <c r="G663" s="300">
        <f>SAÍDAS!H57*(SAÍDAS!$S57/100)</f>
        <v>0</v>
      </c>
      <c r="H663" s="300">
        <f>SAÍDAS!I57*(SAÍDAS!$S57/100)</f>
        <v>0</v>
      </c>
      <c r="I663" s="300">
        <f>SAÍDAS!J57*(SAÍDAS!$S57/100)</f>
        <v>0</v>
      </c>
      <c r="J663" s="300">
        <f>SAÍDAS!K57*(SAÍDAS!$S57/100)</f>
        <v>0</v>
      </c>
      <c r="K663" s="300">
        <f>SAÍDAS!L57*(SAÍDAS!$S57/100)</f>
        <v>0</v>
      </c>
      <c r="L663" s="300">
        <f>SAÍDAS!M57*(SAÍDAS!$S57/100)</f>
        <v>0</v>
      </c>
      <c r="M663" s="300">
        <f>SAÍDAS!N57*(SAÍDAS!$S57/100)</f>
        <v>0</v>
      </c>
      <c r="N663" s="300">
        <f>SAÍDAS!O57*(SAÍDAS!$S57/100)</f>
        <v>0</v>
      </c>
      <c r="O663" s="300">
        <f>SAÍDAS!P57*(SAÍDAS!$S57/100)</f>
        <v>0</v>
      </c>
      <c r="P663" s="300"/>
      <c r="Q663" s="678"/>
      <c r="R663" s="783"/>
      <c r="S663" s="783"/>
      <c r="T663" s="783"/>
      <c r="U663" s="783"/>
      <c r="V663" s="783"/>
      <c r="W663" s="783"/>
      <c r="X663" s="783"/>
      <c r="Y663" s="783"/>
    </row>
    <row r="664" spans="1:25" hidden="1" x14ac:dyDescent="0.25">
      <c r="A664" s="670"/>
      <c r="B664" s="739" t="str">
        <f>SAÍDAS!C58</f>
        <v>Manutenção de Máquinas e Instalações</v>
      </c>
      <c r="C664" s="300">
        <f t="shared" si="190"/>
        <v>0</v>
      </c>
      <c r="D664" s="300">
        <f>SAÍDAS!E58*(SAÍDAS!$S58/100)</f>
        <v>0</v>
      </c>
      <c r="E664" s="300">
        <f>SAÍDAS!F58*(SAÍDAS!$S58/100)</f>
        <v>0</v>
      </c>
      <c r="F664" s="300">
        <f>SAÍDAS!G58*(SAÍDAS!$S58/100)</f>
        <v>0</v>
      </c>
      <c r="G664" s="300">
        <f>SAÍDAS!H58*(SAÍDAS!$S58/100)</f>
        <v>0</v>
      </c>
      <c r="H664" s="300">
        <f>SAÍDAS!I58*(SAÍDAS!$S58/100)</f>
        <v>0</v>
      </c>
      <c r="I664" s="300">
        <f>SAÍDAS!J58*(SAÍDAS!$S58/100)</f>
        <v>0</v>
      </c>
      <c r="J664" s="300">
        <f>SAÍDAS!K58*(SAÍDAS!$S58/100)</f>
        <v>0</v>
      </c>
      <c r="K664" s="300">
        <f>SAÍDAS!L58*(SAÍDAS!$S58/100)</f>
        <v>0</v>
      </c>
      <c r="L664" s="300">
        <f>SAÍDAS!M58*(SAÍDAS!$S58/100)</f>
        <v>0</v>
      </c>
      <c r="M664" s="300">
        <f>SAÍDAS!N58*(SAÍDAS!$S58/100)</f>
        <v>0</v>
      </c>
      <c r="N664" s="300">
        <f>SAÍDAS!O58*(SAÍDAS!$S58/100)</f>
        <v>0</v>
      </c>
      <c r="O664" s="300">
        <f>SAÍDAS!P58*(SAÍDAS!$S58/100)</f>
        <v>0</v>
      </c>
      <c r="P664" s="300"/>
      <c r="Q664" s="678"/>
      <c r="R664" s="783"/>
      <c r="S664" s="783"/>
      <c r="T664" s="783"/>
      <c r="U664" s="783"/>
      <c r="V664" s="783"/>
      <c r="W664" s="783"/>
      <c r="X664" s="783"/>
      <c r="Y664" s="783"/>
    </row>
    <row r="665" spans="1:25" hidden="1" x14ac:dyDescent="0.25">
      <c r="A665" s="670"/>
      <c r="B665" s="739" t="str">
        <f>SAÍDAS!C59</f>
        <v>Manutenção de Máquinas e Instalações</v>
      </c>
      <c r="C665" s="300">
        <f t="shared" si="190"/>
        <v>0</v>
      </c>
      <c r="D665" s="300">
        <f>SAÍDAS!E59*(SAÍDAS!$S59/100)</f>
        <v>0</v>
      </c>
      <c r="E665" s="300">
        <f>SAÍDAS!F59*(SAÍDAS!$S59/100)</f>
        <v>0</v>
      </c>
      <c r="F665" s="300">
        <f>SAÍDAS!G59*(SAÍDAS!$S59/100)</f>
        <v>0</v>
      </c>
      <c r="G665" s="300">
        <f>SAÍDAS!H59*(SAÍDAS!$S59/100)</f>
        <v>0</v>
      </c>
      <c r="H665" s="300">
        <f>SAÍDAS!I59*(SAÍDAS!$S59/100)</f>
        <v>0</v>
      </c>
      <c r="I665" s="300">
        <f>SAÍDAS!J59*(SAÍDAS!$S59/100)</f>
        <v>0</v>
      </c>
      <c r="J665" s="300">
        <f>SAÍDAS!K59*(SAÍDAS!$S59/100)</f>
        <v>0</v>
      </c>
      <c r="K665" s="300">
        <f>SAÍDAS!L59*(SAÍDAS!$S59/100)</f>
        <v>0</v>
      </c>
      <c r="L665" s="300">
        <f>SAÍDAS!M59*(SAÍDAS!$S59/100)</f>
        <v>0</v>
      </c>
      <c r="M665" s="300">
        <f>SAÍDAS!N59*(SAÍDAS!$S59/100)</f>
        <v>0</v>
      </c>
      <c r="N665" s="300">
        <f>SAÍDAS!O59*(SAÍDAS!$S59/100)</f>
        <v>0</v>
      </c>
      <c r="O665" s="300">
        <f>SAÍDAS!P59*(SAÍDAS!$S59/100)</f>
        <v>0</v>
      </c>
      <c r="P665" s="300"/>
      <c r="Q665" s="678"/>
      <c r="R665" s="783"/>
      <c r="S665" s="783"/>
      <c r="T665" s="783"/>
      <c r="U665" s="783"/>
      <c r="V665" s="783"/>
      <c r="W665" s="783"/>
      <c r="X665" s="783"/>
      <c r="Y665" s="783"/>
    </row>
    <row r="666" spans="1:25" hidden="1" x14ac:dyDescent="0.25">
      <c r="A666" s="670"/>
      <c r="B666" s="739" t="str">
        <f>SAÍDAS!C60</f>
        <v>Combustível e Energia</v>
      </c>
      <c r="C666" s="300">
        <f t="shared" si="190"/>
        <v>0</v>
      </c>
      <c r="D666" s="300">
        <f>SAÍDAS!E60*(SAÍDAS!$S60/100)</f>
        <v>0</v>
      </c>
      <c r="E666" s="300">
        <f>SAÍDAS!F60*(SAÍDAS!$S60/100)</f>
        <v>0</v>
      </c>
      <c r="F666" s="300">
        <f>SAÍDAS!G60*(SAÍDAS!$S60/100)</f>
        <v>0</v>
      </c>
      <c r="G666" s="300">
        <f>SAÍDAS!H60*(SAÍDAS!$S60/100)</f>
        <v>0</v>
      </c>
      <c r="H666" s="300">
        <f>SAÍDAS!I60*(SAÍDAS!$S60/100)</f>
        <v>0</v>
      </c>
      <c r="I666" s="300">
        <f>SAÍDAS!J60*(SAÍDAS!$S60/100)</f>
        <v>0</v>
      </c>
      <c r="J666" s="300">
        <f>SAÍDAS!K60*(SAÍDAS!$S60/100)</f>
        <v>0</v>
      </c>
      <c r="K666" s="300">
        <f>SAÍDAS!L60*(SAÍDAS!$S60/100)</f>
        <v>0</v>
      </c>
      <c r="L666" s="300">
        <f>SAÍDAS!M60*(SAÍDAS!$S60/100)</f>
        <v>0</v>
      </c>
      <c r="M666" s="300">
        <f>SAÍDAS!N60*(SAÍDAS!$S60/100)</f>
        <v>0</v>
      </c>
      <c r="N666" s="300">
        <f>SAÍDAS!O60*(SAÍDAS!$S60/100)</f>
        <v>0</v>
      </c>
      <c r="O666" s="300">
        <f>SAÍDAS!P60*(SAÍDAS!$S60/100)</f>
        <v>0</v>
      </c>
      <c r="P666" s="300"/>
      <c r="Q666" s="678"/>
      <c r="R666" s="783"/>
      <c r="S666" s="783"/>
      <c r="T666" s="783"/>
      <c r="U666" s="783"/>
      <c r="V666" s="783"/>
      <c r="W666" s="783"/>
      <c r="X666" s="783"/>
      <c r="Y666" s="783"/>
    </row>
    <row r="667" spans="1:25" hidden="1" x14ac:dyDescent="0.25">
      <c r="A667" s="670"/>
      <c r="B667" s="739" t="str">
        <f>SAÍDAS!C61</f>
        <v>Tarifas e Impostos</v>
      </c>
      <c r="C667" s="300">
        <f t="shared" si="190"/>
        <v>0</v>
      </c>
      <c r="D667" s="300">
        <f>SAÍDAS!E61*(SAÍDAS!$S61/100)</f>
        <v>0</v>
      </c>
      <c r="E667" s="300">
        <f>SAÍDAS!F61*(SAÍDAS!$S61/100)</f>
        <v>0</v>
      </c>
      <c r="F667" s="300">
        <f>SAÍDAS!G61*(SAÍDAS!$S61/100)</f>
        <v>0</v>
      </c>
      <c r="G667" s="300">
        <f>SAÍDAS!H61*(SAÍDAS!$S61/100)</f>
        <v>0</v>
      </c>
      <c r="H667" s="300">
        <f>SAÍDAS!I61*(SAÍDAS!$S61/100)</f>
        <v>0</v>
      </c>
      <c r="I667" s="300">
        <f>SAÍDAS!J61*(SAÍDAS!$S61/100)</f>
        <v>0</v>
      </c>
      <c r="J667" s="300">
        <f>SAÍDAS!K61*(SAÍDAS!$S61/100)</f>
        <v>0</v>
      </c>
      <c r="K667" s="300">
        <f>SAÍDAS!L61*(SAÍDAS!$S61/100)</f>
        <v>0</v>
      </c>
      <c r="L667" s="300">
        <f>SAÍDAS!M61*(SAÍDAS!$S61/100)</f>
        <v>0</v>
      </c>
      <c r="M667" s="300">
        <f>SAÍDAS!N61*(SAÍDAS!$S61/100)</f>
        <v>0</v>
      </c>
      <c r="N667" s="300">
        <f>SAÍDAS!O61*(SAÍDAS!$S61/100)</f>
        <v>0</v>
      </c>
      <c r="O667" s="300">
        <f>SAÍDAS!P61*(SAÍDAS!$S61/100)</f>
        <v>0</v>
      </c>
      <c r="P667" s="300"/>
      <c r="Q667" s="678"/>
      <c r="R667" s="783"/>
      <c r="S667" s="783"/>
      <c r="T667" s="783"/>
      <c r="U667" s="783"/>
      <c r="V667" s="783"/>
      <c r="W667" s="783"/>
      <c r="X667" s="783"/>
      <c r="Y667" s="783"/>
    </row>
    <row r="668" spans="1:25" hidden="1" x14ac:dyDescent="0.25">
      <c r="A668" s="670"/>
      <c r="B668" s="739" t="str">
        <f>SAÍDAS!C62</f>
        <v>Tarifas e Impostos</v>
      </c>
      <c r="C668" s="300">
        <f t="shared" si="190"/>
        <v>0</v>
      </c>
      <c r="D668" s="300">
        <f>SAÍDAS!E62*(SAÍDAS!$S62/100)</f>
        <v>0</v>
      </c>
      <c r="E668" s="300">
        <f>SAÍDAS!F62*(SAÍDAS!$S62/100)</f>
        <v>0</v>
      </c>
      <c r="F668" s="300">
        <f>SAÍDAS!G62*(SAÍDAS!$S62/100)</f>
        <v>0</v>
      </c>
      <c r="G668" s="300">
        <f>SAÍDAS!H62*(SAÍDAS!$S62/100)</f>
        <v>0</v>
      </c>
      <c r="H668" s="300">
        <f>SAÍDAS!I62*(SAÍDAS!$S62/100)</f>
        <v>0</v>
      </c>
      <c r="I668" s="300">
        <f>SAÍDAS!J62*(SAÍDAS!$S62/100)</f>
        <v>0</v>
      </c>
      <c r="J668" s="300">
        <f>SAÍDAS!K62*(SAÍDAS!$S62/100)</f>
        <v>0</v>
      </c>
      <c r="K668" s="300">
        <f>SAÍDAS!L62*(SAÍDAS!$S62/100)</f>
        <v>0</v>
      </c>
      <c r="L668" s="300">
        <f>SAÍDAS!M62*(SAÍDAS!$S62/100)</f>
        <v>0</v>
      </c>
      <c r="M668" s="300">
        <f>SAÍDAS!N62*(SAÍDAS!$S62/100)</f>
        <v>0</v>
      </c>
      <c r="N668" s="300">
        <f>SAÍDAS!O62*(SAÍDAS!$S62/100)</f>
        <v>0</v>
      </c>
      <c r="O668" s="300">
        <f>SAÍDAS!P62*(SAÍDAS!$S62/100)</f>
        <v>0</v>
      </c>
      <c r="P668" s="300"/>
      <c r="Q668" s="678"/>
      <c r="R668" s="783"/>
      <c r="S668" s="783"/>
      <c r="T668" s="783"/>
      <c r="U668" s="783"/>
      <c r="V668" s="783"/>
      <c r="W668" s="783"/>
      <c r="X668" s="783"/>
      <c r="Y668" s="783"/>
    </row>
    <row r="669" spans="1:25" hidden="1" x14ac:dyDescent="0.25">
      <c r="A669" s="670"/>
      <c r="B669" s="739" t="str">
        <f>SAÍDAS!C63</f>
        <v>Tarifas e Impostos</v>
      </c>
      <c r="C669" s="300">
        <f t="shared" si="190"/>
        <v>0</v>
      </c>
      <c r="D669" s="300">
        <f>SAÍDAS!E63*(SAÍDAS!$S63/100)</f>
        <v>0</v>
      </c>
      <c r="E669" s="300">
        <f>SAÍDAS!F63*(SAÍDAS!$S63/100)</f>
        <v>0</v>
      </c>
      <c r="F669" s="300">
        <f>SAÍDAS!G63*(SAÍDAS!$S63/100)</f>
        <v>0</v>
      </c>
      <c r="G669" s="300">
        <f>SAÍDAS!H63*(SAÍDAS!$S63/100)</f>
        <v>0</v>
      </c>
      <c r="H669" s="300">
        <f>SAÍDAS!I63*(SAÍDAS!$S63/100)</f>
        <v>0</v>
      </c>
      <c r="I669" s="300">
        <f>SAÍDAS!J63*(SAÍDAS!$S63/100)</f>
        <v>0</v>
      </c>
      <c r="J669" s="300">
        <f>SAÍDAS!K63*(SAÍDAS!$S63/100)</f>
        <v>0</v>
      </c>
      <c r="K669" s="300">
        <f>SAÍDAS!L63*(SAÍDAS!$S63/100)</f>
        <v>0</v>
      </c>
      <c r="L669" s="300">
        <f>SAÍDAS!M63*(SAÍDAS!$S63/100)</f>
        <v>0</v>
      </c>
      <c r="M669" s="300">
        <f>SAÍDAS!N63*(SAÍDAS!$S63/100)</f>
        <v>0</v>
      </c>
      <c r="N669" s="300">
        <f>SAÍDAS!O63*(SAÍDAS!$S63/100)</f>
        <v>0</v>
      </c>
      <c r="O669" s="300">
        <f>SAÍDAS!P63*(SAÍDAS!$S63/100)</f>
        <v>0</v>
      </c>
      <c r="P669" s="300"/>
      <c r="Q669" s="678"/>
      <c r="R669" s="783"/>
      <c r="S669" s="783"/>
      <c r="T669" s="783"/>
      <c r="U669" s="783"/>
      <c r="V669" s="783"/>
      <c r="W669" s="783"/>
      <c r="X669" s="783"/>
      <c r="Y669" s="783"/>
    </row>
    <row r="670" spans="1:25" hidden="1" x14ac:dyDescent="0.25">
      <c r="A670" s="670"/>
      <c r="B670" s="739" t="str">
        <f>SAÍDAS!C64</f>
        <v>Tarifas e Impostos</v>
      </c>
      <c r="C670" s="300">
        <f t="shared" si="190"/>
        <v>0</v>
      </c>
      <c r="D670" s="300">
        <f>SAÍDAS!E64*(SAÍDAS!$S64/100)</f>
        <v>0</v>
      </c>
      <c r="E670" s="300">
        <f>SAÍDAS!F64*(SAÍDAS!$S64/100)</f>
        <v>0</v>
      </c>
      <c r="F670" s="300">
        <f>SAÍDAS!G64*(SAÍDAS!$S64/100)</f>
        <v>0</v>
      </c>
      <c r="G670" s="300">
        <f>SAÍDAS!H64*(SAÍDAS!$S64/100)</f>
        <v>0</v>
      </c>
      <c r="H670" s="300">
        <f>SAÍDAS!I64*(SAÍDAS!$S64/100)</f>
        <v>0</v>
      </c>
      <c r="I670" s="300">
        <f>SAÍDAS!J64*(SAÍDAS!$S64/100)</f>
        <v>0</v>
      </c>
      <c r="J670" s="300">
        <f>SAÍDAS!K64*(SAÍDAS!$S64/100)</f>
        <v>0</v>
      </c>
      <c r="K670" s="300">
        <f>SAÍDAS!L64*(SAÍDAS!$S64/100)</f>
        <v>0</v>
      </c>
      <c r="L670" s="300">
        <f>SAÍDAS!M64*(SAÍDAS!$S64/100)</f>
        <v>0</v>
      </c>
      <c r="M670" s="300">
        <f>SAÍDAS!N64*(SAÍDAS!$S64/100)</f>
        <v>0</v>
      </c>
      <c r="N670" s="300">
        <f>SAÍDAS!O64*(SAÍDAS!$S64/100)</f>
        <v>0</v>
      </c>
      <c r="O670" s="300">
        <f>SAÍDAS!P64*(SAÍDAS!$S64/100)</f>
        <v>0</v>
      </c>
      <c r="P670" s="300"/>
      <c r="Q670" s="678"/>
      <c r="R670" s="783"/>
      <c r="S670" s="783"/>
      <c r="T670" s="783"/>
      <c r="U670" s="783"/>
      <c r="V670" s="783"/>
      <c r="W670" s="783"/>
      <c r="X670" s="783"/>
      <c r="Y670" s="783"/>
    </row>
    <row r="671" spans="1:25" hidden="1" x14ac:dyDescent="0.25">
      <c r="A671" s="670"/>
      <c r="B671" s="739" t="str">
        <f>SAÍDAS!C65</f>
        <v>Outros</v>
      </c>
      <c r="C671" s="300">
        <f t="shared" si="190"/>
        <v>0</v>
      </c>
      <c r="D671" s="300">
        <f>SAÍDAS!E65*(SAÍDAS!$S65/100)</f>
        <v>0</v>
      </c>
      <c r="E671" s="300">
        <f>SAÍDAS!F65*(SAÍDAS!$S65/100)</f>
        <v>0</v>
      </c>
      <c r="F671" s="300">
        <f>SAÍDAS!G65*(SAÍDAS!$S65/100)</f>
        <v>0</v>
      </c>
      <c r="G671" s="300">
        <f>SAÍDAS!H65*(SAÍDAS!$S65/100)</f>
        <v>0</v>
      </c>
      <c r="H671" s="300">
        <f>SAÍDAS!I65*(SAÍDAS!$S65/100)</f>
        <v>0</v>
      </c>
      <c r="I671" s="300">
        <f>SAÍDAS!J65*(SAÍDAS!$S65/100)</f>
        <v>0</v>
      </c>
      <c r="J671" s="300">
        <f>SAÍDAS!K65*(SAÍDAS!$S65/100)</f>
        <v>0</v>
      </c>
      <c r="K671" s="300">
        <f>SAÍDAS!L65*(SAÍDAS!$S65/100)</f>
        <v>0</v>
      </c>
      <c r="L671" s="300">
        <f>SAÍDAS!M65*(SAÍDAS!$S65/100)</f>
        <v>0</v>
      </c>
      <c r="M671" s="300">
        <f>SAÍDAS!N65*(SAÍDAS!$S65/100)</f>
        <v>0</v>
      </c>
      <c r="N671" s="300">
        <f>SAÍDAS!O65*(SAÍDAS!$S65/100)</f>
        <v>0</v>
      </c>
      <c r="O671" s="300">
        <f>SAÍDAS!P65*(SAÍDAS!$S65/100)</f>
        <v>0</v>
      </c>
      <c r="P671" s="300"/>
      <c r="Q671" s="678"/>
      <c r="R671" s="783"/>
      <c r="S671" s="783"/>
      <c r="T671" s="783"/>
      <c r="U671" s="783"/>
      <c r="V671" s="783"/>
      <c r="W671" s="783"/>
      <c r="X671" s="783"/>
      <c r="Y671" s="783"/>
    </row>
    <row r="672" spans="1:25" hidden="1" x14ac:dyDescent="0.25">
      <c r="A672" s="670"/>
      <c r="B672" s="739" t="str">
        <f>SAÍDAS!C66</f>
        <v>Parceria em Confinamento Chaparral</v>
      </c>
      <c r="C672" s="300">
        <f t="shared" si="190"/>
        <v>0</v>
      </c>
      <c r="D672" s="300">
        <f>SAÍDAS!E66*(SAÍDAS!$S66/100)</f>
        <v>0</v>
      </c>
      <c r="E672" s="300">
        <f>SAÍDAS!F66*(SAÍDAS!$S66/100)</f>
        <v>0</v>
      </c>
      <c r="F672" s="300">
        <f>SAÍDAS!G66*(SAÍDAS!$S66/100)</f>
        <v>0</v>
      </c>
      <c r="G672" s="300">
        <f>SAÍDAS!H66*(SAÍDAS!$S66/100)</f>
        <v>0</v>
      </c>
      <c r="H672" s="300">
        <f>SAÍDAS!I66*(SAÍDAS!$S66/100)</f>
        <v>0</v>
      </c>
      <c r="I672" s="300">
        <f>SAÍDAS!J66*(SAÍDAS!$S66/100)</f>
        <v>0</v>
      </c>
      <c r="J672" s="300">
        <f>SAÍDAS!K66*(SAÍDAS!$S66/100)</f>
        <v>0</v>
      </c>
      <c r="K672" s="300">
        <f>SAÍDAS!L66*(SAÍDAS!$S66/100)</f>
        <v>0</v>
      </c>
      <c r="L672" s="300">
        <f>SAÍDAS!M66*(SAÍDAS!$S66/100)</f>
        <v>0</v>
      </c>
      <c r="M672" s="300">
        <f>SAÍDAS!N66*(SAÍDAS!$S66/100)</f>
        <v>0</v>
      </c>
      <c r="N672" s="300">
        <f>SAÍDAS!O66*(SAÍDAS!$S66/100)</f>
        <v>0</v>
      </c>
      <c r="O672" s="300">
        <f>SAÍDAS!P66*(SAÍDAS!$S66/100)</f>
        <v>0</v>
      </c>
      <c r="P672" s="300"/>
      <c r="Q672" s="678"/>
      <c r="R672" s="783"/>
      <c r="S672" s="783"/>
      <c r="T672" s="783"/>
      <c r="U672" s="783"/>
      <c r="V672" s="783"/>
      <c r="W672" s="783"/>
      <c r="X672" s="783"/>
      <c r="Y672" s="783"/>
    </row>
    <row r="673" spans="1:25" hidden="1" x14ac:dyDescent="0.25">
      <c r="A673" s="670"/>
      <c r="B673" s="739" t="str">
        <f>SAÍDAS!C67</f>
        <v>Outros</v>
      </c>
      <c r="C673" s="300">
        <f t="shared" si="190"/>
        <v>0</v>
      </c>
      <c r="D673" s="300">
        <f>SAÍDAS!E67*(SAÍDAS!$S67/100)</f>
        <v>0</v>
      </c>
      <c r="E673" s="300">
        <f>SAÍDAS!F67*(SAÍDAS!$S67/100)</f>
        <v>0</v>
      </c>
      <c r="F673" s="300">
        <f>SAÍDAS!G67*(SAÍDAS!$S67/100)</f>
        <v>0</v>
      </c>
      <c r="G673" s="300">
        <f>SAÍDAS!H67*(SAÍDAS!$S67/100)</f>
        <v>0</v>
      </c>
      <c r="H673" s="300">
        <f>SAÍDAS!I67*(SAÍDAS!$S67/100)</f>
        <v>0</v>
      </c>
      <c r="I673" s="300">
        <f>SAÍDAS!J67*(SAÍDAS!$S67/100)</f>
        <v>0</v>
      </c>
      <c r="J673" s="300">
        <f>SAÍDAS!K67*(SAÍDAS!$S67/100)</f>
        <v>0</v>
      </c>
      <c r="K673" s="300">
        <f>SAÍDAS!L67*(SAÍDAS!$S67/100)</f>
        <v>0</v>
      </c>
      <c r="L673" s="300">
        <f>SAÍDAS!M67*(SAÍDAS!$S67/100)</f>
        <v>0</v>
      </c>
      <c r="M673" s="300">
        <f>SAÍDAS!N67*(SAÍDAS!$S67/100)</f>
        <v>0</v>
      </c>
      <c r="N673" s="300">
        <f>SAÍDAS!O67*(SAÍDAS!$S67/100)</f>
        <v>0</v>
      </c>
      <c r="O673" s="300">
        <f>SAÍDAS!P67*(SAÍDAS!$S67/100)</f>
        <v>0</v>
      </c>
      <c r="P673" s="300"/>
      <c r="Q673" s="678"/>
      <c r="R673" s="783"/>
      <c r="S673" s="783"/>
      <c r="T673" s="783"/>
      <c r="U673" s="783"/>
      <c r="V673" s="783"/>
      <c r="W673" s="783"/>
      <c r="X673" s="783"/>
      <c r="Y673" s="783"/>
    </row>
    <row r="674" spans="1:25" hidden="1" x14ac:dyDescent="0.25">
      <c r="A674" s="670"/>
      <c r="B674" s="739" t="str">
        <f>SAÍDAS!C68</f>
        <v>Outros</v>
      </c>
      <c r="C674" s="300">
        <f t="shared" si="190"/>
        <v>0</v>
      </c>
      <c r="D674" s="300">
        <f>SAÍDAS!E68*(SAÍDAS!$S68/100)</f>
        <v>0</v>
      </c>
      <c r="E674" s="300">
        <f>SAÍDAS!F68*(SAÍDAS!$S68/100)</f>
        <v>0</v>
      </c>
      <c r="F674" s="300">
        <f>SAÍDAS!G68*(SAÍDAS!$S68/100)</f>
        <v>0</v>
      </c>
      <c r="G674" s="300">
        <f>SAÍDAS!H68*(SAÍDAS!$S68/100)</f>
        <v>0</v>
      </c>
      <c r="H674" s="300">
        <f>SAÍDAS!I68*(SAÍDAS!$S68/100)</f>
        <v>0</v>
      </c>
      <c r="I674" s="300">
        <f>SAÍDAS!J68*(SAÍDAS!$S68/100)</f>
        <v>0</v>
      </c>
      <c r="J674" s="300">
        <f>SAÍDAS!K68*(SAÍDAS!$S68/100)</f>
        <v>0</v>
      </c>
      <c r="K674" s="300">
        <f>SAÍDAS!L68*(SAÍDAS!$S68/100)</f>
        <v>0</v>
      </c>
      <c r="L674" s="300">
        <f>SAÍDAS!M68*(SAÍDAS!$S68/100)</f>
        <v>0</v>
      </c>
      <c r="M674" s="300">
        <f>SAÍDAS!N68*(SAÍDAS!$S68/100)</f>
        <v>0</v>
      </c>
      <c r="N674" s="300">
        <f>SAÍDAS!O68*(SAÍDAS!$S68/100)</f>
        <v>0</v>
      </c>
      <c r="O674" s="300">
        <f>SAÍDAS!P68*(SAÍDAS!$S68/100)</f>
        <v>0</v>
      </c>
      <c r="P674" s="300"/>
      <c r="Q674" s="678"/>
      <c r="R674" s="783"/>
      <c r="S674" s="783"/>
      <c r="T674" s="783"/>
      <c r="U674" s="783"/>
      <c r="V674" s="783"/>
      <c r="W674" s="783"/>
      <c r="X674" s="783"/>
      <c r="Y674" s="783"/>
    </row>
    <row r="675" spans="1:25" hidden="1" x14ac:dyDescent="0.25">
      <c r="A675" s="670"/>
      <c r="B675" s="739" t="str">
        <f>SAÍDAS!C69</f>
        <v>Animais</v>
      </c>
      <c r="C675" s="300">
        <f t="shared" si="190"/>
        <v>0</v>
      </c>
      <c r="D675" s="300">
        <f>SAÍDAS!E69*(SAÍDAS!$S69/100)</f>
        <v>0</v>
      </c>
      <c r="E675" s="300">
        <f>SAÍDAS!F69*(SAÍDAS!$S69/100)</f>
        <v>0</v>
      </c>
      <c r="F675" s="300">
        <f>SAÍDAS!G69*(SAÍDAS!$S69/100)</f>
        <v>0</v>
      </c>
      <c r="G675" s="300">
        <f>SAÍDAS!H69*(SAÍDAS!$S69/100)</f>
        <v>0</v>
      </c>
      <c r="H675" s="300">
        <f>SAÍDAS!I69*(SAÍDAS!$S69/100)</f>
        <v>0</v>
      </c>
      <c r="I675" s="300">
        <f>SAÍDAS!J69*(SAÍDAS!$S69/100)</f>
        <v>0</v>
      </c>
      <c r="J675" s="300">
        <f>SAÍDAS!K69*(SAÍDAS!$S69/100)</f>
        <v>0</v>
      </c>
      <c r="K675" s="300">
        <f>SAÍDAS!L69*(SAÍDAS!$S69/100)</f>
        <v>0</v>
      </c>
      <c r="L675" s="300">
        <f>SAÍDAS!M69*(SAÍDAS!$S69/100)</f>
        <v>0</v>
      </c>
      <c r="M675" s="300">
        <f>SAÍDAS!N69*(SAÍDAS!$S69/100)</f>
        <v>0</v>
      </c>
      <c r="N675" s="300">
        <f>SAÍDAS!O69*(SAÍDAS!$S69/100)</f>
        <v>0</v>
      </c>
      <c r="O675" s="300">
        <f>SAÍDAS!P69*(SAÍDAS!$S69/100)</f>
        <v>0</v>
      </c>
      <c r="P675" s="300"/>
      <c r="Q675" s="678"/>
      <c r="R675" s="783"/>
      <c r="S675" s="783"/>
      <c r="T675" s="783"/>
      <c r="U675" s="783"/>
      <c r="V675" s="783"/>
      <c r="W675" s="783"/>
      <c r="X675" s="783"/>
      <c r="Y675" s="783"/>
    </row>
    <row r="676" spans="1:25" hidden="1" x14ac:dyDescent="0.25">
      <c r="A676" s="670"/>
      <c r="B676" s="796" t="s">
        <v>444</v>
      </c>
      <c r="C676" s="300">
        <f t="shared" si="190"/>
        <v>0</v>
      </c>
      <c r="D676" s="300">
        <f t="shared" ref="D676:O676" si="191">SUM(D637:D675)</f>
        <v>0</v>
      </c>
      <c r="E676" s="300">
        <f t="shared" si="191"/>
        <v>0</v>
      </c>
      <c r="F676" s="300">
        <f t="shared" si="191"/>
        <v>0</v>
      </c>
      <c r="G676" s="300">
        <f t="shared" si="191"/>
        <v>0</v>
      </c>
      <c r="H676" s="300">
        <f t="shared" si="191"/>
        <v>0</v>
      </c>
      <c r="I676" s="300">
        <f t="shared" si="191"/>
        <v>0</v>
      </c>
      <c r="J676" s="300">
        <f t="shared" si="191"/>
        <v>0</v>
      </c>
      <c r="K676" s="300">
        <f t="shared" si="191"/>
        <v>0</v>
      </c>
      <c r="L676" s="300">
        <f t="shared" si="191"/>
        <v>0</v>
      </c>
      <c r="M676" s="300">
        <f t="shared" si="191"/>
        <v>0</v>
      </c>
      <c r="N676" s="300">
        <f t="shared" si="191"/>
        <v>0</v>
      </c>
      <c r="O676" s="300">
        <f t="shared" si="191"/>
        <v>0</v>
      </c>
      <c r="P676" s="300"/>
      <c r="Q676" s="678"/>
      <c r="R676" s="783"/>
      <c r="S676" s="783"/>
      <c r="T676" s="783"/>
      <c r="U676" s="783"/>
      <c r="V676" s="783"/>
      <c r="W676" s="783"/>
      <c r="X676" s="783"/>
      <c r="Y676" s="783"/>
    </row>
    <row r="677" spans="1:25" hidden="1" x14ac:dyDescent="0.25">
      <c r="A677" s="670"/>
      <c r="B677" s="739"/>
      <c r="C677" s="300"/>
      <c r="D677" s="300"/>
      <c r="E677" s="300"/>
      <c r="F677" s="300"/>
      <c r="G677" s="300"/>
      <c r="H677" s="300"/>
      <c r="I677" s="300"/>
      <c r="J677" s="300"/>
      <c r="K677" s="300"/>
      <c r="L677" s="300"/>
      <c r="M677" s="300"/>
      <c r="N677" s="300"/>
      <c r="O677" s="300"/>
      <c r="P677" s="300"/>
      <c r="Q677" s="678"/>
      <c r="R677" s="783"/>
      <c r="S677" s="783"/>
      <c r="T677" s="783"/>
      <c r="U677" s="783"/>
      <c r="V677" s="783"/>
      <c r="W677" s="783"/>
      <c r="X677" s="783"/>
      <c r="Y677" s="783"/>
    </row>
    <row r="678" spans="1:25" hidden="1" x14ac:dyDescent="0.25">
      <c r="A678" s="670"/>
      <c r="B678" s="739" t="str">
        <f>SAÍDAS!C73</f>
        <v>Tarifas e Impostos</v>
      </c>
      <c r="C678" s="300">
        <f t="shared" ref="C678:C695" si="192">SUM(D678:O678)</f>
        <v>0</v>
      </c>
      <c r="D678" s="300">
        <f>SAÍDAS!E73*(SAÍDAS!$S73/100)</f>
        <v>0</v>
      </c>
      <c r="E678" s="300">
        <f>SAÍDAS!F73*(SAÍDAS!$S73/100)</f>
        <v>0</v>
      </c>
      <c r="F678" s="300">
        <f>SAÍDAS!G73*(SAÍDAS!$S73/100)</f>
        <v>0</v>
      </c>
      <c r="G678" s="300">
        <f>SAÍDAS!H73*(SAÍDAS!$S73/100)</f>
        <v>0</v>
      </c>
      <c r="H678" s="300">
        <f>SAÍDAS!I73*(SAÍDAS!$S73/100)</f>
        <v>0</v>
      </c>
      <c r="I678" s="300">
        <f>SAÍDAS!J73*(SAÍDAS!$S73/100)</f>
        <v>0</v>
      </c>
      <c r="J678" s="300">
        <f>SAÍDAS!K73*(SAÍDAS!$S73/100)</f>
        <v>0</v>
      </c>
      <c r="K678" s="300">
        <f>SAÍDAS!L73*(SAÍDAS!$S73/100)</f>
        <v>0</v>
      </c>
      <c r="L678" s="300">
        <f>SAÍDAS!M73*(SAÍDAS!$S73/100)</f>
        <v>0</v>
      </c>
      <c r="M678" s="300">
        <f>SAÍDAS!N73*(SAÍDAS!$S73/100)</f>
        <v>0</v>
      </c>
      <c r="N678" s="300">
        <f>SAÍDAS!O73*(SAÍDAS!$S73/100)</f>
        <v>0</v>
      </c>
      <c r="O678" s="300">
        <f>SAÍDAS!P73*(SAÍDAS!$S73/100)</f>
        <v>0</v>
      </c>
      <c r="P678" s="300"/>
      <c r="Q678" s="678"/>
      <c r="R678" s="783"/>
      <c r="S678" s="783"/>
      <c r="T678" s="783"/>
      <c r="U678" s="783"/>
      <c r="V678" s="783"/>
      <c r="W678" s="783"/>
      <c r="X678" s="783"/>
      <c r="Y678" s="783"/>
    </row>
    <row r="679" spans="1:25" hidden="1" x14ac:dyDescent="0.25">
      <c r="A679" s="670"/>
      <c r="B679" s="739" t="str">
        <f>SAÍDAS!C74</f>
        <v>Tarifas e Impostos</v>
      </c>
      <c r="C679" s="300">
        <f t="shared" si="192"/>
        <v>0</v>
      </c>
      <c r="D679" s="300">
        <f>SAÍDAS!E74*(SAÍDAS!$S74/100)</f>
        <v>0</v>
      </c>
      <c r="E679" s="300">
        <f>SAÍDAS!F74*(SAÍDAS!$S74/100)</f>
        <v>0</v>
      </c>
      <c r="F679" s="300">
        <f>SAÍDAS!G74*(SAÍDAS!$S74/100)</f>
        <v>0</v>
      </c>
      <c r="G679" s="300">
        <f>SAÍDAS!H74*(SAÍDAS!$S74/100)</f>
        <v>0</v>
      </c>
      <c r="H679" s="300">
        <f>SAÍDAS!I74*(SAÍDAS!$S74/100)</f>
        <v>0</v>
      </c>
      <c r="I679" s="300">
        <f>SAÍDAS!J74*(SAÍDAS!$S74/100)</f>
        <v>0</v>
      </c>
      <c r="J679" s="300">
        <f>SAÍDAS!K74*(SAÍDAS!$S74/100)</f>
        <v>0</v>
      </c>
      <c r="K679" s="300">
        <f>SAÍDAS!L74*(SAÍDAS!$S74/100)</f>
        <v>0</v>
      </c>
      <c r="L679" s="300">
        <f>SAÍDAS!M74*(SAÍDAS!$S74/100)</f>
        <v>0</v>
      </c>
      <c r="M679" s="300">
        <f>SAÍDAS!N74*(SAÍDAS!$S74/100)</f>
        <v>0</v>
      </c>
      <c r="N679" s="300">
        <f>SAÍDAS!O74*(SAÍDAS!$S74/100)</f>
        <v>0</v>
      </c>
      <c r="O679" s="300">
        <f>SAÍDAS!P74*(SAÍDAS!$S74/100)</f>
        <v>0</v>
      </c>
      <c r="P679" s="300"/>
      <c r="Q679" s="678"/>
      <c r="R679" s="783"/>
      <c r="S679" s="783"/>
      <c r="T679" s="783"/>
      <c r="U679" s="783"/>
      <c r="V679" s="783"/>
      <c r="W679" s="783"/>
      <c r="X679" s="783"/>
      <c r="Y679" s="783"/>
    </row>
    <row r="680" spans="1:25" hidden="1" x14ac:dyDescent="0.25">
      <c r="A680" s="670"/>
      <c r="B680" s="739" t="str">
        <f>SAÍDAS!C75</f>
        <v>Tarifas e Impostos</v>
      </c>
      <c r="C680" s="300">
        <f t="shared" si="192"/>
        <v>0</v>
      </c>
      <c r="D680" s="300">
        <f>SAÍDAS!E75*(SAÍDAS!$S75/100)</f>
        <v>0</v>
      </c>
      <c r="E680" s="300">
        <f>SAÍDAS!F75*(SAÍDAS!$S75/100)</f>
        <v>0</v>
      </c>
      <c r="F680" s="300">
        <f>SAÍDAS!G75*(SAÍDAS!$S75/100)</f>
        <v>0</v>
      </c>
      <c r="G680" s="300">
        <f>SAÍDAS!H75*(SAÍDAS!$S75/100)</f>
        <v>0</v>
      </c>
      <c r="H680" s="300">
        <f>SAÍDAS!I75*(SAÍDAS!$S75/100)</f>
        <v>0</v>
      </c>
      <c r="I680" s="300">
        <f>SAÍDAS!J75*(SAÍDAS!$S75/100)</f>
        <v>0</v>
      </c>
      <c r="J680" s="300">
        <f>SAÍDAS!K75*(SAÍDAS!$S75/100)</f>
        <v>0</v>
      </c>
      <c r="K680" s="300">
        <f>SAÍDAS!L75*(SAÍDAS!$S75/100)</f>
        <v>0</v>
      </c>
      <c r="L680" s="300">
        <f>SAÍDAS!M75*(SAÍDAS!$S75/100)</f>
        <v>0</v>
      </c>
      <c r="M680" s="300">
        <f>SAÍDAS!N75*(SAÍDAS!$S75/100)</f>
        <v>0</v>
      </c>
      <c r="N680" s="300">
        <f>SAÍDAS!O75*(SAÍDAS!$S75/100)</f>
        <v>0</v>
      </c>
      <c r="O680" s="300">
        <f>SAÍDAS!P75*(SAÍDAS!$S75/100)</f>
        <v>0</v>
      </c>
      <c r="P680" s="300"/>
      <c r="Q680" s="678"/>
      <c r="R680" s="783"/>
      <c r="S680" s="783"/>
      <c r="T680" s="783"/>
      <c r="U680" s="783"/>
      <c r="V680" s="783"/>
      <c r="W680" s="783"/>
      <c r="X680" s="783"/>
      <c r="Y680" s="783"/>
    </row>
    <row r="681" spans="1:25" hidden="1" x14ac:dyDescent="0.25">
      <c r="A681" s="670"/>
      <c r="B681" s="739" t="str">
        <f>SAÍDAS!C76</f>
        <v>Tarifas e Impostos</v>
      </c>
      <c r="C681" s="300">
        <f t="shared" si="192"/>
        <v>0</v>
      </c>
      <c r="D681" s="300">
        <f>SAÍDAS!E76*(SAÍDAS!$S76/100)</f>
        <v>0</v>
      </c>
      <c r="E681" s="300">
        <f>SAÍDAS!F76*(SAÍDAS!$S76/100)</f>
        <v>0</v>
      </c>
      <c r="F681" s="300">
        <f>SAÍDAS!G76*(SAÍDAS!$S76/100)</f>
        <v>0</v>
      </c>
      <c r="G681" s="300">
        <f>SAÍDAS!H76*(SAÍDAS!$S76/100)</f>
        <v>0</v>
      </c>
      <c r="H681" s="300">
        <f>SAÍDAS!I76*(SAÍDAS!$S76/100)</f>
        <v>0</v>
      </c>
      <c r="I681" s="300">
        <f>SAÍDAS!J76*(SAÍDAS!$S76/100)</f>
        <v>0</v>
      </c>
      <c r="J681" s="300">
        <f>SAÍDAS!K76*(SAÍDAS!$S76/100)</f>
        <v>0</v>
      </c>
      <c r="K681" s="300">
        <f>SAÍDAS!L76*(SAÍDAS!$S76/100)</f>
        <v>0</v>
      </c>
      <c r="L681" s="300">
        <f>SAÍDAS!M76*(SAÍDAS!$S76/100)</f>
        <v>0</v>
      </c>
      <c r="M681" s="300">
        <f>SAÍDAS!N76*(SAÍDAS!$S76/100)</f>
        <v>0</v>
      </c>
      <c r="N681" s="300">
        <f>SAÍDAS!O76*(SAÍDAS!$S76/100)</f>
        <v>0</v>
      </c>
      <c r="O681" s="300">
        <f>SAÍDAS!P76*(SAÍDAS!$S76/100)</f>
        <v>0</v>
      </c>
      <c r="P681" s="300"/>
      <c r="Q681" s="678"/>
      <c r="R681" s="783"/>
      <c r="S681" s="783"/>
      <c r="T681" s="783"/>
      <c r="U681" s="783"/>
      <c r="V681" s="783"/>
      <c r="W681" s="783"/>
      <c r="X681" s="783"/>
      <c r="Y681" s="783"/>
    </row>
    <row r="682" spans="1:25" hidden="1" x14ac:dyDescent="0.25">
      <c r="A682" s="670"/>
      <c r="B682" s="739" t="str">
        <f>SAÍDAS!C77</f>
        <v>Tarifas e Impostos</v>
      </c>
      <c r="C682" s="300">
        <f t="shared" si="192"/>
        <v>0</v>
      </c>
      <c r="D682" s="300">
        <f>SAÍDAS!E77*(SAÍDAS!$S77/100)</f>
        <v>0</v>
      </c>
      <c r="E682" s="300">
        <f>SAÍDAS!F77*(SAÍDAS!$S77/100)</f>
        <v>0</v>
      </c>
      <c r="F682" s="300">
        <f>SAÍDAS!G77*(SAÍDAS!$S77/100)</f>
        <v>0</v>
      </c>
      <c r="G682" s="300">
        <f>SAÍDAS!H77*(SAÍDAS!$S77/100)</f>
        <v>0</v>
      </c>
      <c r="H682" s="300">
        <f>SAÍDAS!I77*(SAÍDAS!$S77/100)</f>
        <v>0</v>
      </c>
      <c r="I682" s="300">
        <f>SAÍDAS!J77*(SAÍDAS!$S77/100)</f>
        <v>0</v>
      </c>
      <c r="J682" s="300">
        <f>SAÍDAS!K77*(SAÍDAS!$S77/100)</f>
        <v>0</v>
      </c>
      <c r="K682" s="300">
        <f>SAÍDAS!L77*(SAÍDAS!$S77/100)</f>
        <v>0</v>
      </c>
      <c r="L682" s="300">
        <f>SAÍDAS!M77*(SAÍDAS!$S77/100)</f>
        <v>0</v>
      </c>
      <c r="M682" s="300">
        <f>SAÍDAS!N77*(SAÍDAS!$S77/100)</f>
        <v>0</v>
      </c>
      <c r="N682" s="300">
        <f>SAÍDAS!O77*(SAÍDAS!$S77/100)</f>
        <v>0</v>
      </c>
      <c r="O682" s="300">
        <f>SAÍDAS!P77*(SAÍDAS!$S77/100)</f>
        <v>0</v>
      </c>
      <c r="P682" s="300"/>
      <c r="Q682" s="678"/>
      <c r="R682" s="783"/>
      <c r="S682" s="783"/>
      <c r="T682" s="783"/>
      <c r="U682" s="783"/>
      <c r="V682" s="783"/>
      <c r="W682" s="783"/>
      <c r="X682" s="783"/>
      <c r="Y682" s="783"/>
    </row>
    <row r="683" spans="1:25" hidden="1" x14ac:dyDescent="0.25">
      <c r="A683" s="670"/>
      <c r="B683" s="739" t="str">
        <f>SAÍDAS!C78</f>
        <v>Administrativo</v>
      </c>
      <c r="C683" s="300">
        <f t="shared" si="192"/>
        <v>0</v>
      </c>
      <c r="D683" s="300">
        <f>SAÍDAS!E78*(SAÍDAS!$S78/100)</f>
        <v>0</v>
      </c>
      <c r="E683" s="300">
        <f>SAÍDAS!F78*(SAÍDAS!$S78/100)</f>
        <v>0</v>
      </c>
      <c r="F683" s="300">
        <f>SAÍDAS!G78*(SAÍDAS!$S78/100)</f>
        <v>0</v>
      </c>
      <c r="G683" s="300">
        <f>SAÍDAS!H78*(SAÍDAS!$S78/100)</f>
        <v>0</v>
      </c>
      <c r="H683" s="300">
        <f>SAÍDAS!I78*(SAÍDAS!$S78/100)</f>
        <v>0</v>
      </c>
      <c r="I683" s="300">
        <f>SAÍDAS!J78*(SAÍDAS!$S78/100)</f>
        <v>0</v>
      </c>
      <c r="J683" s="300">
        <f>SAÍDAS!K78*(SAÍDAS!$S78/100)</f>
        <v>0</v>
      </c>
      <c r="K683" s="300">
        <f>SAÍDAS!L78*(SAÍDAS!$S78/100)</f>
        <v>0</v>
      </c>
      <c r="L683" s="300">
        <f>SAÍDAS!M78*(SAÍDAS!$S78/100)</f>
        <v>0</v>
      </c>
      <c r="M683" s="300">
        <f>SAÍDAS!N78*(SAÍDAS!$S78/100)</f>
        <v>0</v>
      </c>
      <c r="N683" s="300">
        <f>SAÍDAS!O78*(SAÍDAS!$S78/100)</f>
        <v>0</v>
      </c>
      <c r="O683" s="300">
        <f>SAÍDAS!P78*(SAÍDAS!$S78/100)</f>
        <v>0</v>
      </c>
      <c r="P683" s="300"/>
      <c r="Q683" s="678"/>
      <c r="R683" s="783"/>
      <c r="S683" s="783"/>
      <c r="T683" s="783"/>
      <c r="U683" s="783"/>
      <c r="V683" s="783"/>
      <c r="W683" s="783"/>
      <c r="X683" s="783"/>
      <c r="Y683" s="783"/>
    </row>
    <row r="684" spans="1:25" hidden="1" x14ac:dyDescent="0.25">
      <c r="A684" s="670"/>
      <c r="B684" s="739" t="str">
        <f>SAÍDAS!C79</f>
        <v>Administrativo</v>
      </c>
      <c r="C684" s="300">
        <f t="shared" si="192"/>
        <v>0</v>
      </c>
      <c r="D684" s="300">
        <f>SAÍDAS!E79*(SAÍDAS!$S79/100)</f>
        <v>0</v>
      </c>
      <c r="E684" s="300">
        <f>SAÍDAS!F79*(SAÍDAS!$S79/100)</f>
        <v>0</v>
      </c>
      <c r="F684" s="300">
        <f>SAÍDAS!G79*(SAÍDAS!$S79/100)</f>
        <v>0</v>
      </c>
      <c r="G684" s="300">
        <f>SAÍDAS!H79*(SAÍDAS!$S79/100)</f>
        <v>0</v>
      </c>
      <c r="H684" s="300">
        <f>SAÍDAS!I79*(SAÍDAS!$S79/100)</f>
        <v>0</v>
      </c>
      <c r="I684" s="300">
        <f>SAÍDAS!J79*(SAÍDAS!$S79/100)</f>
        <v>0</v>
      </c>
      <c r="J684" s="300">
        <f>SAÍDAS!K79*(SAÍDAS!$S79/100)</f>
        <v>0</v>
      </c>
      <c r="K684" s="300">
        <f>SAÍDAS!L79*(SAÍDAS!$S79/100)</f>
        <v>0</v>
      </c>
      <c r="L684" s="300">
        <f>SAÍDAS!M79*(SAÍDAS!$S79/100)</f>
        <v>0</v>
      </c>
      <c r="M684" s="300">
        <f>SAÍDAS!N79*(SAÍDAS!$S79/100)</f>
        <v>0</v>
      </c>
      <c r="N684" s="300">
        <f>SAÍDAS!O79*(SAÍDAS!$S79/100)</f>
        <v>0</v>
      </c>
      <c r="O684" s="300">
        <f>SAÍDAS!P79*(SAÍDAS!$S79/100)</f>
        <v>0</v>
      </c>
      <c r="P684" s="300"/>
      <c r="Q684" s="678"/>
      <c r="R684" s="783"/>
      <c r="S684" s="783"/>
      <c r="T684" s="783"/>
      <c r="U684" s="783"/>
      <c r="V684" s="783"/>
      <c r="W684" s="783"/>
      <c r="X684" s="783"/>
      <c r="Y684" s="783"/>
    </row>
    <row r="685" spans="1:25" hidden="1" x14ac:dyDescent="0.25">
      <c r="A685" s="670"/>
      <c r="B685" s="739" t="str">
        <f>SAÍDAS!C80</f>
        <v>Mão de Obra</v>
      </c>
      <c r="C685" s="300">
        <f t="shared" si="192"/>
        <v>0</v>
      </c>
      <c r="D685" s="300">
        <f>SAÍDAS!E80*(SAÍDAS!$S80/100)</f>
        <v>0</v>
      </c>
      <c r="E685" s="300">
        <f>SAÍDAS!F80*(SAÍDAS!$S80/100)</f>
        <v>0</v>
      </c>
      <c r="F685" s="300">
        <f>SAÍDAS!G80*(SAÍDAS!$S80/100)</f>
        <v>0</v>
      </c>
      <c r="G685" s="300">
        <f>SAÍDAS!H80*(SAÍDAS!$S80/100)</f>
        <v>0</v>
      </c>
      <c r="H685" s="300">
        <f>SAÍDAS!I80*(SAÍDAS!$S80/100)</f>
        <v>0</v>
      </c>
      <c r="I685" s="300">
        <f>SAÍDAS!J80*(SAÍDAS!$S80/100)</f>
        <v>0</v>
      </c>
      <c r="J685" s="300">
        <f>SAÍDAS!K80*(SAÍDAS!$S80/100)</f>
        <v>0</v>
      </c>
      <c r="K685" s="300">
        <f>SAÍDAS!L80*(SAÍDAS!$S80/100)</f>
        <v>0</v>
      </c>
      <c r="L685" s="300">
        <f>SAÍDAS!M80*(SAÍDAS!$S80/100)</f>
        <v>0</v>
      </c>
      <c r="M685" s="300">
        <f>SAÍDAS!N80*(SAÍDAS!$S80/100)</f>
        <v>0</v>
      </c>
      <c r="N685" s="300">
        <f>SAÍDAS!O80*(SAÍDAS!$S80/100)</f>
        <v>0</v>
      </c>
      <c r="O685" s="300">
        <f>SAÍDAS!P80*(SAÍDAS!$S80/100)</f>
        <v>0</v>
      </c>
      <c r="P685" s="300"/>
      <c r="Q685" s="678"/>
      <c r="R685" s="783"/>
      <c r="S685" s="783"/>
      <c r="T685" s="783"/>
      <c r="U685" s="783"/>
      <c r="V685" s="783"/>
      <c r="W685" s="783"/>
      <c r="X685" s="783"/>
      <c r="Y685" s="783"/>
    </row>
    <row r="686" spans="1:25" hidden="1" x14ac:dyDescent="0.25">
      <c r="A686" s="670"/>
      <c r="B686" s="739" t="str">
        <f>SAÍDAS!C81</f>
        <v>Mão de Obra</v>
      </c>
      <c r="C686" s="300">
        <f t="shared" si="192"/>
        <v>0</v>
      </c>
      <c r="D686" s="300">
        <f>SAÍDAS!E81*(SAÍDAS!$S81/100)</f>
        <v>0</v>
      </c>
      <c r="E686" s="300">
        <f>SAÍDAS!F81*(SAÍDAS!$S81/100)</f>
        <v>0</v>
      </c>
      <c r="F686" s="300">
        <f>SAÍDAS!G81*(SAÍDAS!$S81/100)</f>
        <v>0</v>
      </c>
      <c r="G686" s="300">
        <f>SAÍDAS!H81*(SAÍDAS!$S81/100)</f>
        <v>0</v>
      </c>
      <c r="H686" s="300">
        <f>SAÍDAS!I81*(SAÍDAS!$S81/100)</f>
        <v>0</v>
      </c>
      <c r="I686" s="300">
        <f>SAÍDAS!J81*(SAÍDAS!$S81/100)</f>
        <v>0</v>
      </c>
      <c r="J686" s="300">
        <f>SAÍDAS!K81*(SAÍDAS!$S81/100)</f>
        <v>0</v>
      </c>
      <c r="K686" s="300">
        <f>SAÍDAS!L81*(SAÍDAS!$S81/100)</f>
        <v>0</v>
      </c>
      <c r="L686" s="300">
        <f>SAÍDAS!M81*(SAÍDAS!$S81/100)</f>
        <v>0</v>
      </c>
      <c r="M686" s="300">
        <f>SAÍDAS!N81*(SAÍDAS!$S81/100)</f>
        <v>0</v>
      </c>
      <c r="N686" s="300">
        <f>SAÍDAS!O81*(SAÍDAS!$S81/100)</f>
        <v>0</v>
      </c>
      <c r="O686" s="300">
        <f>SAÍDAS!P81*(SAÍDAS!$S81/100)</f>
        <v>0</v>
      </c>
      <c r="P686" s="300"/>
      <c r="Q686" s="678"/>
      <c r="R686" s="783"/>
      <c r="S686" s="783"/>
      <c r="T686" s="783"/>
      <c r="U686" s="783"/>
      <c r="V686" s="783"/>
      <c r="W686" s="783"/>
      <c r="X686" s="783"/>
      <c r="Y686" s="783"/>
    </row>
    <row r="687" spans="1:25" hidden="1" x14ac:dyDescent="0.25">
      <c r="A687" s="670"/>
      <c r="B687" s="739" t="str">
        <f>SAÍDAS!C82</f>
        <v>Despesas com viajens Consultor</v>
      </c>
      <c r="C687" s="300">
        <f t="shared" si="192"/>
        <v>0</v>
      </c>
      <c r="D687" s="300">
        <f>SAÍDAS!E82*(SAÍDAS!$S82/100)</f>
        <v>0</v>
      </c>
      <c r="E687" s="300">
        <f>SAÍDAS!F82*(SAÍDAS!$S82/100)</f>
        <v>0</v>
      </c>
      <c r="F687" s="300">
        <f>SAÍDAS!G82*(SAÍDAS!$S82/100)</f>
        <v>0</v>
      </c>
      <c r="G687" s="300">
        <f>SAÍDAS!H82*(SAÍDAS!$S82/100)</f>
        <v>0</v>
      </c>
      <c r="H687" s="300">
        <f>SAÍDAS!I82*(SAÍDAS!$S82/100)</f>
        <v>0</v>
      </c>
      <c r="I687" s="300">
        <f>SAÍDAS!J82*(SAÍDAS!$S82/100)</f>
        <v>0</v>
      </c>
      <c r="J687" s="300">
        <f>SAÍDAS!K82*(SAÍDAS!$S82/100)</f>
        <v>0</v>
      </c>
      <c r="K687" s="300">
        <f>SAÍDAS!L82*(SAÍDAS!$S82/100)</f>
        <v>0</v>
      </c>
      <c r="L687" s="300">
        <f>SAÍDAS!M82*(SAÍDAS!$S82/100)</f>
        <v>0</v>
      </c>
      <c r="M687" s="300">
        <f>SAÍDAS!N82*(SAÍDAS!$S82/100)</f>
        <v>0</v>
      </c>
      <c r="N687" s="300">
        <f>SAÍDAS!O82*(SAÍDAS!$S82/100)</f>
        <v>0</v>
      </c>
      <c r="O687" s="300">
        <f>SAÍDAS!P82*(SAÍDAS!$S82/100)</f>
        <v>0</v>
      </c>
      <c r="P687" s="300"/>
      <c r="Q687" s="678"/>
      <c r="R687" s="783"/>
      <c r="S687" s="783"/>
      <c r="T687" s="783"/>
      <c r="U687" s="783"/>
      <c r="V687" s="783"/>
      <c r="W687" s="783"/>
      <c r="X687" s="783"/>
      <c r="Y687" s="783"/>
    </row>
    <row r="688" spans="1:25" hidden="1" x14ac:dyDescent="0.25">
      <c r="A688" s="670"/>
      <c r="B688" s="739" t="str">
        <f>SAÍDAS!C83</f>
        <v>Consultoria</v>
      </c>
      <c r="C688" s="300">
        <f t="shared" si="192"/>
        <v>0</v>
      </c>
      <c r="D688" s="300">
        <f>SAÍDAS!E83*(SAÍDAS!$S83/100)</f>
        <v>0</v>
      </c>
      <c r="E688" s="300">
        <f>SAÍDAS!F83*(SAÍDAS!$S83/100)</f>
        <v>0</v>
      </c>
      <c r="F688" s="300">
        <f>SAÍDAS!G83*(SAÍDAS!$S83/100)</f>
        <v>0</v>
      </c>
      <c r="G688" s="300">
        <f>SAÍDAS!H83*(SAÍDAS!$S83/100)</f>
        <v>0</v>
      </c>
      <c r="H688" s="300">
        <f>SAÍDAS!I83*(SAÍDAS!$S83/100)</f>
        <v>0</v>
      </c>
      <c r="I688" s="300">
        <f>SAÍDAS!J83*(SAÍDAS!$S83/100)</f>
        <v>0</v>
      </c>
      <c r="J688" s="300">
        <f>SAÍDAS!K83*(SAÍDAS!$S83/100)</f>
        <v>0</v>
      </c>
      <c r="K688" s="300">
        <f>SAÍDAS!L83*(SAÍDAS!$S83/100)</f>
        <v>0</v>
      </c>
      <c r="L688" s="300">
        <f>SAÍDAS!M83*(SAÍDAS!$S83/100)</f>
        <v>0</v>
      </c>
      <c r="M688" s="300">
        <f>SAÍDAS!N83*(SAÍDAS!$S83/100)</f>
        <v>0</v>
      </c>
      <c r="N688" s="300">
        <f>SAÍDAS!O83*(SAÍDAS!$S83/100)</f>
        <v>0</v>
      </c>
      <c r="O688" s="300">
        <f>SAÍDAS!P83*(SAÍDAS!$S83/100)</f>
        <v>0</v>
      </c>
      <c r="P688" s="300"/>
      <c r="Q688" s="678"/>
      <c r="R688" s="783"/>
      <c r="S688" s="783"/>
      <c r="T688" s="783"/>
      <c r="U688" s="783"/>
      <c r="V688" s="783"/>
      <c r="W688" s="783"/>
      <c r="X688" s="783"/>
      <c r="Y688" s="783"/>
    </row>
    <row r="689" spans="1:25" hidden="1" x14ac:dyDescent="0.25">
      <c r="A689" s="670"/>
      <c r="B689" s="739" t="str">
        <f>SAÍDAS!C84</f>
        <v>Consultor</v>
      </c>
      <c r="C689" s="300">
        <f t="shared" si="192"/>
        <v>0</v>
      </c>
      <c r="D689" s="300">
        <f>SAÍDAS!E84*(SAÍDAS!$S84/100)</f>
        <v>0</v>
      </c>
      <c r="E689" s="300">
        <f>SAÍDAS!F84*(SAÍDAS!$S84/100)</f>
        <v>0</v>
      </c>
      <c r="F689" s="300">
        <f>SAÍDAS!G84*(SAÍDAS!$S84/100)</f>
        <v>0</v>
      </c>
      <c r="G689" s="300">
        <f>SAÍDAS!H84*(SAÍDAS!$S84/100)</f>
        <v>0</v>
      </c>
      <c r="H689" s="300">
        <f>SAÍDAS!I84*(SAÍDAS!$S84/100)</f>
        <v>0</v>
      </c>
      <c r="I689" s="300">
        <f>SAÍDAS!J84*(SAÍDAS!$S84/100)</f>
        <v>0</v>
      </c>
      <c r="J689" s="300">
        <f>SAÍDAS!K84*(SAÍDAS!$S84/100)</f>
        <v>0</v>
      </c>
      <c r="K689" s="300">
        <f>SAÍDAS!L84*(SAÍDAS!$S84/100)</f>
        <v>0</v>
      </c>
      <c r="L689" s="300">
        <f>SAÍDAS!M84*(SAÍDAS!$S84/100)</f>
        <v>0</v>
      </c>
      <c r="M689" s="300">
        <f>SAÍDAS!N84*(SAÍDAS!$S84/100)</f>
        <v>0</v>
      </c>
      <c r="N689" s="300">
        <f>SAÍDAS!O84*(SAÍDAS!$S84/100)</f>
        <v>0</v>
      </c>
      <c r="O689" s="300">
        <f>SAÍDAS!P84*(SAÍDAS!$S84/100)</f>
        <v>0</v>
      </c>
      <c r="P689" s="300"/>
      <c r="Q689" s="678"/>
      <c r="R689" s="783"/>
      <c r="S689" s="783"/>
      <c r="T689" s="783"/>
      <c r="U689" s="783"/>
      <c r="V689" s="783"/>
      <c r="W689" s="783"/>
      <c r="X689" s="783"/>
      <c r="Y689" s="783"/>
    </row>
    <row r="690" spans="1:25" hidden="1" x14ac:dyDescent="0.25">
      <c r="A690" s="670"/>
      <c r="B690" s="739" t="str">
        <f>SAÍDAS!C85</f>
        <v>Cassio</v>
      </c>
      <c r="C690" s="300">
        <f t="shared" si="192"/>
        <v>0</v>
      </c>
      <c r="D690" s="300">
        <f>SAÍDAS!E85*(SAÍDAS!$S85/100)</f>
        <v>0</v>
      </c>
      <c r="E690" s="300">
        <f>SAÍDAS!F85*(SAÍDAS!$S85/100)</f>
        <v>0</v>
      </c>
      <c r="F690" s="300">
        <f>SAÍDAS!G85*(SAÍDAS!$S85/100)</f>
        <v>0</v>
      </c>
      <c r="G690" s="300">
        <f>SAÍDAS!H85*(SAÍDAS!$S85/100)</f>
        <v>0</v>
      </c>
      <c r="H690" s="300">
        <f>SAÍDAS!I85*(SAÍDAS!$S85/100)</f>
        <v>0</v>
      </c>
      <c r="I690" s="300">
        <f>SAÍDAS!J85*(SAÍDAS!$S85/100)</f>
        <v>0</v>
      </c>
      <c r="J690" s="300">
        <f>SAÍDAS!K85*(SAÍDAS!$S85/100)</f>
        <v>0</v>
      </c>
      <c r="K690" s="300">
        <f>SAÍDAS!L85*(SAÍDAS!$S85/100)</f>
        <v>0</v>
      </c>
      <c r="L690" s="300">
        <f>SAÍDAS!M85*(SAÍDAS!$S85/100)</f>
        <v>0</v>
      </c>
      <c r="M690" s="300">
        <f>SAÍDAS!N85*(SAÍDAS!$S85/100)</f>
        <v>0</v>
      </c>
      <c r="N690" s="300">
        <f>SAÍDAS!O85*(SAÍDAS!$S85/100)</f>
        <v>0</v>
      </c>
      <c r="O690" s="300">
        <f>SAÍDAS!P85*(SAÍDAS!$S85/100)</f>
        <v>0</v>
      </c>
      <c r="P690" s="300"/>
      <c r="Q690" s="678"/>
      <c r="R690" s="783"/>
      <c r="S690" s="783"/>
      <c r="T690" s="783"/>
      <c r="U690" s="783"/>
      <c r="V690" s="783"/>
      <c r="W690" s="783"/>
      <c r="X690" s="783"/>
      <c r="Y690" s="783"/>
    </row>
    <row r="691" spans="1:25" hidden="1" x14ac:dyDescent="0.25">
      <c r="A691" s="670"/>
      <c r="B691" s="739" t="str">
        <f>SAÍDAS!C86</f>
        <v>material limpeza, vidro</v>
      </c>
      <c r="C691" s="300">
        <f t="shared" si="192"/>
        <v>0</v>
      </c>
      <c r="D691" s="300">
        <f>SAÍDAS!E86*(SAÍDAS!$S86/100)</f>
        <v>0</v>
      </c>
      <c r="E691" s="300">
        <f>SAÍDAS!F86*(SAÍDAS!$S86/100)</f>
        <v>0</v>
      </c>
      <c r="F691" s="300">
        <f>SAÍDAS!G86*(SAÍDAS!$S86/100)</f>
        <v>0</v>
      </c>
      <c r="G691" s="300">
        <f>SAÍDAS!H86*(SAÍDAS!$S86/100)</f>
        <v>0</v>
      </c>
      <c r="H691" s="300">
        <f>SAÍDAS!I86*(SAÍDAS!$S86/100)</f>
        <v>0</v>
      </c>
      <c r="I691" s="300">
        <f>SAÍDAS!J86*(SAÍDAS!$S86/100)</f>
        <v>0</v>
      </c>
      <c r="J691" s="300">
        <f>SAÍDAS!K86*(SAÍDAS!$S86/100)</f>
        <v>0</v>
      </c>
      <c r="K691" s="300">
        <f>SAÍDAS!L86*(SAÍDAS!$S86/100)</f>
        <v>0</v>
      </c>
      <c r="L691" s="300">
        <f>SAÍDAS!M86*(SAÍDAS!$S86/100)</f>
        <v>0</v>
      </c>
      <c r="M691" s="300">
        <f>SAÍDAS!N86*(SAÍDAS!$S86/100)</f>
        <v>0</v>
      </c>
      <c r="N691" s="300">
        <f>SAÍDAS!O86*(SAÍDAS!$S86/100)</f>
        <v>0</v>
      </c>
      <c r="O691" s="300">
        <f>SAÍDAS!P86*(SAÍDAS!$S86/100)</f>
        <v>0</v>
      </c>
      <c r="P691" s="300"/>
      <c r="Q691" s="678"/>
      <c r="R691" s="783"/>
      <c r="S691" s="783"/>
      <c r="T691" s="783"/>
      <c r="U691" s="783"/>
      <c r="V691" s="783"/>
      <c r="W691" s="783"/>
      <c r="X691" s="783"/>
      <c r="Y691" s="783"/>
    </row>
    <row r="692" spans="1:25" hidden="1" x14ac:dyDescent="0.25">
      <c r="A692" s="670"/>
      <c r="B692" s="739" t="str">
        <f>SAÍDAS!C87</f>
        <v>madeiras manutencao</v>
      </c>
      <c r="C692" s="300">
        <f t="shared" si="192"/>
        <v>0</v>
      </c>
      <c r="D692" s="300">
        <f>SAÍDAS!E87*(SAÍDAS!$S87/100)</f>
        <v>0</v>
      </c>
      <c r="E692" s="300">
        <f>SAÍDAS!F87*(SAÍDAS!$S87/100)</f>
        <v>0</v>
      </c>
      <c r="F692" s="300">
        <f>SAÍDAS!G87*(SAÍDAS!$S87/100)</f>
        <v>0</v>
      </c>
      <c r="G692" s="300">
        <f>SAÍDAS!H87*(SAÍDAS!$S87/100)</f>
        <v>0</v>
      </c>
      <c r="H692" s="300">
        <f>SAÍDAS!I87*(SAÍDAS!$S87/100)</f>
        <v>0</v>
      </c>
      <c r="I692" s="300">
        <f>SAÍDAS!J87*(SAÍDAS!$S87/100)</f>
        <v>0</v>
      </c>
      <c r="J692" s="300">
        <f>SAÍDAS!K87*(SAÍDAS!$S87/100)</f>
        <v>0</v>
      </c>
      <c r="K692" s="300">
        <f>SAÍDAS!L87*(SAÍDAS!$S87/100)</f>
        <v>0</v>
      </c>
      <c r="L692" s="300">
        <f>SAÍDAS!M87*(SAÍDAS!$S87/100)</f>
        <v>0</v>
      </c>
      <c r="M692" s="300">
        <f>SAÍDAS!N87*(SAÍDAS!$S87/100)</f>
        <v>0</v>
      </c>
      <c r="N692" s="300">
        <f>SAÍDAS!O87*(SAÍDAS!$S87/100)</f>
        <v>0</v>
      </c>
      <c r="O692" s="300">
        <f>SAÍDAS!P87*(SAÍDAS!$S87/100)</f>
        <v>0</v>
      </c>
      <c r="P692" s="300"/>
      <c r="Q692" s="678"/>
      <c r="R692" s="783"/>
      <c r="S692" s="783"/>
      <c r="T692" s="783"/>
      <c r="U692" s="783"/>
      <c r="V692" s="783"/>
      <c r="W692" s="783"/>
      <c r="X692" s="783"/>
      <c r="Y692" s="783"/>
    </row>
    <row r="693" spans="1:25" hidden="1" x14ac:dyDescent="0.25">
      <c r="A693" s="670"/>
      <c r="B693" s="739" t="str">
        <f>SAÍDAS!C88</f>
        <v>Outros</v>
      </c>
      <c r="C693" s="300">
        <f t="shared" si="192"/>
        <v>0</v>
      </c>
      <c r="D693" s="300">
        <f>SAÍDAS!E88*(SAÍDAS!$S88/100)</f>
        <v>0</v>
      </c>
      <c r="E693" s="300">
        <f>SAÍDAS!F88*(SAÍDAS!$S88/100)</f>
        <v>0</v>
      </c>
      <c r="F693" s="300">
        <f>SAÍDAS!G88*(SAÍDAS!$S88/100)</f>
        <v>0</v>
      </c>
      <c r="G693" s="300">
        <f>SAÍDAS!H88*(SAÍDAS!$S88/100)</f>
        <v>0</v>
      </c>
      <c r="H693" s="300">
        <f>SAÍDAS!I88*(SAÍDAS!$S88/100)</f>
        <v>0</v>
      </c>
      <c r="I693" s="300">
        <f>SAÍDAS!J88*(SAÍDAS!$S88/100)</f>
        <v>0</v>
      </c>
      <c r="J693" s="300">
        <f>SAÍDAS!K88*(SAÍDAS!$S88/100)</f>
        <v>0</v>
      </c>
      <c r="K693" s="300">
        <f>SAÍDAS!L88*(SAÍDAS!$S88/100)</f>
        <v>0</v>
      </c>
      <c r="L693" s="300">
        <f>SAÍDAS!M88*(SAÍDAS!$S88/100)</f>
        <v>0</v>
      </c>
      <c r="M693" s="300">
        <f>SAÍDAS!N88*(SAÍDAS!$S88/100)</f>
        <v>0</v>
      </c>
      <c r="N693" s="300">
        <f>SAÍDAS!O88*(SAÍDAS!$S88/100)</f>
        <v>0</v>
      </c>
      <c r="O693" s="300">
        <f>SAÍDAS!P88*(SAÍDAS!$S88/100)</f>
        <v>0</v>
      </c>
      <c r="P693" s="300"/>
      <c r="Q693" s="678"/>
      <c r="R693" s="783"/>
      <c r="S693" s="783"/>
      <c r="T693" s="783"/>
      <c r="U693" s="783"/>
      <c r="V693" s="783"/>
      <c r="W693" s="783"/>
      <c r="X693" s="783"/>
      <c r="Y693" s="783"/>
    </row>
    <row r="694" spans="1:25" hidden="1" x14ac:dyDescent="0.25">
      <c r="A694" s="670"/>
      <c r="B694" s="739" t="str">
        <f>SAÍDAS!C89</f>
        <v>frete</v>
      </c>
      <c r="C694" s="300">
        <f t="shared" si="192"/>
        <v>0</v>
      </c>
      <c r="D694" s="300">
        <f>SAÍDAS!E89*(SAÍDAS!$S89/100)</f>
        <v>0</v>
      </c>
      <c r="E694" s="300">
        <f>SAÍDAS!F89*(SAÍDAS!$S89/100)</f>
        <v>0</v>
      </c>
      <c r="F694" s="300">
        <f>SAÍDAS!G89*(SAÍDAS!$S89/100)</f>
        <v>0</v>
      </c>
      <c r="G694" s="300">
        <f>SAÍDAS!H89*(SAÍDAS!$S89/100)</f>
        <v>0</v>
      </c>
      <c r="H694" s="300">
        <f>SAÍDAS!I89*(SAÍDAS!$S89/100)</f>
        <v>0</v>
      </c>
      <c r="I694" s="300">
        <f>SAÍDAS!J89*(SAÍDAS!$S89/100)</f>
        <v>0</v>
      </c>
      <c r="J694" s="300">
        <f>SAÍDAS!K89*(SAÍDAS!$S89/100)</f>
        <v>0</v>
      </c>
      <c r="K694" s="300">
        <f>SAÍDAS!L89*(SAÍDAS!$S89/100)</f>
        <v>0</v>
      </c>
      <c r="L694" s="300">
        <f>SAÍDAS!M89*(SAÍDAS!$S89/100)</f>
        <v>0</v>
      </c>
      <c r="M694" s="300">
        <f>SAÍDAS!N89*(SAÍDAS!$S89/100)</f>
        <v>0</v>
      </c>
      <c r="N694" s="300">
        <f>SAÍDAS!O89*(SAÍDAS!$S89/100)</f>
        <v>0</v>
      </c>
      <c r="O694" s="300">
        <f>SAÍDAS!P89*(SAÍDAS!$S89/100)</f>
        <v>0</v>
      </c>
      <c r="P694" s="300"/>
      <c r="Q694" s="678"/>
      <c r="R694" s="783"/>
      <c r="S694" s="783"/>
      <c r="T694" s="783"/>
      <c r="U694" s="783"/>
      <c r="V694" s="783"/>
      <c r="W694" s="783"/>
      <c r="X694" s="783"/>
      <c r="Y694" s="783"/>
    </row>
    <row r="695" spans="1:25" hidden="1" x14ac:dyDescent="0.25">
      <c r="A695" s="670"/>
      <c r="B695" s="739" t="str">
        <f>SAÍDAS!C90</f>
        <v>Depreciação</v>
      </c>
      <c r="C695" s="300">
        <f t="shared" si="192"/>
        <v>0</v>
      </c>
      <c r="D695" s="300">
        <f>SAÍDAS!E90*(SAÍDAS!$S90/100)</f>
        <v>0</v>
      </c>
      <c r="E695" s="300">
        <f>SAÍDAS!F90*(SAÍDAS!$S90/100)</f>
        <v>0</v>
      </c>
      <c r="F695" s="300">
        <f>SAÍDAS!G90*(SAÍDAS!$S90/100)</f>
        <v>0</v>
      </c>
      <c r="G695" s="300">
        <f>SAÍDAS!H90*(SAÍDAS!$S90/100)</f>
        <v>0</v>
      </c>
      <c r="H695" s="300">
        <f>SAÍDAS!I90*(SAÍDAS!$S90/100)</f>
        <v>0</v>
      </c>
      <c r="I695" s="300">
        <f>SAÍDAS!J90*(SAÍDAS!$S90/100)</f>
        <v>0</v>
      </c>
      <c r="J695" s="300">
        <f>SAÍDAS!K90*(SAÍDAS!$S90/100)</f>
        <v>0</v>
      </c>
      <c r="K695" s="300">
        <f>SAÍDAS!L90*(SAÍDAS!$S90/100)</f>
        <v>0</v>
      </c>
      <c r="L695" s="300">
        <f>SAÍDAS!M90*(SAÍDAS!$S90/100)</f>
        <v>0</v>
      </c>
      <c r="M695" s="300">
        <f>SAÍDAS!N90*(SAÍDAS!$S90/100)</f>
        <v>0</v>
      </c>
      <c r="N695" s="300">
        <f>SAÍDAS!O90*(SAÍDAS!$S90/100)</f>
        <v>0</v>
      </c>
      <c r="O695" s="300">
        <f>SAÍDAS!P90*(SAÍDAS!$S90/100)</f>
        <v>0</v>
      </c>
      <c r="P695" s="300"/>
      <c r="Q695" s="678"/>
      <c r="R695" s="783"/>
      <c r="S695" s="783"/>
      <c r="T695" s="783"/>
      <c r="U695" s="783"/>
      <c r="V695" s="783"/>
      <c r="W695" s="783"/>
      <c r="X695" s="783"/>
      <c r="Y695" s="783"/>
    </row>
    <row r="696" spans="1:25" hidden="1" x14ac:dyDescent="0.25">
      <c r="A696" s="670"/>
      <c r="B696" s="739"/>
      <c r="C696" s="300"/>
      <c r="D696" s="300"/>
      <c r="E696" s="300"/>
      <c r="F696" s="300"/>
      <c r="G696" s="300"/>
      <c r="H696" s="300"/>
      <c r="I696" s="300"/>
      <c r="J696" s="300"/>
      <c r="K696" s="300"/>
      <c r="L696" s="300"/>
      <c r="M696" s="300"/>
      <c r="N696" s="300"/>
      <c r="O696" s="300"/>
      <c r="P696" s="300"/>
      <c r="Q696" s="678"/>
      <c r="R696" s="783"/>
      <c r="S696" s="783"/>
      <c r="T696" s="783"/>
      <c r="U696" s="783"/>
      <c r="V696" s="783"/>
      <c r="W696" s="783"/>
      <c r="X696" s="783"/>
      <c r="Y696" s="783"/>
    </row>
    <row r="697" spans="1:25" hidden="1" x14ac:dyDescent="0.25">
      <c r="A697" s="670"/>
      <c r="B697" s="741" t="s">
        <v>180</v>
      </c>
      <c r="C697" s="300">
        <f>SUM(D697:O697)</f>
        <v>0</v>
      </c>
      <c r="D697" s="300">
        <f>SUM(D678:D694)</f>
        <v>0</v>
      </c>
      <c r="E697" s="300">
        <f t="shared" ref="E697:O697" si="193">SUM(E678:E694)</f>
        <v>0</v>
      </c>
      <c r="F697" s="300">
        <f t="shared" si="193"/>
        <v>0</v>
      </c>
      <c r="G697" s="300">
        <f t="shared" si="193"/>
        <v>0</v>
      </c>
      <c r="H697" s="300">
        <f t="shared" si="193"/>
        <v>0</v>
      </c>
      <c r="I697" s="300">
        <f t="shared" si="193"/>
        <v>0</v>
      </c>
      <c r="J697" s="300">
        <f t="shared" si="193"/>
        <v>0</v>
      </c>
      <c r="K697" s="300">
        <f t="shared" si="193"/>
        <v>0</v>
      </c>
      <c r="L697" s="300">
        <f t="shared" si="193"/>
        <v>0</v>
      </c>
      <c r="M697" s="300">
        <f t="shared" si="193"/>
        <v>0</v>
      </c>
      <c r="N697" s="300">
        <f t="shared" si="193"/>
        <v>0</v>
      </c>
      <c r="O697" s="300">
        <f t="shared" si="193"/>
        <v>0</v>
      </c>
      <c r="P697" s="300"/>
      <c r="Q697" s="678"/>
      <c r="R697" s="783"/>
      <c r="S697" s="783"/>
      <c r="T697" s="783"/>
      <c r="U697" s="783"/>
      <c r="V697" s="783"/>
      <c r="W697" s="783"/>
      <c r="X697" s="783"/>
      <c r="Y697" s="783"/>
    </row>
    <row r="698" spans="1:25" hidden="1" x14ac:dyDescent="0.25">
      <c r="A698" s="670"/>
      <c r="B698" s="741"/>
      <c r="C698" s="228"/>
      <c r="D698" s="300"/>
      <c r="E698" s="300"/>
      <c r="F698" s="300"/>
      <c r="G698" s="300"/>
      <c r="H698" s="300"/>
      <c r="I698" s="300"/>
      <c r="J698" s="300"/>
      <c r="K698" s="300"/>
      <c r="L698" s="300"/>
      <c r="M698" s="300"/>
      <c r="N698" s="300"/>
      <c r="O698" s="300"/>
      <c r="P698" s="300"/>
      <c r="Q698" s="678"/>
      <c r="R698" s="783"/>
      <c r="S698" s="783"/>
      <c r="T698" s="783"/>
      <c r="U698" s="783"/>
      <c r="V698" s="783"/>
      <c r="W698" s="783"/>
      <c r="X698" s="783"/>
      <c r="Y698" s="783"/>
    </row>
    <row r="699" spans="1:25" hidden="1" x14ac:dyDescent="0.25">
      <c r="A699" s="670"/>
      <c r="B699" s="742" t="s">
        <v>17</v>
      </c>
      <c r="C699" s="743"/>
      <c r="D699" s="744">
        <f t="shared" ref="D699:O699" si="194">D697+D676</f>
        <v>0</v>
      </c>
      <c r="E699" s="744">
        <f t="shared" si="194"/>
        <v>0</v>
      </c>
      <c r="F699" s="744">
        <f t="shared" si="194"/>
        <v>0</v>
      </c>
      <c r="G699" s="744">
        <f t="shared" si="194"/>
        <v>0</v>
      </c>
      <c r="H699" s="744">
        <f t="shared" si="194"/>
        <v>0</v>
      </c>
      <c r="I699" s="744">
        <f t="shared" si="194"/>
        <v>0</v>
      </c>
      <c r="J699" s="744">
        <f t="shared" si="194"/>
        <v>0</v>
      </c>
      <c r="K699" s="744">
        <f t="shared" si="194"/>
        <v>0</v>
      </c>
      <c r="L699" s="744">
        <f t="shared" si="194"/>
        <v>0</v>
      </c>
      <c r="M699" s="744">
        <f t="shared" si="194"/>
        <v>0</v>
      </c>
      <c r="N699" s="744">
        <f t="shared" si="194"/>
        <v>0</v>
      </c>
      <c r="O699" s="744">
        <f t="shared" si="194"/>
        <v>0</v>
      </c>
      <c r="P699" s="744">
        <f>SUM(D699:O699)</f>
        <v>0</v>
      </c>
      <c r="Q699" s="678"/>
      <c r="R699" s="783"/>
      <c r="S699" s="783"/>
      <c r="T699" s="783"/>
      <c r="U699" s="783"/>
      <c r="V699" s="783"/>
      <c r="W699" s="783"/>
      <c r="X699" s="783"/>
      <c r="Y699" s="783"/>
    </row>
    <row r="700" spans="1:25" hidden="1" x14ac:dyDescent="0.25">
      <c r="A700" s="670"/>
      <c r="B700" s="745" t="s">
        <v>178</v>
      </c>
      <c r="C700" s="680"/>
      <c r="D700" s="746">
        <f>D699</f>
        <v>0</v>
      </c>
      <c r="E700" s="746">
        <f t="shared" ref="E700:O700" si="195">D700+E699</f>
        <v>0</v>
      </c>
      <c r="F700" s="746">
        <f t="shared" si="195"/>
        <v>0</v>
      </c>
      <c r="G700" s="746">
        <f>F700+G699</f>
        <v>0</v>
      </c>
      <c r="H700" s="746">
        <f>G700+H699</f>
        <v>0</v>
      </c>
      <c r="I700" s="746">
        <f>H700+I699</f>
        <v>0</v>
      </c>
      <c r="J700" s="746">
        <f>I700+J699</f>
        <v>0</v>
      </c>
      <c r="K700" s="746">
        <f t="shared" si="195"/>
        <v>0</v>
      </c>
      <c r="L700" s="746">
        <f t="shared" si="195"/>
        <v>0</v>
      </c>
      <c r="M700" s="746">
        <f t="shared" si="195"/>
        <v>0</v>
      </c>
      <c r="N700" s="746">
        <f t="shared" si="195"/>
        <v>0</v>
      </c>
      <c r="O700" s="747">
        <f t="shared" si="195"/>
        <v>0</v>
      </c>
      <c r="P700" s="748"/>
      <c r="Q700" s="678"/>
      <c r="R700" s="783"/>
      <c r="S700" s="783"/>
      <c r="T700" s="783"/>
      <c r="U700" s="783"/>
      <c r="V700" s="783"/>
      <c r="W700" s="783"/>
      <c r="X700" s="783"/>
      <c r="Y700" s="783"/>
    </row>
    <row r="701" spans="1:25" hidden="1" x14ac:dyDescent="0.25">
      <c r="A701" s="670"/>
      <c r="B701" s="745" t="s">
        <v>181</v>
      </c>
      <c r="C701" s="680"/>
      <c r="D701" s="749">
        <f t="shared" ref="D701:O701" si="196">IF(D165="",0,D699)</f>
        <v>0</v>
      </c>
      <c r="E701" s="749">
        <f t="shared" si="196"/>
        <v>0</v>
      </c>
      <c r="F701" s="749">
        <f t="shared" si="196"/>
        <v>0</v>
      </c>
      <c r="G701" s="749">
        <f t="shared" si="196"/>
        <v>0</v>
      </c>
      <c r="H701" s="749">
        <f t="shared" si="196"/>
        <v>0</v>
      </c>
      <c r="I701" s="749">
        <f t="shared" si="196"/>
        <v>0</v>
      </c>
      <c r="J701" s="749">
        <f t="shared" si="196"/>
        <v>0</v>
      </c>
      <c r="K701" s="749">
        <f t="shared" si="196"/>
        <v>0</v>
      </c>
      <c r="L701" s="749">
        <f t="shared" si="196"/>
        <v>0</v>
      </c>
      <c r="M701" s="749">
        <f t="shared" si="196"/>
        <v>0</v>
      </c>
      <c r="N701" s="749">
        <f t="shared" si="196"/>
        <v>0</v>
      </c>
      <c r="O701" s="749">
        <f t="shared" si="196"/>
        <v>0</v>
      </c>
      <c r="P701" s="748"/>
      <c r="Q701" s="678"/>
      <c r="R701" s="783"/>
      <c r="S701" s="783"/>
      <c r="T701" s="783"/>
      <c r="U701" s="783"/>
      <c r="V701" s="783"/>
      <c r="W701" s="783"/>
      <c r="X701" s="783"/>
      <c r="Y701" s="783"/>
    </row>
    <row r="702" spans="1:25" hidden="1" x14ac:dyDescent="0.25">
      <c r="A702" s="670"/>
      <c r="B702" s="745" t="s">
        <v>182</v>
      </c>
      <c r="C702" s="680"/>
      <c r="D702" s="759">
        <f>D701</f>
        <v>0</v>
      </c>
      <c r="E702" s="759">
        <f t="shared" ref="E702:O702" si="197">(D702+E701)</f>
        <v>0</v>
      </c>
      <c r="F702" s="759">
        <f t="shared" si="197"/>
        <v>0</v>
      </c>
      <c r="G702" s="759">
        <f>(F702+G701)</f>
        <v>0</v>
      </c>
      <c r="H702" s="759">
        <f>(G702+H701)</f>
        <v>0</v>
      </c>
      <c r="I702" s="759">
        <f>(H702+I701)</f>
        <v>0</v>
      </c>
      <c r="J702" s="759">
        <f>(I702+J701)</f>
        <v>0</v>
      </c>
      <c r="K702" s="759">
        <f t="shared" si="197"/>
        <v>0</v>
      </c>
      <c r="L702" s="759">
        <f t="shared" si="197"/>
        <v>0</v>
      </c>
      <c r="M702" s="759">
        <f t="shared" si="197"/>
        <v>0</v>
      </c>
      <c r="N702" s="759">
        <f t="shared" si="197"/>
        <v>0</v>
      </c>
      <c r="O702" s="760">
        <f t="shared" si="197"/>
        <v>0</v>
      </c>
      <c r="P702" s="748"/>
      <c r="Q702" s="678"/>
      <c r="R702" s="783"/>
      <c r="S702" s="783"/>
      <c r="T702" s="783"/>
      <c r="U702" s="783"/>
      <c r="V702" s="783"/>
      <c r="W702" s="783"/>
      <c r="X702" s="783"/>
      <c r="Y702" s="783"/>
    </row>
    <row r="703" spans="1:25" hidden="1" x14ac:dyDescent="0.25">
      <c r="A703" s="670"/>
      <c r="B703" s="752" t="s">
        <v>184</v>
      </c>
      <c r="C703" s="680"/>
      <c r="D703" s="749">
        <f>IF(D165="",0,1)</f>
        <v>1</v>
      </c>
      <c r="E703" s="749">
        <f>IF(E165="",0,2)</f>
        <v>2</v>
      </c>
      <c r="F703" s="749">
        <f>IF(F165="",0,3)</f>
        <v>3</v>
      </c>
      <c r="G703" s="749">
        <f>IF(G165="",0,4)</f>
        <v>4</v>
      </c>
      <c r="H703" s="749">
        <f>IF(H165="",0,5)</f>
        <v>5</v>
      </c>
      <c r="I703" s="749">
        <f>IF(I165="",0,6)</f>
        <v>6</v>
      </c>
      <c r="J703" s="749">
        <f>IF(J165="",0,7)</f>
        <v>7</v>
      </c>
      <c r="K703" s="749">
        <f>IF(K165="",0,8)</f>
        <v>8</v>
      </c>
      <c r="L703" s="749">
        <f>IF(L165="",0,9)</f>
        <v>9</v>
      </c>
      <c r="M703" s="749">
        <f>IF(M165="",0,10)</f>
        <v>10</v>
      </c>
      <c r="N703" s="749">
        <f>IF(N165="",0,11)</f>
        <v>0</v>
      </c>
      <c r="O703" s="749">
        <f>IF(O165="",0,12)</f>
        <v>0</v>
      </c>
      <c r="P703" s="680">
        <f>LARGE(D703:O703,1)</f>
        <v>10</v>
      </c>
      <c r="Q703" s="678"/>
      <c r="R703" s="783"/>
      <c r="S703" s="783"/>
      <c r="T703" s="783"/>
      <c r="U703" s="783"/>
      <c r="V703" s="783"/>
      <c r="W703" s="783"/>
      <c r="X703" s="783"/>
      <c r="Y703" s="783"/>
    </row>
    <row r="704" spans="1:25" hidden="1" x14ac:dyDescent="0.25">
      <c r="A704" s="670"/>
      <c r="B704" s="752" t="s">
        <v>185</v>
      </c>
      <c r="C704" s="680"/>
      <c r="D704" s="680">
        <f>IF(D703=0,0,IF(D699=D701,0,1))</f>
        <v>0</v>
      </c>
      <c r="E704" s="680">
        <f t="shared" ref="E704:O704" si="198">IF(AND(D703=0,E703&lt;&gt;0),E703,0)</f>
        <v>0</v>
      </c>
      <c r="F704" s="680">
        <f t="shared" si="198"/>
        <v>0</v>
      </c>
      <c r="G704" s="680">
        <f>IF(AND(F703=0,G703&lt;&gt;0),G703,0)</f>
        <v>0</v>
      </c>
      <c r="H704" s="680">
        <f>IF(AND(G703=0,H703&lt;&gt;0),H703,0)</f>
        <v>0</v>
      </c>
      <c r="I704" s="680">
        <f>IF(AND(H703=0,I703&lt;&gt;0),I703,0)</f>
        <v>0</v>
      </c>
      <c r="J704" s="680">
        <f>IF(AND(I703=0,J703&lt;&gt;0),J703,0)</f>
        <v>0</v>
      </c>
      <c r="K704" s="680">
        <f t="shared" si="198"/>
        <v>0</v>
      </c>
      <c r="L704" s="680">
        <f t="shared" si="198"/>
        <v>0</v>
      </c>
      <c r="M704" s="680">
        <f t="shared" si="198"/>
        <v>0</v>
      </c>
      <c r="N704" s="680">
        <f t="shared" si="198"/>
        <v>0</v>
      </c>
      <c r="O704" s="751">
        <f t="shared" si="198"/>
        <v>0</v>
      </c>
      <c r="P704" s="748"/>
      <c r="Q704" s="678"/>
      <c r="R704" s="783"/>
      <c r="S704" s="783"/>
      <c r="T704" s="783"/>
      <c r="U704" s="783"/>
      <c r="V704" s="783"/>
      <c r="W704" s="783"/>
      <c r="X704" s="783"/>
      <c r="Y704" s="783"/>
    </row>
    <row r="705" spans="1:25" hidden="1" x14ac:dyDescent="0.25">
      <c r="A705" s="670"/>
      <c r="B705" s="752" t="s">
        <v>186</v>
      </c>
      <c r="C705" s="680"/>
      <c r="D705" s="746">
        <f>D700-D702</f>
        <v>0</v>
      </c>
      <c r="E705" s="746">
        <f t="shared" ref="E705:O705" si="199">IF(E704=0,0,E700-E702)</f>
        <v>0</v>
      </c>
      <c r="F705" s="746">
        <f t="shared" si="199"/>
        <v>0</v>
      </c>
      <c r="G705" s="746">
        <f t="shared" si="199"/>
        <v>0</v>
      </c>
      <c r="H705" s="746">
        <f t="shared" si="199"/>
        <v>0</v>
      </c>
      <c r="I705" s="746">
        <f t="shared" si="199"/>
        <v>0</v>
      </c>
      <c r="J705" s="746">
        <f t="shared" si="199"/>
        <v>0</v>
      </c>
      <c r="K705" s="746">
        <f t="shared" si="199"/>
        <v>0</v>
      </c>
      <c r="L705" s="746">
        <f t="shared" si="199"/>
        <v>0</v>
      </c>
      <c r="M705" s="746">
        <f t="shared" si="199"/>
        <v>0</v>
      </c>
      <c r="N705" s="746">
        <f t="shared" si="199"/>
        <v>0</v>
      </c>
      <c r="O705" s="747">
        <f t="shared" si="199"/>
        <v>0</v>
      </c>
      <c r="P705" s="746">
        <f>P699-P706</f>
        <v>0</v>
      </c>
      <c r="Q705" s="678"/>
      <c r="R705" s="783"/>
      <c r="S705" s="783"/>
      <c r="T705" s="783"/>
      <c r="U705" s="783"/>
      <c r="V705" s="783"/>
      <c r="W705" s="783"/>
      <c r="X705" s="783"/>
      <c r="Y705" s="783"/>
    </row>
    <row r="706" spans="1:25" hidden="1" x14ac:dyDescent="0.25">
      <c r="A706" s="670"/>
      <c r="B706" s="746" t="s">
        <v>187</v>
      </c>
      <c r="C706" s="680"/>
      <c r="D706" s="746">
        <f t="shared" ref="D706:O706" si="200">D701+D705</f>
        <v>0</v>
      </c>
      <c r="E706" s="746">
        <f t="shared" si="200"/>
        <v>0</v>
      </c>
      <c r="F706" s="746">
        <f t="shared" si="200"/>
        <v>0</v>
      </c>
      <c r="G706" s="746">
        <f t="shared" si="200"/>
        <v>0</v>
      </c>
      <c r="H706" s="746">
        <f t="shared" si="200"/>
        <v>0</v>
      </c>
      <c r="I706" s="746">
        <f t="shared" si="200"/>
        <v>0</v>
      </c>
      <c r="J706" s="746">
        <f t="shared" si="200"/>
        <v>0</v>
      </c>
      <c r="K706" s="746">
        <f t="shared" si="200"/>
        <v>0</v>
      </c>
      <c r="L706" s="746">
        <f t="shared" si="200"/>
        <v>0</v>
      </c>
      <c r="M706" s="746">
        <f t="shared" si="200"/>
        <v>0</v>
      </c>
      <c r="N706" s="746">
        <f t="shared" si="200"/>
        <v>0</v>
      </c>
      <c r="O706" s="746">
        <f t="shared" si="200"/>
        <v>0</v>
      </c>
      <c r="P706" s="746">
        <f>SUM(D706:O706)</f>
        <v>0</v>
      </c>
      <c r="Q706" s="678"/>
      <c r="R706" s="783"/>
      <c r="S706" s="783"/>
      <c r="T706" s="783"/>
      <c r="U706" s="783"/>
      <c r="V706" s="783"/>
      <c r="W706" s="783"/>
      <c r="X706" s="783"/>
      <c r="Y706" s="783"/>
    </row>
    <row r="707" spans="1:25" ht="15.75" hidden="1" thickBot="1" x14ac:dyDescent="0.3">
      <c r="A707" s="670"/>
      <c r="B707" s="746" t="s">
        <v>183</v>
      </c>
      <c r="C707" s="754">
        <f>COUNTIF(D703:O703,0)</f>
        <v>2</v>
      </c>
      <c r="D707" s="746">
        <f t="shared" ref="D707:O707" si="201">IF(D703=$P703,$P705,0)+D706</f>
        <v>0</v>
      </c>
      <c r="E707" s="746">
        <f t="shared" si="201"/>
        <v>0</v>
      </c>
      <c r="F707" s="746">
        <f t="shared" si="201"/>
        <v>0</v>
      </c>
      <c r="G707" s="746">
        <f t="shared" si="201"/>
        <v>0</v>
      </c>
      <c r="H707" s="746">
        <f t="shared" si="201"/>
        <v>0</v>
      </c>
      <c r="I707" s="746">
        <f t="shared" si="201"/>
        <v>0</v>
      </c>
      <c r="J707" s="746">
        <f t="shared" si="201"/>
        <v>0</v>
      </c>
      <c r="K707" s="746">
        <f t="shared" si="201"/>
        <v>0</v>
      </c>
      <c r="L707" s="746">
        <f t="shared" si="201"/>
        <v>0</v>
      </c>
      <c r="M707" s="746">
        <f t="shared" si="201"/>
        <v>0</v>
      </c>
      <c r="N707" s="746">
        <f t="shared" si="201"/>
        <v>0</v>
      </c>
      <c r="O707" s="746">
        <f t="shared" si="201"/>
        <v>0</v>
      </c>
      <c r="P707" s="746">
        <f>SUM(D707:O707)</f>
        <v>0</v>
      </c>
      <c r="Q707" s="678"/>
      <c r="R707" s="783"/>
      <c r="S707" s="783"/>
      <c r="T707" s="783"/>
      <c r="U707" s="783"/>
      <c r="V707" s="783"/>
      <c r="W707" s="783"/>
      <c r="X707" s="783"/>
      <c r="Y707" s="783"/>
    </row>
    <row r="708" spans="1:25" ht="15.75" hidden="1" thickBot="1" x14ac:dyDescent="0.3">
      <c r="A708" s="670"/>
      <c r="B708" s="751" t="s">
        <v>190</v>
      </c>
      <c r="C708" s="757">
        <f>HLOOKUP(P703,D331:O333,3,FALSE)</f>
        <v>0</v>
      </c>
      <c r="D708" s="228"/>
      <c r="E708" s="228"/>
      <c r="F708" s="228"/>
      <c r="G708" s="228"/>
      <c r="H708" s="228"/>
      <c r="I708" s="228"/>
      <c r="J708" s="228"/>
      <c r="K708" s="228"/>
      <c r="L708" s="228"/>
      <c r="M708" s="228"/>
      <c r="N708" s="228"/>
      <c r="O708" s="228"/>
      <c r="P708" s="300"/>
      <c r="Q708" s="678"/>
      <c r="R708" s="783"/>
      <c r="S708" s="783"/>
      <c r="T708" s="783"/>
      <c r="U708" s="783"/>
      <c r="V708" s="783"/>
      <c r="W708" s="783"/>
      <c r="X708" s="783"/>
      <c r="Y708" s="783"/>
    </row>
    <row r="709" spans="1:25" ht="15.75" hidden="1" thickBot="1" x14ac:dyDescent="0.3">
      <c r="A709" s="670"/>
      <c r="B709" s="751" t="s">
        <v>191</v>
      </c>
      <c r="C709" s="758">
        <f>P333</f>
        <v>0</v>
      </c>
      <c r="D709" s="228"/>
      <c r="E709" s="228"/>
      <c r="F709" s="228"/>
      <c r="G709" s="228"/>
      <c r="H709" s="228"/>
      <c r="I709" s="228"/>
      <c r="J709" s="228"/>
      <c r="K709" s="228"/>
      <c r="L709" s="228"/>
      <c r="M709" s="228"/>
      <c r="N709" s="228"/>
      <c r="O709" s="228"/>
      <c r="P709" s="300"/>
      <c r="Q709" s="678"/>
      <c r="R709" s="783"/>
      <c r="S709" s="783"/>
      <c r="T709" s="783"/>
      <c r="U709" s="783"/>
      <c r="V709" s="783"/>
      <c r="W709" s="783"/>
      <c r="X709" s="783"/>
      <c r="Y709" s="783"/>
    </row>
    <row r="710" spans="1:25" hidden="1" x14ac:dyDescent="0.25">
      <c r="A710" s="670"/>
      <c r="B710" s="224"/>
      <c r="C710" s="228"/>
      <c r="D710" s="228"/>
      <c r="E710" s="228"/>
      <c r="F710" s="228"/>
      <c r="G710" s="228"/>
      <c r="H710" s="228"/>
      <c r="I710" s="228"/>
      <c r="J710" s="228"/>
      <c r="K710" s="228"/>
      <c r="L710" s="228"/>
      <c r="M710" s="228"/>
      <c r="N710" s="228"/>
      <c r="O710" s="228"/>
      <c r="P710" s="300"/>
      <c r="Q710" s="678"/>
      <c r="R710" s="783"/>
      <c r="S710" s="783"/>
      <c r="T710" s="783"/>
      <c r="U710" s="783"/>
      <c r="V710" s="783"/>
      <c r="W710" s="783"/>
      <c r="X710" s="783"/>
      <c r="Y710" s="783"/>
    </row>
    <row r="711" spans="1:25" hidden="1" x14ac:dyDescent="0.25">
      <c r="A711" s="670"/>
      <c r="B711" s="224"/>
      <c r="C711" s="228"/>
      <c r="D711" s="228"/>
      <c r="E711" s="228"/>
      <c r="F711" s="228"/>
      <c r="G711" s="228"/>
      <c r="H711" s="228"/>
      <c r="I711" s="228"/>
      <c r="J711" s="228"/>
      <c r="K711" s="228"/>
      <c r="L711" s="228"/>
      <c r="M711" s="228"/>
      <c r="N711" s="228"/>
      <c r="O711" s="228"/>
      <c r="P711" s="300"/>
      <c r="Q711" s="678"/>
      <c r="R711" s="783"/>
      <c r="S711" s="783"/>
      <c r="T711" s="783"/>
      <c r="U711" s="783"/>
      <c r="V711" s="783"/>
      <c r="W711" s="783"/>
      <c r="X711" s="783"/>
      <c r="Y711" s="783"/>
    </row>
    <row r="712" spans="1:25" hidden="1" x14ac:dyDescent="0.25">
      <c r="A712" s="670"/>
      <c r="B712" s="224"/>
      <c r="C712" s="228"/>
      <c r="D712" s="228"/>
      <c r="E712" s="228"/>
      <c r="F712" s="228"/>
      <c r="G712" s="228"/>
      <c r="H712" s="228"/>
      <c r="I712" s="228"/>
      <c r="J712" s="228"/>
      <c r="K712" s="228"/>
      <c r="L712" s="228"/>
      <c r="M712" s="228"/>
      <c r="N712" s="228"/>
      <c r="O712" s="228"/>
      <c r="P712" s="300"/>
      <c r="Q712" s="678"/>
      <c r="R712" s="783"/>
      <c r="S712" s="783"/>
      <c r="T712" s="783"/>
      <c r="U712" s="783"/>
      <c r="V712" s="783"/>
      <c r="W712" s="783"/>
      <c r="X712" s="783"/>
      <c r="Y712" s="783"/>
    </row>
    <row r="713" spans="1:25" hidden="1" x14ac:dyDescent="0.25">
      <c r="A713" s="670"/>
      <c r="B713" s="224" t="s">
        <v>438</v>
      </c>
      <c r="C713" s="228"/>
      <c r="D713" s="228"/>
      <c r="E713" s="228"/>
      <c r="F713" s="228"/>
      <c r="G713" s="228"/>
      <c r="H713" s="228"/>
      <c r="I713" s="228"/>
      <c r="J713" s="228"/>
      <c r="K713" s="228"/>
      <c r="L713" s="228"/>
      <c r="M713" s="228"/>
      <c r="N713" s="228"/>
      <c r="O713" s="228"/>
      <c r="P713" s="300"/>
      <c r="Q713" s="678"/>
      <c r="R713" s="783"/>
      <c r="S713" s="783"/>
      <c r="T713" s="783"/>
      <c r="U713" s="783"/>
      <c r="V713" s="783"/>
      <c r="W713" s="783"/>
      <c r="X713" s="783"/>
      <c r="Y713" s="783"/>
    </row>
    <row r="714" spans="1:25" hidden="1" x14ac:dyDescent="0.25">
      <c r="A714" s="670"/>
      <c r="B714" s="739" t="str">
        <f>SAÍDAS!C31</f>
        <v>Mão de Obra</v>
      </c>
      <c r="C714" s="300">
        <f t="shared" ref="C714:C753" si="202">SUM(D714:O714)</f>
        <v>17145</v>
      </c>
      <c r="D714" s="300">
        <f>SAÍDAS!E31</f>
        <v>2715</v>
      </c>
      <c r="E714" s="300">
        <f>SAÍDAS!F31</f>
        <v>2715</v>
      </c>
      <c r="F714" s="300">
        <f>SAÍDAS!G31</f>
        <v>2715</v>
      </c>
      <c r="G714" s="300">
        <f>SAÍDAS!H31</f>
        <v>1500</v>
      </c>
      <c r="H714" s="300">
        <f>SAÍDAS!I31</f>
        <v>1500</v>
      </c>
      <c r="I714" s="300">
        <f>SAÍDAS!J31</f>
        <v>1500</v>
      </c>
      <c r="J714" s="300">
        <f>SAÍDAS!K31</f>
        <v>1500</v>
      </c>
      <c r="K714" s="300">
        <f>SAÍDAS!L31</f>
        <v>1500</v>
      </c>
      <c r="L714" s="300">
        <f>SAÍDAS!M31</f>
        <v>1500</v>
      </c>
      <c r="M714" s="300">
        <f>SAÍDAS!N31</f>
        <v>0</v>
      </c>
      <c r="N714" s="300">
        <f>SAÍDAS!O31</f>
        <v>0</v>
      </c>
      <c r="O714" s="300">
        <f>SAÍDAS!P31</f>
        <v>0</v>
      </c>
      <c r="P714" s="300"/>
      <c r="Q714" s="678"/>
      <c r="R714" s="783"/>
      <c r="S714" s="783"/>
      <c r="T714" s="783"/>
      <c r="U714" s="783"/>
      <c r="V714" s="783"/>
      <c r="W714" s="783"/>
      <c r="X714" s="783"/>
      <c r="Y714" s="783"/>
    </row>
    <row r="715" spans="1:25" hidden="1" x14ac:dyDescent="0.25">
      <c r="A715" s="670"/>
      <c r="B715" s="739" t="str">
        <f>SAÍDAS!C32</f>
        <v>Mão de Obra</v>
      </c>
      <c r="C715" s="300">
        <f t="shared" si="202"/>
        <v>5320</v>
      </c>
      <c r="D715" s="300">
        <f>SAÍDAS!E32</f>
        <v>500</v>
      </c>
      <c r="E715" s="300">
        <f>SAÍDAS!F32</f>
        <v>0</v>
      </c>
      <c r="F715" s="300">
        <f>SAÍDAS!G32</f>
        <v>1200</v>
      </c>
      <c r="G715" s="300">
        <f>SAÍDAS!H32</f>
        <v>1320</v>
      </c>
      <c r="H715" s="300">
        <f>SAÍDAS!I32</f>
        <v>840</v>
      </c>
      <c r="I715" s="300">
        <f>SAÍDAS!J32</f>
        <v>480</v>
      </c>
      <c r="J715" s="300">
        <f>SAÍDAS!K32</f>
        <v>500</v>
      </c>
      <c r="K715" s="300">
        <f>SAÍDAS!L32</f>
        <v>0</v>
      </c>
      <c r="L715" s="300">
        <f>SAÍDAS!M32</f>
        <v>0</v>
      </c>
      <c r="M715" s="300">
        <f>SAÍDAS!N32</f>
        <v>480</v>
      </c>
      <c r="N715" s="300">
        <f>SAÍDAS!O32</f>
        <v>0</v>
      </c>
      <c r="O715" s="300">
        <f>SAÍDAS!P32</f>
        <v>0</v>
      </c>
      <c r="P715" s="300"/>
      <c r="Q715" s="678"/>
      <c r="R715" s="783"/>
      <c r="S715" s="783"/>
      <c r="T715" s="783"/>
      <c r="U715" s="783"/>
      <c r="V715" s="783"/>
      <c r="W715" s="783"/>
      <c r="X715" s="783"/>
      <c r="Y715" s="783"/>
    </row>
    <row r="716" spans="1:25" hidden="1" x14ac:dyDescent="0.25">
      <c r="A716" s="670"/>
      <c r="B716" s="739" t="str">
        <f>SAÍDAS!C33</f>
        <v>Mão de Obra</v>
      </c>
      <c r="C716" s="300">
        <f t="shared" si="202"/>
        <v>2160</v>
      </c>
      <c r="D716" s="300">
        <f>SAÍDAS!E33</f>
        <v>240</v>
      </c>
      <c r="E716" s="300">
        <f>SAÍDAS!F33</f>
        <v>240</v>
      </c>
      <c r="F716" s="300">
        <f>SAÍDAS!G33</f>
        <v>240</v>
      </c>
      <c r="G716" s="300">
        <f>SAÍDAS!H33</f>
        <v>240</v>
      </c>
      <c r="H716" s="300">
        <f>SAÍDAS!I33</f>
        <v>240</v>
      </c>
      <c r="I716" s="300">
        <f>SAÍDAS!J33</f>
        <v>240</v>
      </c>
      <c r="J716" s="300">
        <f>SAÍDAS!K33</f>
        <v>240</v>
      </c>
      <c r="K716" s="300">
        <f>SAÍDAS!L33</f>
        <v>240</v>
      </c>
      <c r="L716" s="300">
        <f>SAÍDAS!M33</f>
        <v>240</v>
      </c>
      <c r="M716" s="300">
        <f>SAÍDAS!N33</f>
        <v>0</v>
      </c>
      <c r="N716" s="300">
        <f>SAÍDAS!O33</f>
        <v>0</v>
      </c>
      <c r="O716" s="300">
        <f>SAÍDAS!P33</f>
        <v>0</v>
      </c>
      <c r="P716" s="300"/>
      <c r="Q716" s="678"/>
      <c r="R716" s="783"/>
      <c r="S716" s="783"/>
      <c r="T716" s="783"/>
      <c r="U716" s="783"/>
      <c r="V716" s="783"/>
      <c r="W716" s="783"/>
      <c r="X716" s="783"/>
      <c r="Y716" s="783"/>
    </row>
    <row r="717" spans="1:25" hidden="1" x14ac:dyDescent="0.25">
      <c r="A717" s="670"/>
      <c r="B717" s="739" t="str">
        <f>SAÍDAS!C34</f>
        <v>Serviços Terceirizados</v>
      </c>
      <c r="C717" s="300">
        <f t="shared" si="202"/>
        <v>2330</v>
      </c>
      <c r="D717" s="300">
        <f>SAÍDAS!E34</f>
        <v>0</v>
      </c>
      <c r="E717" s="300">
        <f>SAÍDAS!F34</f>
        <v>0</v>
      </c>
      <c r="F717" s="300">
        <f>SAÍDAS!G34</f>
        <v>700</v>
      </c>
      <c r="G717" s="300">
        <f>SAÍDAS!H34</f>
        <v>750</v>
      </c>
      <c r="H717" s="300">
        <f>SAÍDAS!I34</f>
        <v>0</v>
      </c>
      <c r="I717" s="300">
        <f>SAÍDAS!J34</f>
        <v>880</v>
      </c>
      <c r="J717" s="300">
        <f>SAÍDAS!K34</f>
        <v>0</v>
      </c>
      <c r="K717" s="300">
        <f>SAÍDAS!L34</f>
        <v>0</v>
      </c>
      <c r="L717" s="300">
        <f>SAÍDAS!M34</f>
        <v>0</v>
      </c>
      <c r="M717" s="300">
        <f>SAÍDAS!N34</f>
        <v>0</v>
      </c>
      <c r="N717" s="300">
        <f>SAÍDAS!O34</f>
        <v>0</v>
      </c>
      <c r="O717" s="300">
        <f>SAÍDAS!P34</f>
        <v>0</v>
      </c>
      <c r="P717" s="224"/>
      <c r="Q717" s="678"/>
    </row>
    <row r="718" spans="1:25" hidden="1" x14ac:dyDescent="0.25">
      <c r="A718" s="670"/>
      <c r="B718" s="739" t="str">
        <f>SAÍDAS!C35</f>
        <v>Alimentação</v>
      </c>
      <c r="C718" s="300">
        <f t="shared" si="202"/>
        <v>310</v>
      </c>
      <c r="D718" s="300">
        <f>SAÍDAS!E35</f>
        <v>0</v>
      </c>
      <c r="E718" s="300">
        <f>SAÍDAS!F35</f>
        <v>0</v>
      </c>
      <c r="F718" s="300">
        <f>SAÍDAS!G35</f>
        <v>310</v>
      </c>
      <c r="G718" s="300">
        <f>SAÍDAS!H35</f>
        <v>0</v>
      </c>
      <c r="H718" s="300">
        <f>SAÍDAS!I35</f>
        <v>0</v>
      </c>
      <c r="I718" s="300">
        <f>SAÍDAS!J35</f>
        <v>0</v>
      </c>
      <c r="J718" s="300">
        <f>SAÍDAS!K35</f>
        <v>0</v>
      </c>
      <c r="K718" s="300">
        <f>SAÍDAS!L35</f>
        <v>0</v>
      </c>
      <c r="L718" s="300">
        <f>SAÍDAS!M35</f>
        <v>0</v>
      </c>
      <c r="M718" s="300">
        <f>SAÍDAS!N35</f>
        <v>0</v>
      </c>
      <c r="N718" s="300">
        <f>SAÍDAS!O35</f>
        <v>0</v>
      </c>
      <c r="O718" s="300">
        <f>SAÍDAS!P35</f>
        <v>0</v>
      </c>
      <c r="P718" s="224"/>
      <c r="Q718" s="678"/>
    </row>
    <row r="719" spans="1:25" hidden="1" x14ac:dyDescent="0.25">
      <c r="A719" s="670"/>
      <c r="B719" s="739" t="str">
        <f>SAÍDAS!C36</f>
        <v>Alimentação</v>
      </c>
      <c r="C719" s="300">
        <f t="shared" si="202"/>
        <v>0</v>
      </c>
      <c r="D719" s="300">
        <f>SAÍDAS!E36</f>
        <v>0</v>
      </c>
      <c r="E719" s="300">
        <f>SAÍDAS!F36</f>
        <v>0</v>
      </c>
      <c r="F719" s="300">
        <f>SAÍDAS!G36</f>
        <v>0</v>
      </c>
      <c r="G719" s="300">
        <f>SAÍDAS!H36</f>
        <v>0</v>
      </c>
      <c r="H719" s="300">
        <f>SAÍDAS!I36</f>
        <v>0</v>
      </c>
      <c r="I719" s="300">
        <f>SAÍDAS!J36</f>
        <v>0</v>
      </c>
      <c r="J719" s="300">
        <f>SAÍDAS!K36</f>
        <v>0</v>
      </c>
      <c r="K719" s="300">
        <f>SAÍDAS!L36</f>
        <v>0</v>
      </c>
      <c r="L719" s="300">
        <f>SAÍDAS!M36</f>
        <v>0</v>
      </c>
      <c r="M719" s="300">
        <f>SAÍDAS!N36</f>
        <v>0</v>
      </c>
      <c r="N719" s="300">
        <f>SAÍDAS!O36</f>
        <v>0</v>
      </c>
      <c r="O719" s="300">
        <f>SAÍDAS!P36</f>
        <v>0</v>
      </c>
      <c r="P719" s="224"/>
      <c r="Q719" s="678"/>
    </row>
    <row r="720" spans="1:25" hidden="1" x14ac:dyDescent="0.25">
      <c r="A720" s="670"/>
      <c r="B720" s="739" t="str">
        <f>SAÍDAS!C37</f>
        <v>Alimentação</v>
      </c>
      <c r="C720" s="300">
        <f t="shared" si="202"/>
        <v>0</v>
      </c>
      <c r="D720" s="300">
        <f>SAÍDAS!E37</f>
        <v>0</v>
      </c>
      <c r="E720" s="300">
        <f>SAÍDAS!F37</f>
        <v>0</v>
      </c>
      <c r="F720" s="300">
        <f>SAÍDAS!G37</f>
        <v>0</v>
      </c>
      <c r="G720" s="300">
        <f>SAÍDAS!H37</f>
        <v>0</v>
      </c>
      <c r="H720" s="300">
        <f>SAÍDAS!I37</f>
        <v>0</v>
      </c>
      <c r="I720" s="300">
        <f>SAÍDAS!J37</f>
        <v>0</v>
      </c>
      <c r="J720" s="300">
        <f>SAÍDAS!K37</f>
        <v>0</v>
      </c>
      <c r="K720" s="300">
        <f>SAÍDAS!L37</f>
        <v>0</v>
      </c>
      <c r="L720" s="300">
        <f>SAÍDAS!M37</f>
        <v>0</v>
      </c>
      <c r="M720" s="300">
        <f>SAÍDAS!N37</f>
        <v>0</v>
      </c>
      <c r="N720" s="300">
        <f>SAÍDAS!O37</f>
        <v>0</v>
      </c>
      <c r="O720" s="300">
        <f>SAÍDAS!P37</f>
        <v>0</v>
      </c>
      <c r="P720" s="224"/>
      <c r="Q720" s="678"/>
    </row>
    <row r="721" spans="1:17" hidden="1" x14ac:dyDescent="0.25">
      <c r="A721" s="670"/>
      <c r="B721" s="739" t="str">
        <f>SAÍDAS!C38</f>
        <v>Alimentação</v>
      </c>
      <c r="C721" s="300">
        <f t="shared" si="202"/>
        <v>0</v>
      </c>
      <c r="D721" s="300">
        <f>SAÍDAS!E38</f>
        <v>0</v>
      </c>
      <c r="E721" s="300">
        <f>SAÍDAS!F38</f>
        <v>0</v>
      </c>
      <c r="F721" s="300">
        <f>SAÍDAS!G38</f>
        <v>0</v>
      </c>
      <c r="G721" s="300">
        <f>SAÍDAS!H38</f>
        <v>0</v>
      </c>
      <c r="H721" s="300">
        <f>SAÍDAS!I38</f>
        <v>0</v>
      </c>
      <c r="I721" s="300">
        <f>SAÍDAS!J38</f>
        <v>0</v>
      </c>
      <c r="J721" s="300">
        <f>SAÍDAS!K38</f>
        <v>0</v>
      </c>
      <c r="K721" s="300">
        <f>SAÍDAS!L38</f>
        <v>0</v>
      </c>
      <c r="L721" s="300">
        <f>SAÍDAS!M38</f>
        <v>0</v>
      </c>
      <c r="M721" s="300">
        <f>SAÍDAS!N38</f>
        <v>0</v>
      </c>
      <c r="N721" s="300">
        <f>SAÍDAS!O38</f>
        <v>0</v>
      </c>
      <c r="O721" s="300">
        <f>SAÍDAS!P38</f>
        <v>0</v>
      </c>
      <c r="P721" s="224"/>
      <c r="Q721" s="678"/>
    </row>
    <row r="722" spans="1:17" hidden="1" x14ac:dyDescent="0.25">
      <c r="A722" s="670"/>
      <c r="B722" s="739" t="str">
        <f>SAÍDAS!C39</f>
        <v>Alimentação</v>
      </c>
      <c r="C722" s="300">
        <f t="shared" si="202"/>
        <v>0</v>
      </c>
      <c r="D722" s="300">
        <f>SAÍDAS!E39</f>
        <v>0</v>
      </c>
      <c r="E722" s="300">
        <f>SAÍDAS!F39</f>
        <v>0</v>
      </c>
      <c r="F722" s="300">
        <f>SAÍDAS!G39</f>
        <v>0</v>
      </c>
      <c r="G722" s="300">
        <f>SAÍDAS!H39</f>
        <v>0</v>
      </c>
      <c r="H722" s="300">
        <f>SAÍDAS!I39</f>
        <v>0</v>
      </c>
      <c r="I722" s="300">
        <f>SAÍDAS!J39</f>
        <v>0</v>
      </c>
      <c r="J722" s="300">
        <f>SAÍDAS!K39</f>
        <v>0</v>
      </c>
      <c r="K722" s="300">
        <f>SAÍDAS!L39</f>
        <v>0</v>
      </c>
      <c r="L722" s="300">
        <f>SAÍDAS!M39</f>
        <v>0</v>
      </c>
      <c r="M722" s="300">
        <f>SAÍDAS!N39</f>
        <v>0</v>
      </c>
      <c r="N722" s="300">
        <f>SAÍDAS!O39</f>
        <v>0</v>
      </c>
      <c r="O722" s="300">
        <f>SAÍDAS!P39</f>
        <v>0</v>
      </c>
      <c r="P722" s="224"/>
      <c r="Q722" s="678"/>
    </row>
    <row r="723" spans="1:17" hidden="1" x14ac:dyDescent="0.25">
      <c r="A723" s="670"/>
      <c r="B723" s="739" t="str">
        <f>SAÍDAS!C40</f>
        <v>Alimentação</v>
      </c>
      <c r="C723" s="300">
        <f t="shared" si="202"/>
        <v>0</v>
      </c>
      <c r="D723" s="300">
        <f>SAÍDAS!E40</f>
        <v>0</v>
      </c>
      <c r="E723" s="300">
        <f>SAÍDAS!F40</f>
        <v>0</v>
      </c>
      <c r="F723" s="300">
        <f>SAÍDAS!G40</f>
        <v>0</v>
      </c>
      <c r="G723" s="300">
        <f>SAÍDAS!H40</f>
        <v>0</v>
      </c>
      <c r="H723" s="300">
        <f>SAÍDAS!I40</f>
        <v>0</v>
      </c>
      <c r="I723" s="300">
        <f>SAÍDAS!J40</f>
        <v>0</v>
      </c>
      <c r="J723" s="300">
        <f>SAÍDAS!K40</f>
        <v>0</v>
      </c>
      <c r="K723" s="300">
        <f>SAÍDAS!L40</f>
        <v>0</v>
      </c>
      <c r="L723" s="300">
        <f>SAÍDAS!M40</f>
        <v>0</v>
      </c>
      <c r="M723" s="300">
        <f>SAÍDAS!N40</f>
        <v>0</v>
      </c>
      <c r="N723" s="300">
        <f>SAÍDAS!O40</f>
        <v>0</v>
      </c>
      <c r="O723" s="300">
        <f>SAÍDAS!P40</f>
        <v>0</v>
      </c>
      <c r="P723" s="224"/>
      <c r="Q723" s="678"/>
    </row>
    <row r="724" spans="1:17" hidden="1" x14ac:dyDescent="0.25">
      <c r="A724" s="670"/>
      <c r="B724" s="739" t="str">
        <f>SAÍDAS!C41</f>
        <v>Alimentação</v>
      </c>
      <c r="C724" s="300">
        <f t="shared" si="202"/>
        <v>0</v>
      </c>
      <c r="D724" s="300">
        <f>SAÍDAS!E41</f>
        <v>0</v>
      </c>
      <c r="E724" s="300">
        <f>SAÍDAS!F41</f>
        <v>0</v>
      </c>
      <c r="F724" s="300">
        <f>SAÍDAS!G41</f>
        <v>0</v>
      </c>
      <c r="G724" s="300">
        <f>SAÍDAS!H41</f>
        <v>0</v>
      </c>
      <c r="H724" s="300">
        <f>SAÍDAS!I41</f>
        <v>0</v>
      </c>
      <c r="I724" s="300">
        <f>SAÍDAS!J41</f>
        <v>0</v>
      </c>
      <c r="J724" s="300">
        <f>SAÍDAS!K41</f>
        <v>0</v>
      </c>
      <c r="K724" s="300">
        <f>SAÍDAS!L41</f>
        <v>0</v>
      </c>
      <c r="L724" s="300">
        <f>SAÍDAS!M41</f>
        <v>0</v>
      </c>
      <c r="M724" s="300">
        <f>SAÍDAS!N41</f>
        <v>0</v>
      </c>
      <c r="N724" s="300">
        <f>SAÍDAS!O41</f>
        <v>0</v>
      </c>
      <c r="O724" s="300">
        <f>SAÍDAS!P41</f>
        <v>0</v>
      </c>
      <c r="P724" s="224"/>
      <c r="Q724" s="678"/>
    </row>
    <row r="725" spans="1:17" hidden="1" x14ac:dyDescent="0.25">
      <c r="A725" s="670"/>
      <c r="B725" s="739" t="str">
        <f>SAÍDAS!C42</f>
        <v>Alimentação</v>
      </c>
      <c r="C725" s="300">
        <f t="shared" si="202"/>
        <v>0</v>
      </c>
      <c r="D725" s="300">
        <f>SAÍDAS!E42</f>
        <v>0</v>
      </c>
      <c r="E725" s="300">
        <f>SAÍDAS!F42</f>
        <v>0</v>
      </c>
      <c r="F725" s="300">
        <f>SAÍDAS!G42</f>
        <v>0</v>
      </c>
      <c r="G725" s="300">
        <f>SAÍDAS!H42</f>
        <v>0</v>
      </c>
      <c r="H725" s="300">
        <f>SAÍDAS!I42</f>
        <v>0</v>
      </c>
      <c r="I725" s="300">
        <f>SAÍDAS!J42</f>
        <v>0</v>
      </c>
      <c r="J725" s="300">
        <f>SAÍDAS!K42</f>
        <v>0</v>
      </c>
      <c r="K725" s="300">
        <f>SAÍDAS!L42</f>
        <v>0</v>
      </c>
      <c r="L725" s="300">
        <f>SAÍDAS!M42</f>
        <v>0</v>
      </c>
      <c r="M725" s="300">
        <f>SAÍDAS!N42</f>
        <v>0</v>
      </c>
      <c r="N725" s="300">
        <f>SAÍDAS!O42</f>
        <v>0</v>
      </c>
      <c r="O725" s="300">
        <f>SAÍDAS!P42</f>
        <v>0</v>
      </c>
      <c r="P725" s="224"/>
      <c r="Q725" s="678"/>
    </row>
    <row r="726" spans="1:17" hidden="1" x14ac:dyDescent="0.25">
      <c r="A726" s="670"/>
      <c r="B726" s="739" t="str">
        <f>SAÍDAS!C43</f>
        <v>Alimentação</v>
      </c>
      <c r="C726" s="300">
        <f t="shared" si="202"/>
        <v>0</v>
      </c>
      <c r="D726" s="300">
        <f>SAÍDAS!E43</f>
        <v>0</v>
      </c>
      <c r="E726" s="300">
        <f>SAÍDAS!F43</f>
        <v>0</v>
      </c>
      <c r="F726" s="300">
        <f>SAÍDAS!G43</f>
        <v>0</v>
      </c>
      <c r="G726" s="300">
        <f>SAÍDAS!H43</f>
        <v>0</v>
      </c>
      <c r="H726" s="300">
        <f>SAÍDAS!I43</f>
        <v>0</v>
      </c>
      <c r="I726" s="300">
        <f>SAÍDAS!J43</f>
        <v>0</v>
      </c>
      <c r="J726" s="300">
        <f>SAÍDAS!K43</f>
        <v>0</v>
      </c>
      <c r="K726" s="300">
        <f>SAÍDAS!L43</f>
        <v>0</v>
      </c>
      <c r="L726" s="300">
        <f>SAÍDAS!M43</f>
        <v>0</v>
      </c>
      <c r="M726" s="300">
        <f>SAÍDAS!N43</f>
        <v>0</v>
      </c>
      <c r="N726" s="300">
        <f>SAÍDAS!O43</f>
        <v>0</v>
      </c>
      <c r="O726" s="300">
        <f>SAÍDAS!P43</f>
        <v>0</v>
      </c>
      <c r="P726" s="224"/>
      <c r="Q726" s="678"/>
    </row>
    <row r="727" spans="1:17" hidden="1" x14ac:dyDescent="0.25">
      <c r="A727" s="670"/>
      <c r="B727" s="739" t="str">
        <f>SAÍDAS!C44</f>
        <v>Alimentação</v>
      </c>
      <c r="C727" s="300">
        <f t="shared" si="202"/>
        <v>0</v>
      </c>
      <c r="D727" s="300">
        <f>SAÍDAS!E44</f>
        <v>0</v>
      </c>
      <c r="E727" s="300">
        <f>SAÍDAS!F44</f>
        <v>0</v>
      </c>
      <c r="F727" s="300">
        <f>SAÍDAS!G44</f>
        <v>0</v>
      </c>
      <c r="G727" s="300">
        <f>SAÍDAS!H44</f>
        <v>0</v>
      </c>
      <c r="H727" s="300">
        <f>SAÍDAS!I44</f>
        <v>0</v>
      </c>
      <c r="I727" s="300">
        <f>SAÍDAS!J44</f>
        <v>0</v>
      </c>
      <c r="J727" s="300">
        <f>SAÍDAS!K44</f>
        <v>0</v>
      </c>
      <c r="K727" s="300">
        <f>SAÍDAS!L44</f>
        <v>0</v>
      </c>
      <c r="L727" s="300">
        <f>SAÍDAS!M44</f>
        <v>0</v>
      </c>
      <c r="M727" s="300">
        <f>SAÍDAS!N44</f>
        <v>0</v>
      </c>
      <c r="N727" s="300">
        <f>SAÍDAS!O44</f>
        <v>0</v>
      </c>
      <c r="O727" s="300">
        <f>SAÍDAS!P44</f>
        <v>0</v>
      </c>
      <c r="P727" s="224"/>
      <c r="Q727" s="678"/>
    </row>
    <row r="728" spans="1:17" hidden="1" x14ac:dyDescent="0.25">
      <c r="A728" s="670"/>
      <c r="B728" s="739" t="str">
        <f>SAÍDAS!C45</f>
        <v>Alimentação</v>
      </c>
      <c r="C728" s="300">
        <f t="shared" si="202"/>
        <v>7944.64</v>
      </c>
      <c r="D728" s="300">
        <f>SAÍDAS!E45</f>
        <v>0</v>
      </c>
      <c r="E728" s="300">
        <f>SAÍDAS!F45</f>
        <v>0</v>
      </c>
      <c r="F728" s="300">
        <f>SAÍDAS!G45</f>
        <v>1159.8800000000001</v>
      </c>
      <c r="G728" s="300">
        <f>SAÍDAS!H45</f>
        <v>1159.8800000000001</v>
      </c>
      <c r="H728" s="300">
        <f>SAÍDAS!I45</f>
        <v>1159.8800000000001</v>
      </c>
      <c r="I728" s="300">
        <f>SAÍDAS!J45</f>
        <v>1175</v>
      </c>
      <c r="J728" s="300">
        <f>SAÍDAS!K45</f>
        <v>1175</v>
      </c>
      <c r="K728" s="300">
        <f>SAÍDAS!L45</f>
        <v>1175</v>
      </c>
      <c r="L728" s="300">
        <f>SAÍDAS!M45</f>
        <v>0</v>
      </c>
      <c r="M728" s="300">
        <f>SAÍDAS!N45</f>
        <v>940</v>
      </c>
      <c r="N728" s="300">
        <f>SAÍDAS!O45</f>
        <v>0</v>
      </c>
      <c r="O728" s="300">
        <f>SAÍDAS!P45</f>
        <v>0</v>
      </c>
      <c r="P728" s="224"/>
      <c r="Q728" s="678"/>
    </row>
    <row r="729" spans="1:17" hidden="1" x14ac:dyDescent="0.25">
      <c r="A729" s="670"/>
      <c r="B729" s="739" t="str">
        <f>SAÍDAS!C46</f>
        <v>Manutenção de Forragem</v>
      </c>
      <c r="C729" s="300">
        <f t="shared" si="202"/>
        <v>0</v>
      </c>
      <c r="D729" s="300">
        <f>SAÍDAS!E46</f>
        <v>0</v>
      </c>
      <c r="E729" s="300">
        <f>SAÍDAS!F46</f>
        <v>0</v>
      </c>
      <c r="F729" s="300">
        <f>SAÍDAS!G46</f>
        <v>0</v>
      </c>
      <c r="G729" s="300">
        <f>SAÍDAS!H46</f>
        <v>0</v>
      </c>
      <c r="H729" s="300">
        <f>SAÍDAS!I46</f>
        <v>0</v>
      </c>
      <c r="I729" s="300">
        <f>SAÍDAS!J46</f>
        <v>0</v>
      </c>
      <c r="J729" s="300">
        <f>SAÍDAS!K46</f>
        <v>0</v>
      </c>
      <c r="K729" s="300">
        <f>SAÍDAS!L46</f>
        <v>0</v>
      </c>
      <c r="L729" s="300">
        <f>SAÍDAS!M46</f>
        <v>0</v>
      </c>
      <c r="M729" s="300">
        <f>SAÍDAS!N46</f>
        <v>0</v>
      </c>
      <c r="N729" s="300">
        <f>SAÍDAS!O46</f>
        <v>0</v>
      </c>
      <c r="O729" s="300">
        <f>SAÍDAS!P46</f>
        <v>0</v>
      </c>
      <c r="P729" s="224"/>
      <c r="Q729" s="678"/>
    </row>
    <row r="730" spans="1:17" hidden="1" x14ac:dyDescent="0.25">
      <c r="A730" s="670"/>
      <c r="B730" s="739" t="str">
        <f>SAÍDAS!C47</f>
        <v>Manutenção de Forragem</v>
      </c>
      <c r="C730" s="300">
        <f t="shared" si="202"/>
        <v>0</v>
      </c>
      <c r="D730" s="300">
        <f>SAÍDAS!E47</f>
        <v>0</v>
      </c>
      <c r="E730" s="300">
        <f>SAÍDAS!F47</f>
        <v>0</v>
      </c>
      <c r="F730" s="300">
        <f>SAÍDAS!G47</f>
        <v>0</v>
      </c>
      <c r="G730" s="300">
        <f>SAÍDAS!H47</f>
        <v>0</v>
      </c>
      <c r="H730" s="300">
        <f>SAÍDAS!I47</f>
        <v>0</v>
      </c>
      <c r="I730" s="300">
        <f>SAÍDAS!J47</f>
        <v>0</v>
      </c>
      <c r="J730" s="300">
        <f>SAÍDAS!K47</f>
        <v>0</v>
      </c>
      <c r="K730" s="300">
        <f>SAÍDAS!L47</f>
        <v>0</v>
      </c>
      <c r="L730" s="300">
        <f>SAÍDAS!M47</f>
        <v>0</v>
      </c>
      <c r="M730" s="300">
        <f>SAÍDAS!N47</f>
        <v>0</v>
      </c>
      <c r="N730" s="300">
        <f>SAÍDAS!O47</f>
        <v>0</v>
      </c>
      <c r="O730" s="300">
        <f>SAÍDAS!P47</f>
        <v>0</v>
      </c>
      <c r="P730" s="224"/>
      <c r="Q730" s="678"/>
    </row>
    <row r="731" spans="1:17" hidden="1" x14ac:dyDescent="0.25">
      <c r="A731" s="670"/>
      <c r="B731" s="739" t="str">
        <f>SAÍDAS!C48</f>
        <v>Manutenção de Forragem</v>
      </c>
      <c r="C731" s="300">
        <f t="shared" si="202"/>
        <v>2555.61</v>
      </c>
      <c r="D731" s="300">
        <f>SAÍDAS!E48</f>
        <v>2245.61</v>
      </c>
      <c r="E731" s="300">
        <f>SAÍDAS!F48</f>
        <v>0</v>
      </c>
      <c r="F731" s="300">
        <f>SAÍDAS!G48</f>
        <v>310</v>
      </c>
      <c r="G731" s="300">
        <f>SAÍDAS!H48</f>
        <v>0</v>
      </c>
      <c r="H731" s="300">
        <f>SAÍDAS!I48</f>
        <v>0</v>
      </c>
      <c r="I731" s="300">
        <f>SAÍDAS!J48</f>
        <v>0</v>
      </c>
      <c r="J731" s="300">
        <f>SAÍDAS!K48</f>
        <v>0</v>
      </c>
      <c r="K731" s="300">
        <f>SAÍDAS!L48</f>
        <v>0</v>
      </c>
      <c r="L731" s="300">
        <f>SAÍDAS!M48</f>
        <v>0</v>
      </c>
      <c r="M731" s="300">
        <f>SAÍDAS!N48</f>
        <v>0</v>
      </c>
      <c r="N731" s="300">
        <f>SAÍDAS!O48</f>
        <v>0</v>
      </c>
      <c r="O731" s="300">
        <f>SAÍDAS!P48</f>
        <v>0</v>
      </c>
      <c r="P731" s="224"/>
      <c r="Q731" s="678"/>
    </row>
    <row r="732" spans="1:17" hidden="1" x14ac:dyDescent="0.25">
      <c r="A732" s="670"/>
      <c r="B732" s="739" t="str">
        <f>SAÍDAS!C49</f>
        <v>Manutenção de Forragem</v>
      </c>
      <c r="C732" s="300">
        <f t="shared" si="202"/>
        <v>0</v>
      </c>
      <c r="D732" s="300">
        <f>SAÍDAS!E49</f>
        <v>0</v>
      </c>
      <c r="E732" s="300">
        <f>SAÍDAS!F49</f>
        <v>0</v>
      </c>
      <c r="F732" s="300">
        <f>SAÍDAS!G49</f>
        <v>0</v>
      </c>
      <c r="G732" s="300">
        <f>SAÍDAS!H49</f>
        <v>0</v>
      </c>
      <c r="H732" s="300">
        <f>SAÍDAS!I49</f>
        <v>0</v>
      </c>
      <c r="I732" s="300">
        <f>SAÍDAS!J49</f>
        <v>0</v>
      </c>
      <c r="J732" s="300">
        <f>SAÍDAS!K49</f>
        <v>0</v>
      </c>
      <c r="K732" s="300">
        <f>SAÍDAS!L49</f>
        <v>0</v>
      </c>
      <c r="L732" s="300">
        <f>SAÍDAS!M49</f>
        <v>0</v>
      </c>
      <c r="M732" s="300">
        <f>SAÍDAS!N49</f>
        <v>0</v>
      </c>
      <c r="N732" s="300">
        <f>SAÍDAS!O49</f>
        <v>0</v>
      </c>
      <c r="O732" s="300">
        <f>SAÍDAS!P49</f>
        <v>0</v>
      </c>
      <c r="P732" s="224"/>
      <c r="Q732" s="678"/>
    </row>
    <row r="733" spans="1:17" hidden="1" x14ac:dyDescent="0.25">
      <c r="A733" s="670"/>
      <c r="B733" s="739" t="str">
        <f>SAÍDAS!C50</f>
        <v>Reprodução</v>
      </c>
      <c r="C733" s="300">
        <f t="shared" si="202"/>
        <v>0</v>
      </c>
      <c r="D733" s="300">
        <f>SAÍDAS!E50</f>
        <v>0</v>
      </c>
      <c r="E733" s="300">
        <f>SAÍDAS!F50</f>
        <v>0</v>
      </c>
      <c r="F733" s="300">
        <f>SAÍDAS!G50</f>
        <v>0</v>
      </c>
      <c r="G733" s="300">
        <f>SAÍDAS!H50</f>
        <v>0</v>
      </c>
      <c r="H733" s="300">
        <f>SAÍDAS!I50</f>
        <v>0</v>
      </c>
      <c r="I733" s="300">
        <f>SAÍDAS!J50</f>
        <v>0</v>
      </c>
      <c r="J733" s="300">
        <f>SAÍDAS!K50</f>
        <v>0</v>
      </c>
      <c r="K733" s="300">
        <f>SAÍDAS!L50</f>
        <v>0</v>
      </c>
      <c r="L733" s="300">
        <f>SAÍDAS!M50</f>
        <v>0</v>
      </c>
      <c r="M733" s="300">
        <f>SAÍDAS!N50</f>
        <v>0</v>
      </c>
      <c r="N733" s="300">
        <f>SAÍDAS!O50</f>
        <v>0</v>
      </c>
      <c r="O733" s="300">
        <f>SAÍDAS!P50</f>
        <v>0</v>
      </c>
      <c r="P733" s="224"/>
      <c r="Q733" s="678"/>
    </row>
    <row r="734" spans="1:17" hidden="1" x14ac:dyDescent="0.25">
      <c r="A734" s="670"/>
      <c r="B734" s="739" t="str">
        <f>SAÍDAS!C51</f>
        <v>Reprodução</v>
      </c>
      <c r="C734" s="300">
        <f t="shared" si="202"/>
        <v>0</v>
      </c>
      <c r="D734" s="300">
        <f>SAÍDAS!E51</f>
        <v>0</v>
      </c>
      <c r="E734" s="300">
        <f>SAÍDAS!F51</f>
        <v>0</v>
      </c>
      <c r="F734" s="300">
        <f>SAÍDAS!G51</f>
        <v>0</v>
      </c>
      <c r="G734" s="300">
        <f>SAÍDAS!H51</f>
        <v>0</v>
      </c>
      <c r="H734" s="300">
        <f>SAÍDAS!I51</f>
        <v>0</v>
      </c>
      <c r="I734" s="300">
        <f>SAÍDAS!J51</f>
        <v>0</v>
      </c>
      <c r="J734" s="300">
        <f>SAÍDAS!K51</f>
        <v>0</v>
      </c>
      <c r="K734" s="300">
        <f>SAÍDAS!L51</f>
        <v>0</v>
      </c>
      <c r="L734" s="300">
        <f>SAÍDAS!M51</f>
        <v>0</v>
      </c>
      <c r="M734" s="300">
        <f>SAÍDAS!N51</f>
        <v>0</v>
      </c>
      <c r="N734" s="300">
        <f>SAÍDAS!O51</f>
        <v>0</v>
      </c>
      <c r="O734" s="300">
        <f>SAÍDAS!P51</f>
        <v>0</v>
      </c>
      <c r="P734" s="224"/>
      <c r="Q734" s="678"/>
    </row>
    <row r="735" spans="1:17" hidden="1" x14ac:dyDescent="0.25">
      <c r="A735" s="670"/>
      <c r="B735" s="739" t="str">
        <f>SAÍDAS!C52</f>
        <v>Sanidade</v>
      </c>
      <c r="C735" s="300">
        <f t="shared" si="202"/>
        <v>6915.8</v>
      </c>
      <c r="D735" s="300">
        <f>SAÍDAS!E52</f>
        <v>443</v>
      </c>
      <c r="E735" s="300">
        <f>SAÍDAS!F52</f>
        <v>1001.1</v>
      </c>
      <c r="F735" s="300">
        <f>SAÍDAS!G52</f>
        <v>333.2</v>
      </c>
      <c r="G735" s="300">
        <f>SAÍDAS!H52</f>
        <v>1898</v>
      </c>
      <c r="H735" s="300">
        <f>SAÍDAS!I52</f>
        <v>498.8</v>
      </c>
      <c r="I735" s="300">
        <f>SAÍDAS!J52</f>
        <v>1378.9</v>
      </c>
      <c r="J735" s="300">
        <f>SAÍDAS!K52</f>
        <v>167.8</v>
      </c>
      <c r="K735" s="300">
        <f>SAÍDAS!L52</f>
        <v>379</v>
      </c>
      <c r="L735" s="300">
        <f>SAÍDAS!M52</f>
        <v>0</v>
      </c>
      <c r="M735" s="300">
        <f>SAÍDAS!N52</f>
        <v>816</v>
      </c>
      <c r="N735" s="300">
        <f>SAÍDAS!O52</f>
        <v>0</v>
      </c>
      <c r="O735" s="300">
        <f>SAÍDAS!P52</f>
        <v>0</v>
      </c>
      <c r="P735" s="224"/>
      <c r="Q735" s="678"/>
    </row>
    <row r="736" spans="1:17" hidden="1" x14ac:dyDescent="0.25">
      <c r="A736" s="670"/>
      <c r="B736" s="739" t="str">
        <f>SAÍDAS!C53</f>
        <v>Sanidade</v>
      </c>
      <c r="C736" s="300">
        <f t="shared" si="202"/>
        <v>0</v>
      </c>
      <c r="D736" s="300">
        <f>SAÍDAS!E53</f>
        <v>0</v>
      </c>
      <c r="E736" s="300">
        <f>SAÍDAS!F53</f>
        <v>0</v>
      </c>
      <c r="F736" s="300">
        <f>SAÍDAS!G53</f>
        <v>0</v>
      </c>
      <c r="G736" s="300">
        <f>SAÍDAS!H53</f>
        <v>0</v>
      </c>
      <c r="H736" s="300">
        <f>SAÍDAS!I53</f>
        <v>0</v>
      </c>
      <c r="I736" s="300">
        <f>SAÍDAS!J53</f>
        <v>0</v>
      </c>
      <c r="J736" s="300">
        <f>SAÍDAS!K53</f>
        <v>0</v>
      </c>
      <c r="K736" s="300">
        <f>SAÍDAS!L53</f>
        <v>0</v>
      </c>
      <c r="L736" s="300">
        <f>SAÍDAS!M53</f>
        <v>0</v>
      </c>
      <c r="M736" s="300">
        <f>SAÍDAS!N53</f>
        <v>0</v>
      </c>
      <c r="N736" s="300">
        <f>SAÍDAS!O53</f>
        <v>0</v>
      </c>
      <c r="O736" s="300">
        <f>SAÍDAS!P53</f>
        <v>0</v>
      </c>
      <c r="P736" s="224"/>
      <c r="Q736" s="678"/>
    </row>
    <row r="737" spans="1:17" hidden="1" x14ac:dyDescent="0.25">
      <c r="A737" s="670"/>
      <c r="B737" s="739" t="str">
        <f>SAÍDAS!C54</f>
        <v>Sanidade</v>
      </c>
      <c r="C737" s="300">
        <f t="shared" si="202"/>
        <v>0</v>
      </c>
      <c r="D737" s="300">
        <f>SAÍDAS!E54</f>
        <v>0</v>
      </c>
      <c r="E737" s="300">
        <f>SAÍDAS!F54</f>
        <v>0</v>
      </c>
      <c r="F737" s="300">
        <f>SAÍDAS!G54</f>
        <v>0</v>
      </c>
      <c r="G737" s="300">
        <f>SAÍDAS!H54</f>
        <v>0</v>
      </c>
      <c r="H737" s="300">
        <f>SAÍDAS!I54</f>
        <v>0</v>
      </c>
      <c r="I737" s="300">
        <f>SAÍDAS!J54</f>
        <v>0</v>
      </c>
      <c r="J737" s="300">
        <f>SAÍDAS!K54</f>
        <v>0</v>
      </c>
      <c r="K737" s="300">
        <f>SAÍDAS!L54</f>
        <v>0</v>
      </c>
      <c r="L737" s="300">
        <f>SAÍDAS!M54</f>
        <v>0</v>
      </c>
      <c r="M737" s="300">
        <f>SAÍDAS!N54</f>
        <v>0</v>
      </c>
      <c r="N737" s="300">
        <f>SAÍDAS!O54</f>
        <v>0</v>
      </c>
      <c r="O737" s="300">
        <f>SAÍDAS!P54</f>
        <v>0</v>
      </c>
      <c r="P737" s="224"/>
      <c r="Q737" s="678"/>
    </row>
    <row r="738" spans="1:17" hidden="1" x14ac:dyDescent="0.25">
      <c r="A738" s="670"/>
      <c r="B738" s="739" t="str">
        <f>SAÍDAS!C55</f>
        <v>Manutenção de Máquinas e Instalações</v>
      </c>
      <c r="C738" s="300">
        <f t="shared" si="202"/>
        <v>3212.08</v>
      </c>
      <c r="D738" s="300">
        <f>SAÍDAS!E55</f>
        <v>352.6</v>
      </c>
      <c r="E738" s="300">
        <f>SAÍDAS!F55</f>
        <v>0</v>
      </c>
      <c r="F738" s="300">
        <f>SAÍDAS!G55</f>
        <v>0</v>
      </c>
      <c r="G738" s="300">
        <f>SAÍDAS!H55</f>
        <v>1700</v>
      </c>
      <c r="H738" s="300">
        <f>SAÍDAS!I55</f>
        <v>0</v>
      </c>
      <c r="I738" s="300">
        <f>SAÍDAS!J55</f>
        <v>0</v>
      </c>
      <c r="J738" s="300">
        <f>SAÍDAS!K55</f>
        <v>0</v>
      </c>
      <c r="K738" s="300">
        <f>SAÍDAS!L55</f>
        <v>0</v>
      </c>
      <c r="L738" s="300">
        <f>SAÍDAS!M55</f>
        <v>1159.48</v>
      </c>
      <c r="M738" s="300">
        <f>SAÍDAS!N55</f>
        <v>0</v>
      </c>
      <c r="N738" s="300">
        <f>SAÍDAS!O55</f>
        <v>0</v>
      </c>
      <c r="O738" s="300">
        <f>SAÍDAS!P55</f>
        <v>0</v>
      </c>
      <c r="P738" s="224"/>
      <c r="Q738" s="678"/>
    </row>
    <row r="739" spans="1:17" hidden="1" x14ac:dyDescent="0.25">
      <c r="A739" s="670"/>
      <c r="B739" s="739" t="str">
        <f>SAÍDAS!C56</f>
        <v>Combustível e Energia</v>
      </c>
      <c r="C739" s="300">
        <f t="shared" si="202"/>
        <v>7149.3099999999995</v>
      </c>
      <c r="D739" s="300">
        <f>SAÍDAS!E56</f>
        <v>1092.25</v>
      </c>
      <c r="E739" s="300">
        <f>SAÍDAS!F56</f>
        <v>1163</v>
      </c>
      <c r="F739" s="300">
        <f>SAÍDAS!G56</f>
        <v>1026</v>
      </c>
      <c r="G739" s="300">
        <f>SAÍDAS!H56</f>
        <v>1870.5</v>
      </c>
      <c r="H739" s="300">
        <f>SAÍDAS!I56</f>
        <v>710</v>
      </c>
      <c r="I739" s="300">
        <f>SAÍDAS!J56</f>
        <v>1086.33</v>
      </c>
      <c r="J739" s="300">
        <f>SAÍDAS!K56</f>
        <v>201.23</v>
      </c>
      <c r="K739" s="300">
        <f>SAÍDAS!L56</f>
        <v>0</v>
      </c>
      <c r="L739" s="300">
        <f>SAÍDAS!M56</f>
        <v>0</v>
      </c>
      <c r="M739" s="300">
        <f>SAÍDAS!N56</f>
        <v>0</v>
      </c>
      <c r="N739" s="300">
        <f>SAÍDAS!O56</f>
        <v>0</v>
      </c>
      <c r="O739" s="300">
        <f>SAÍDAS!P56</f>
        <v>0</v>
      </c>
      <c r="P739" s="224"/>
      <c r="Q739" s="678"/>
    </row>
    <row r="740" spans="1:17" hidden="1" x14ac:dyDescent="0.25">
      <c r="A740" s="670"/>
      <c r="B740" s="739" t="str">
        <f>SAÍDAS!C57</f>
        <v>Serviços Terceirizados</v>
      </c>
      <c r="C740" s="300">
        <f t="shared" si="202"/>
        <v>0</v>
      </c>
      <c r="D740" s="300">
        <f>SAÍDAS!E57</f>
        <v>0</v>
      </c>
      <c r="E740" s="300">
        <f>SAÍDAS!F57</f>
        <v>0</v>
      </c>
      <c r="F740" s="300">
        <f>SAÍDAS!G57</f>
        <v>0</v>
      </c>
      <c r="G740" s="300">
        <f>SAÍDAS!H57</f>
        <v>0</v>
      </c>
      <c r="H740" s="300">
        <f>SAÍDAS!I57</f>
        <v>0</v>
      </c>
      <c r="I740" s="300">
        <f>SAÍDAS!J57</f>
        <v>0</v>
      </c>
      <c r="J740" s="300">
        <f>SAÍDAS!K57</f>
        <v>0</v>
      </c>
      <c r="K740" s="300">
        <f>SAÍDAS!L57</f>
        <v>0</v>
      </c>
      <c r="L740" s="300">
        <f>SAÍDAS!M57</f>
        <v>0</v>
      </c>
      <c r="M740" s="300">
        <f>SAÍDAS!N57</f>
        <v>0</v>
      </c>
      <c r="N740" s="300">
        <f>SAÍDAS!O57</f>
        <v>0</v>
      </c>
      <c r="O740" s="300">
        <f>SAÍDAS!P57</f>
        <v>0</v>
      </c>
      <c r="P740" s="224"/>
      <c r="Q740" s="678"/>
    </row>
    <row r="741" spans="1:17" hidden="1" x14ac:dyDescent="0.25">
      <c r="A741" s="670"/>
      <c r="B741" s="739" t="str">
        <f>SAÍDAS!C58</f>
        <v>Manutenção de Máquinas e Instalações</v>
      </c>
      <c r="C741" s="300">
        <f t="shared" si="202"/>
        <v>2382.85</v>
      </c>
      <c r="D741" s="300">
        <f>SAÍDAS!E58</f>
        <v>280</v>
      </c>
      <c r="E741" s="300">
        <f>SAÍDAS!F58</f>
        <v>75</v>
      </c>
      <c r="F741" s="300">
        <f>SAÍDAS!G58</f>
        <v>462.2</v>
      </c>
      <c r="G741" s="300">
        <f>SAÍDAS!H58</f>
        <v>248</v>
      </c>
      <c r="H741" s="300">
        <f>SAÍDAS!I58</f>
        <v>150</v>
      </c>
      <c r="I741" s="300">
        <f>SAÍDAS!J58</f>
        <v>514.65</v>
      </c>
      <c r="J741" s="300">
        <f>SAÍDAS!K58</f>
        <v>220</v>
      </c>
      <c r="K741" s="300">
        <f>SAÍDAS!L58</f>
        <v>379</v>
      </c>
      <c r="L741" s="300">
        <f>SAÍDAS!M58</f>
        <v>0</v>
      </c>
      <c r="M741" s="300">
        <f>SAÍDAS!N58</f>
        <v>54</v>
      </c>
      <c r="N741" s="300">
        <f>SAÍDAS!O58</f>
        <v>0</v>
      </c>
      <c r="O741" s="300">
        <f>SAÍDAS!P58</f>
        <v>0</v>
      </c>
      <c r="P741" s="224"/>
      <c r="Q741" s="678"/>
    </row>
    <row r="742" spans="1:17" hidden="1" x14ac:dyDescent="0.25">
      <c r="A742" s="670"/>
      <c r="B742" s="739" t="str">
        <f>SAÍDAS!C59</f>
        <v>Manutenção de Máquinas e Instalações</v>
      </c>
      <c r="C742" s="300">
        <f t="shared" si="202"/>
        <v>7109.49</v>
      </c>
      <c r="D742" s="300">
        <f>SAÍDAS!E59</f>
        <v>0</v>
      </c>
      <c r="E742" s="300">
        <f>SAÍDAS!F59</f>
        <v>0</v>
      </c>
      <c r="F742" s="300">
        <f>SAÍDAS!G59</f>
        <v>583.9</v>
      </c>
      <c r="G742" s="300">
        <f>SAÍDAS!H59</f>
        <v>723.3</v>
      </c>
      <c r="H742" s="300">
        <f>SAÍDAS!I59</f>
        <v>503.95000000000005</v>
      </c>
      <c r="I742" s="300">
        <f>SAÍDAS!J59</f>
        <v>396.2</v>
      </c>
      <c r="J742" s="300">
        <f>SAÍDAS!K59</f>
        <v>702.14</v>
      </c>
      <c r="K742" s="300">
        <f>SAÍDAS!L59</f>
        <v>0</v>
      </c>
      <c r="L742" s="300">
        <f>SAÍDAS!M59</f>
        <v>0</v>
      </c>
      <c r="M742" s="300">
        <f>SAÍDAS!N59</f>
        <v>4200</v>
      </c>
      <c r="N742" s="300">
        <f>SAÍDAS!O59</f>
        <v>0</v>
      </c>
      <c r="O742" s="300">
        <f>SAÍDAS!P59</f>
        <v>0</v>
      </c>
      <c r="P742" s="224"/>
      <c r="Q742" s="678"/>
    </row>
    <row r="743" spans="1:17" hidden="1" x14ac:dyDescent="0.25">
      <c r="A743" s="670"/>
      <c r="B743" s="739" t="str">
        <f>SAÍDAS!C60</f>
        <v>Combustível e Energia</v>
      </c>
      <c r="C743" s="300">
        <f t="shared" si="202"/>
        <v>651.82999999999993</v>
      </c>
      <c r="D743" s="300">
        <f>SAÍDAS!E60</f>
        <v>54.01</v>
      </c>
      <c r="E743" s="300">
        <f>SAÍDAS!F60</f>
        <v>37.04</v>
      </c>
      <c r="F743" s="300">
        <f>SAÍDAS!G60</f>
        <v>34.42</v>
      </c>
      <c r="G743" s="300">
        <f>SAÍDAS!H60</f>
        <v>34.86</v>
      </c>
      <c r="H743" s="300">
        <f>SAÍDAS!I60</f>
        <v>33.590000000000003</v>
      </c>
      <c r="I743" s="300">
        <f>SAÍDAS!J60</f>
        <v>39.24</v>
      </c>
      <c r="J743" s="300">
        <f>SAÍDAS!K60</f>
        <v>35.08</v>
      </c>
      <c r="K743" s="300">
        <f>SAÍDAS!L60</f>
        <v>41.71</v>
      </c>
      <c r="L743" s="300">
        <f>SAÍDAS!M60</f>
        <v>32.630000000000003</v>
      </c>
      <c r="M743" s="300">
        <f>SAÍDAS!N60</f>
        <v>309.25</v>
      </c>
      <c r="N743" s="300">
        <f>SAÍDAS!O60</f>
        <v>0</v>
      </c>
      <c r="O743" s="300">
        <f>SAÍDAS!P60</f>
        <v>0</v>
      </c>
      <c r="P743" s="224"/>
      <c r="Q743" s="678"/>
    </row>
    <row r="744" spans="1:17" hidden="1" x14ac:dyDescent="0.25">
      <c r="A744" s="670"/>
      <c r="B744" s="739" t="str">
        <f>SAÍDAS!C61</f>
        <v>Tarifas e Impostos</v>
      </c>
      <c r="C744" s="300">
        <f t="shared" si="202"/>
        <v>0</v>
      </c>
      <c r="D744" s="300">
        <f>SAÍDAS!E61</f>
        <v>0</v>
      </c>
      <c r="E744" s="300">
        <f>SAÍDAS!F61</f>
        <v>0</v>
      </c>
      <c r="F744" s="300">
        <f>SAÍDAS!G61</f>
        <v>0</v>
      </c>
      <c r="G744" s="300">
        <f>SAÍDAS!H61</f>
        <v>0</v>
      </c>
      <c r="H744" s="300">
        <f>SAÍDAS!I61</f>
        <v>0</v>
      </c>
      <c r="I744" s="300">
        <f>SAÍDAS!J61</f>
        <v>0</v>
      </c>
      <c r="J744" s="300">
        <f>SAÍDAS!K61</f>
        <v>0</v>
      </c>
      <c r="K744" s="300">
        <f>SAÍDAS!L61</f>
        <v>0</v>
      </c>
      <c r="L744" s="300">
        <f>SAÍDAS!M61</f>
        <v>0</v>
      </c>
      <c r="M744" s="300">
        <f>SAÍDAS!N61</f>
        <v>0</v>
      </c>
      <c r="N744" s="300">
        <f>SAÍDAS!O61</f>
        <v>0</v>
      </c>
      <c r="O744" s="300">
        <f>SAÍDAS!P61</f>
        <v>0</v>
      </c>
      <c r="P744" s="224"/>
      <c r="Q744" s="678"/>
    </row>
    <row r="745" spans="1:17" hidden="1" x14ac:dyDescent="0.25">
      <c r="A745" s="670"/>
      <c r="B745" s="739" t="str">
        <f>SAÍDAS!C62</f>
        <v>Tarifas e Impostos</v>
      </c>
      <c r="C745" s="300">
        <f t="shared" si="202"/>
        <v>449.33000000000004</v>
      </c>
      <c r="D745" s="300">
        <f>SAÍDAS!E62</f>
        <v>0</v>
      </c>
      <c r="E745" s="300">
        <f>SAÍDAS!F62</f>
        <v>0</v>
      </c>
      <c r="F745" s="300">
        <f>SAÍDAS!G62</f>
        <v>0</v>
      </c>
      <c r="G745" s="300">
        <f>SAÍDAS!H62</f>
        <v>56.52</v>
      </c>
      <c r="H745" s="300">
        <f>SAÍDAS!I62</f>
        <v>14.13</v>
      </c>
      <c r="I745" s="300">
        <f>SAÍDAS!J62</f>
        <v>0</v>
      </c>
      <c r="J745" s="300">
        <f>SAÍDAS!K62</f>
        <v>313.68</v>
      </c>
      <c r="K745" s="300">
        <f>SAÍDAS!L62</f>
        <v>0</v>
      </c>
      <c r="L745" s="300">
        <f>SAÍDAS!M62</f>
        <v>65</v>
      </c>
      <c r="M745" s="300">
        <f>SAÍDAS!N62</f>
        <v>0</v>
      </c>
      <c r="N745" s="300">
        <f>SAÍDAS!O62</f>
        <v>0</v>
      </c>
      <c r="O745" s="300">
        <f>SAÍDAS!P62</f>
        <v>0</v>
      </c>
      <c r="P745" s="224"/>
      <c r="Q745" s="678"/>
    </row>
    <row r="746" spans="1:17" hidden="1" x14ac:dyDescent="0.25">
      <c r="A746" s="670"/>
      <c r="B746" s="739" t="str">
        <f>SAÍDAS!C63</f>
        <v>Tarifas e Impostos</v>
      </c>
      <c r="C746" s="300">
        <f t="shared" si="202"/>
        <v>0</v>
      </c>
      <c r="D746" s="300">
        <f>SAÍDAS!E63</f>
        <v>0</v>
      </c>
      <c r="E746" s="300">
        <f>SAÍDAS!F63</f>
        <v>0</v>
      </c>
      <c r="F746" s="300">
        <f>SAÍDAS!G63</f>
        <v>0</v>
      </c>
      <c r="G746" s="300">
        <f>SAÍDAS!H63</f>
        <v>0</v>
      </c>
      <c r="H746" s="300">
        <f>SAÍDAS!I63</f>
        <v>0</v>
      </c>
      <c r="I746" s="300">
        <f>SAÍDAS!J63</f>
        <v>0</v>
      </c>
      <c r="J746" s="300">
        <f>SAÍDAS!K63</f>
        <v>0</v>
      </c>
      <c r="K746" s="300">
        <f>SAÍDAS!L63</f>
        <v>0</v>
      </c>
      <c r="L746" s="300">
        <f>SAÍDAS!M63</f>
        <v>0</v>
      </c>
      <c r="M746" s="300">
        <f>SAÍDAS!N63</f>
        <v>0</v>
      </c>
      <c r="N746" s="300">
        <f>SAÍDAS!O63</f>
        <v>0</v>
      </c>
      <c r="O746" s="300">
        <f>SAÍDAS!P63</f>
        <v>0</v>
      </c>
      <c r="P746" s="224"/>
      <c r="Q746" s="678"/>
    </row>
    <row r="747" spans="1:17" hidden="1" x14ac:dyDescent="0.25">
      <c r="A747" s="670"/>
      <c r="B747" s="739" t="str">
        <f>SAÍDAS!C64</f>
        <v>Tarifas e Impostos</v>
      </c>
      <c r="C747" s="300">
        <f t="shared" si="202"/>
        <v>0</v>
      </c>
      <c r="D747" s="300">
        <f>SAÍDAS!E64</f>
        <v>0</v>
      </c>
      <c r="E747" s="300">
        <f>SAÍDAS!F64</f>
        <v>0</v>
      </c>
      <c r="F747" s="300">
        <f>SAÍDAS!G64</f>
        <v>0</v>
      </c>
      <c r="G747" s="300">
        <f>SAÍDAS!H64</f>
        <v>0</v>
      </c>
      <c r="H747" s="300">
        <f>SAÍDAS!I64</f>
        <v>0</v>
      </c>
      <c r="I747" s="300">
        <f>SAÍDAS!J64</f>
        <v>0</v>
      </c>
      <c r="J747" s="300">
        <f>SAÍDAS!K64</f>
        <v>0</v>
      </c>
      <c r="K747" s="300">
        <f>SAÍDAS!L64</f>
        <v>0</v>
      </c>
      <c r="L747" s="300">
        <f>SAÍDAS!M64</f>
        <v>0</v>
      </c>
      <c r="M747" s="300">
        <f>SAÍDAS!N64</f>
        <v>0</v>
      </c>
      <c r="N747" s="300">
        <f>SAÍDAS!O64</f>
        <v>0</v>
      </c>
      <c r="O747" s="300">
        <f>SAÍDAS!P64</f>
        <v>0</v>
      </c>
      <c r="P747" s="224"/>
      <c r="Q747" s="678"/>
    </row>
    <row r="748" spans="1:17" hidden="1" x14ac:dyDescent="0.25">
      <c r="A748" s="670"/>
      <c r="B748" s="739" t="str">
        <f>SAÍDAS!C65</f>
        <v>Outros</v>
      </c>
      <c r="C748" s="300">
        <f t="shared" si="202"/>
        <v>150</v>
      </c>
      <c r="D748" s="300">
        <f>SAÍDAS!E65</f>
        <v>150</v>
      </c>
      <c r="E748" s="300">
        <f>SAÍDAS!F65</f>
        <v>0</v>
      </c>
      <c r="F748" s="300">
        <f>SAÍDAS!G65</f>
        <v>0</v>
      </c>
      <c r="G748" s="300">
        <f>SAÍDAS!H65</f>
        <v>0</v>
      </c>
      <c r="H748" s="300">
        <f>SAÍDAS!I65</f>
        <v>0</v>
      </c>
      <c r="I748" s="300">
        <f>SAÍDAS!J65</f>
        <v>0</v>
      </c>
      <c r="J748" s="300">
        <f>SAÍDAS!K65</f>
        <v>0</v>
      </c>
      <c r="K748" s="300">
        <f>SAÍDAS!L65</f>
        <v>0</v>
      </c>
      <c r="L748" s="300">
        <f>SAÍDAS!M65</f>
        <v>0</v>
      </c>
      <c r="M748" s="300">
        <f>SAÍDAS!N65</f>
        <v>0</v>
      </c>
      <c r="N748" s="300">
        <f>SAÍDAS!O65</f>
        <v>0</v>
      </c>
      <c r="O748" s="300">
        <f>SAÍDAS!P65</f>
        <v>0</v>
      </c>
      <c r="P748" s="224"/>
      <c r="Q748" s="678"/>
    </row>
    <row r="749" spans="1:17" hidden="1" x14ac:dyDescent="0.25">
      <c r="A749" s="670"/>
      <c r="B749" s="739" t="str">
        <f>SAÍDAS!C66</f>
        <v>Parceria em Confinamento Chaparral</v>
      </c>
      <c r="C749" s="300">
        <f t="shared" si="202"/>
        <v>139477.38</v>
      </c>
      <c r="D749" s="300">
        <f>SAÍDAS!E66</f>
        <v>0</v>
      </c>
      <c r="E749" s="300">
        <f>SAÍDAS!F66</f>
        <v>0</v>
      </c>
      <c r="F749" s="300">
        <f>SAÍDAS!G66</f>
        <v>0</v>
      </c>
      <c r="G749" s="300">
        <f>SAÍDAS!H66</f>
        <v>0</v>
      </c>
      <c r="H749" s="300">
        <f>SAÍDAS!I66</f>
        <v>0</v>
      </c>
      <c r="I749" s="300">
        <f>SAÍDAS!J66</f>
        <v>0</v>
      </c>
      <c r="J749" s="300">
        <f>SAÍDAS!K66</f>
        <v>115605.35</v>
      </c>
      <c r="K749" s="300">
        <f>SAÍDAS!L66</f>
        <v>0</v>
      </c>
      <c r="L749" s="300">
        <f>SAÍDAS!M66</f>
        <v>23872.03</v>
      </c>
      <c r="M749" s="300">
        <f>SAÍDAS!N66</f>
        <v>0</v>
      </c>
      <c r="N749" s="300">
        <f>SAÍDAS!O66</f>
        <v>0</v>
      </c>
      <c r="O749" s="300">
        <f>SAÍDAS!P66</f>
        <v>0</v>
      </c>
      <c r="P749" s="224"/>
      <c r="Q749" s="678"/>
    </row>
    <row r="750" spans="1:17" hidden="1" x14ac:dyDescent="0.25">
      <c r="A750" s="670"/>
      <c r="B750" s="739" t="str">
        <f>SAÍDAS!C67</f>
        <v>Outros</v>
      </c>
      <c r="C750" s="300">
        <f t="shared" si="202"/>
        <v>0</v>
      </c>
      <c r="D750" s="300">
        <f>SAÍDAS!E67</f>
        <v>0</v>
      </c>
      <c r="E750" s="300">
        <f>SAÍDAS!F67</f>
        <v>0</v>
      </c>
      <c r="F750" s="300">
        <f>SAÍDAS!G67</f>
        <v>0</v>
      </c>
      <c r="G750" s="300">
        <f>SAÍDAS!H67</f>
        <v>0</v>
      </c>
      <c r="H750" s="300">
        <f>SAÍDAS!I67</f>
        <v>0</v>
      </c>
      <c r="I750" s="300">
        <f>SAÍDAS!J67</f>
        <v>0</v>
      </c>
      <c r="J750" s="300">
        <f>SAÍDAS!K67</f>
        <v>0</v>
      </c>
      <c r="K750" s="300">
        <f>SAÍDAS!L67</f>
        <v>0</v>
      </c>
      <c r="L750" s="300">
        <f>SAÍDAS!M67</f>
        <v>0</v>
      </c>
      <c r="M750" s="300">
        <f>SAÍDAS!N67</f>
        <v>0</v>
      </c>
      <c r="N750" s="300">
        <f>SAÍDAS!O67</f>
        <v>0</v>
      </c>
      <c r="O750" s="300">
        <f>SAÍDAS!P67</f>
        <v>0</v>
      </c>
      <c r="P750" s="224"/>
      <c r="Q750" s="678"/>
    </row>
    <row r="751" spans="1:17" hidden="1" x14ac:dyDescent="0.25">
      <c r="A751" s="670"/>
      <c r="B751" s="739" t="str">
        <f>SAÍDAS!C68</f>
        <v>Outros</v>
      </c>
      <c r="C751" s="300">
        <f t="shared" si="202"/>
        <v>0</v>
      </c>
      <c r="D751" s="300">
        <f>SAÍDAS!E68</f>
        <v>0</v>
      </c>
      <c r="E751" s="300">
        <f>SAÍDAS!F68</f>
        <v>0</v>
      </c>
      <c r="F751" s="300">
        <f>SAÍDAS!G68</f>
        <v>0</v>
      </c>
      <c r="G751" s="300">
        <f>SAÍDAS!H68</f>
        <v>0</v>
      </c>
      <c r="H751" s="300">
        <f>SAÍDAS!I68</f>
        <v>0</v>
      </c>
      <c r="I751" s="300">
        <f>SAÍDAS!J68</f>
        <v>0</v>
      </c>
      <c r="J751" s="300">
        <f>SAÍDAS!K68</f>
        <v>0</v>
      </c>
      <c r="K751" s="300">
        <f>SAÍDAS!L68</f>
        <v>0</v>
      </c>
      <c r="L751" s="300">
        <f>SAÍDAS!M68</f>
        <v>0</v>
      </c>
      <c r="M751" s="300">
        <f>SAÍDAS!N68</f>
        <v>0</v>
      </c>
      <c r="N751" s="300">
        <f>SAÍDAS!O68</f>
        <v>0</v>
      </c>
      <c r="O751" s="300">
        <f>SAÍDAS!P68</f>
        <v>0</v>
      </c>
      <c r="P751" s="224"/>
      <c r="Q751" s="678"/>
    </row>
    <row r="752" spans="1:17" hidden="1" x14ac:dyDescent="0.25">
      <c r="A752" s="670"/>
      <c r="B752" s="739" t="str">
        <f>SAÍDAS!C69</f>
        <v>Animais</v>
      </c>
      <c r="C752" s="300">
        <f t="shared" si="202"/>
        <v>334635</v>
      </c>
      <c r="D752" s="300">
        <f>SAÍDAS!E69</f>
        <v>0</v>
      </c>
      <c r="E752" s="300">
        <f>SAÍDAS!F69</f>
        <v>0</v>
      </c>
      <c r="F752" s="300">
        <f>SAÍDAS!G69</f>
        <v>180000</v>
      </c>
      <c r="G752" s="300">
        <f>SAÍDAS!H69</f>
        <v>0</v>
      </c>
      <c r="H752" s="300">
        <f>SAÍDAS!I69</f>
        <v>0</v>
      </c>
      <c r="I752" s="300">
        <f>SAÍDAS!J69</f>
        <v>0</v>
      </c>
      <c r="J752" s="300">
        <f>SAÍDAS!K69</f>
        <v>112785</v>
      </c>
      <c r="K752" s="300">
        <f>SAÍDAS!L69</f>
        <v>41850</v>
      </c>
      <c r="L752" s="300">
        <f>SAÍDAS!M69</f>
        <v>0</v>
      </c>
      <c r="M752" s="300">
        <f>SAÍDAS!N69</f>
        <v>0</v>
      </c>
      <c r="N752" s="300">
        <f>SAÍDAS!O69</f>
        <v>0</v>
      </c>
      <c r="O752" s="300">
        <f>SAÍDAS!P69</f>
        <v>0</v>
      </c>
      <c r="P752" s="224"/>
      <c r="Q752" s="678"/>
    </row>
    <row r="753" spans="1:17" hidden="1" x14ac:dyDescent="0.25">
      <c r="A753" s="670"/>
      <c r="B753" s="740" t="s">
        <v>179</v>
      </c>
      <c r="C753" s="300">
        <f t="shared" si="202"/>
        <v>539898.32000000007</v>
      </c>
      <c r="D753" s="300">
        <f>SAÍDAS!E70</f>
        <v>8072.4700000000012</v>
      </c>
      <c r="E753" s="300">
        <f>SAÍDAS!F70</f>
        <v>5231.1400000000003</v>
      </c>
      <c r="F753" s="300">
        <f>SAÍDAS!G70</f>
        <v>189074.6</v>
      </c>
      <c r="G753" s="300">
        <f>SAÍDAS!H70</f>
        <v>11501.060000000001</v>
      </c>
      <c r="H753" s="300">
        <f>SAÍDAS!I70</f>
        <v>5650.35</v>
      </c>
      <c r="I753" s="300">
        <f>SAÍDAS!J70</f>
        <v>7690.3199999999988</v>
      </c>
      <c r="J753" s="300">
        <f>SAÍDAS!K70</f>
        <v>233445.28</v>
      </c>
      <c r="K753" s="300">
        <f>SAÍDAS!L70</f>
        <v>45564.71</v>
      </c>
      <c r="L753" s="300">
        <f>SAÍDAS!M70</f>
        <v>26869.14</v>
      </c>
      <c r="M753" s="300">
        <f>SAÍDAS!N70</f>
        <v>6799.25</v>
      </c>
      <c r="N753" s="300">
        <f>SAÍDAS!O70</f>
        <v>0</v>
      </c>
      <c r="O753" s="300">
        <f>SAÍDAS!P70</f>
        <v>0</v>
      </c>
      <c r="P753" s="224"/>
      <c r="Q753" s="678"/>
    </row>
    <row r="754" spans="1:17" ht="15.75" hidden="1" thickBot="1" x14ac:dyDescent="0.3">
      <c r="A754" s="670"/>
      <c r="B754" s="740"/>
      <c r="C754" s="300"/>
      <c r="D754" s="300"/>
      <c r="E754" s="300"/>
      <c r="F754" s="300"/>
      <c r="G754" s="300"/>
      <c r="H754" s="300"/>
      <c r="I754" s="300"/>
      <c r="J754" s="300"/>
      <c r="K754" s="300"/>
      <c r="L754" s="300"/>
      <c r="M754" s="300"/>
      <c r="N754" s="300"/>
      <c r="O754" s="300"/>
      <c r="P754" s="224"/>
      <c r="Q754" s="678"/>
    </row>
    <row r="755" spans="1:17" ht="15.75" hidden="1" thickTop="1" x14ac:dyDescent="0.25">
      <c r="A755" s="670"/>
      <c r="B755" s="789"/>
      <c r="C755" s="300"/>
      <c r="D755" s="300"/>
      <c r="E755" s="300"/>
      <c r="F755" s="300"/>
      <c r="G755" s="300"/>
      <c r="H755" s="300"/>
      <c r="I755" s="300"/>
      <c r="J755" s="300"/>
      <c r="K755" s="300"/>
      <c r="L755" s="300"/>
      <c r="M755" s="300"/>
      <c r="N755" s="300"/>
      <c r="O755" s="300"/>
      <c r="P755" s="224"/>
      <c r="Q755" s="678"/>
    </row>
    <row r="756" spans="1:17" hidden="1" x14ac:dyDescent="0.25">
      <c r="A756" s="670"/>
      <c r="B756" s="790" t="str">
        <f>SAÍDAS!C73</f>
        <v>Tarifas e Impostos</v>
      </c>
      <c r="C756" s="300">
        <f t="shared" ref="C756:C773" si="203">SUM(D756:O756)</f>
        <v>0</v>
      </c>
      <c r="D756" s="300">
        <f>SAÍDAS!E73</f>
        <v>0</v>
      </c>
      <c r="E756" s="300">
        <f>SAÍDAS!F73</f>
        <v>0</v>
      </c>
      <c r="F756" s="300">
        <f>SAÍDAS!G73</f>
        <v>0</v>
      </c>
      <c r="G756" s="300">
        <f>SAÍDAS!H73</f>
        <v>0</v>
      </c>
      <c r="H756" s="300">
        <f>SAÍDAS!I73</f>
        <v>0</v>
      </c>
      <c r="I756" s="300">
        <f>SAÍDAS!J73</f>
        <v>0</v>
      </c>
      <c r="J756" s="300">
        <f>SAÍDAS!K73</f>
        <v>0</v>
      </c>
      <c r="K756" s="300">
        <f>SAÍDAS!L73</f>
        <v>0</v>
      </c>
      <c r="L756" s="300">
        <f>SAÍDAS!M73</f>
        <v>0</v>
      </c>
      <c r="M756" s="300">
        <f>SAÍDAS!N73</f>
        <v>0</v>
      </c>
      <c r="N756" s="300">
        <f>SAÍDAS!O73</f>
        <v>0</v>
      </c>
      <c r="O756" s="300">
        <f>SAÍDAS!P73</f>
        <v>0</v>
      </c>
      <c r="P756" s="224"/>
      <c r="Q756" s="678"/>
    </row>
    <row r="757" spans="1:17" hidden="1" x14ac:dyDescent="0.25">
      <c r="A757" s="670"/>
      <c r="B757" s="790" t="str">
        <f>SAÍDAS!C74</f>
        <v>Tarifas e Impostos</v>
      </c>
      <c r="C757" s="300">
        <f t="shared" si="203"/>
        <v>131.56</v>
      </c>
      <c r="D757" s="300">
        <f>SAÍDAS!E74</f>
        <v>131.56</v>
      </c>
      <c r="E757" s="300">
        <f>SAÍDAS!F74</f>
        <v>0</v>
      </c>
      <c r="F757" s="300">
        <f>SAÍDAS!G74</f>
        <v>0</v>
      </c>
      <c r="G757" s="300">
        <f>SAÍDAS!H74</f>
        <v>0</v>
      </c>
      <c r="H757" s="300">
        <f>SAÍDAS!I74</f>
        <v>0</v>
      </c>
      <c r="I757" s="300">
        <f>SAÍDAS!J74</f>
        <v>0</v>
      </c>
      <c r="J757" s="300">
        <f>SAÍDAS!K74</f>
        <v>0</v>
      </c>
      <c r="K757" s="300">
        <f>SAÍDAS!L74</f>
        <v>0</v>
      </c>
      <c r="L757" s="300">
        <f>SAÍDAS!M74</f>
        <v>0</v>
      </c>
      <c r="M757" s="300">
        <f>SAÍDAS!N74</f>
        <v>0</v>
      </c>
      <c r="N757" s="300">
        <f>SAÍDAS!O74</f>
        <v>0</v>
      </c>
      <c r="O757" s="300">
        <f>SAÍDAS!P74</f>
        <v>0</v>
      </c>
      <c r="P757" s="224"/>
      <c r="Q757" s="678"/>
    </row>
    <row r="758" spans="1:17" hidden="1" x14ac:dyDescent="0.25">
      <c r="A758" s="670"/>
      <c r="B758" s="790" t="str">
        <f>SAÍDAS!C75</f>
        <v>Tarifas e Impostos</v>
      </c>
      <c r="C758" s="300">
        <f t="shared" si="203"/>
        <v>0</v>
      </c>
      <c r="D758" s="300">
        <f>SAÍDAS!E75</f>
        <v>0</v>
      </c>
      <c r="E758" s="300">
        <f>SAÍDAS!F75</f>
        <v>0</v>
      </c>
      <c r="F758" s="300">
        <f>SAÍDAS!G75</f>
        <v>0</v>
      </c>
      <c r="G758" s="300">
        <f>SAÍDAS!H75</f>
        <v>0</v>
      </c>
      <c r="H758" s="300">
        <f>SAÍDAS!I75</f>
        <v>0</v>
      </c>
      <c r="I758" s="300">
        <f>SAÍDAS!J75</f>
        <v>0</v>
      </c>
      <c r="J758" s="300">
        <f>SAÍDAS!K75</f>
        <v>0</v>
      </c>
      <c r="K758" s="300">
        <f>SAÍDAS!L75</f>
        <v>0</v>
      </c>
      <c r="L758" s="300">
        <f>SAÍDAS!M75</f>
        <v>0</v>
      </c>
      <c r="M758" s="300">
        <f>SAÍDAS!N75</f>
        <v>0</v>
      </c>
      <c r="N758" s="300">
        <f>SAÍDAS!O75</f>
        <v>0</v>
      </c>
      <c r="O758" s="300">
        <f>SAÍDAS!P75</f>
        <v>0</v>
      </c>
      <c r="P758" s="224"/>
      <c r="Q758" s="678"/>
    </row>
    <row r="759" spans="1:17" hidden="1" x14ac:dyDescent="0.25">
      <c r="A759" s="670"/>
      <c r="B759" s="790" t="str">
        <f>SAÍDAS!C76</f>
        <v>Tarifas e Impostos</v>
      </c>
      <c r="C759" s="300">
        <f t="shared" si="203"/>
        <v>360</v>
      </c>
      <c r="D759" s="300">
        <f>SAÍDAS!E76</f>
        <v>45</v>
      </c>
      <c r="E759" s="300">
        <f>SAÍDAS!F76</f>
        <v>45</v>
      </c>
      <c r="F759" s="300">
        <f>SAÍDAS!G76</f>
        <v>45</v>
      </c>
      <c r="G759" s="300">
        <f>SAÍDAS!H76</f>
        <v>45</v>
      </c>
      <c r="H759" s="300">
        <f>SAÍDAS!I76</f>
        <v>45</v>
      </c>
      <c r="I759" s="300">
        <f>SAÍDAS!J76</f>
        <v>45</v>
      </c>
      <c r="J759" s="300">
        <f>SAÍDAS!K76</f>
        <v>22.5</v>
      </c>
      <c r="K759" s="300">
        <f>SAÍDAS!L76</f>
        <v>22.5</v>
      </c>
      <c r="L759" s="300">
        <f>SAÍDAS!M76</f>
        <v>22.5</v>
      </c>
      <c r="M759" s="300">
        <f>SAÍDAS!N76</f>
        <v>22.5</v>
      </c>
      <c r="N759" s="300">
        <f>SAÍDAS!O76</f>
        <v>0</v>
      </c>
      <c r="O759" s="300">
        <f>SAÍDAS!P76</f>
        <v>0</v>
      </c>
      <c r="P759" s="224"/>
      <c r="Q759" s="678"/>
    </row>
    <row r="760" spans="1:17" hidden="1" x14ac:dyDescent="0.25">
      <c r="A760" s="670"/>
      <c r="B760" s="790" t="str">
        <f>SAÍDAS!C77</f>
        <v>Tarifas e Impostos</v>
      </c>
      <c r="C760" s="300">
        <f t="shared" si="203"/>
        <v>0</v>
      </c>
      <c r="D760" s="300">
        <f>SAÍDAS!E77</f>
        <v>0</v>
      </c>
      <c r="E760" s="300">
        <f>SAÍDAS!F77</f>
        <v>0</v>
      </c>
      <c r="F760" s="300">
        <f>SAÍDAS!G77</f>
        <v>0</v>
      </c>
      <c r="G760" s="300">
        <f>SAÍDAS!H77</f>
        <v>0</v>
      </c>
      <c r="H760" s="300">
        <f>SAÍDAS!I77</f>
        <v>0</v>
      </c>
      <c r="I760" s="300">
        <f>SAÍDAS!J77</f>
        <v>0</v>
      </c>
      <c r="J760" s="300">
        <f>SAÍDAS!K77</f>
        <v>0</v>
      </c>
      <c r="K760" s="300">
        <f>SAÍDAS!L77</f>
        <v>0</v>
      </c>
      <c r="L760" s="300">
        <f>SAÍDAS!M77</f>
        <v>0</v>
      </c>
      <c r="M760" s="300">
        <f>SAÍDAS!N77</f>
        <v>0</v>
      </c>
      <c r="N760" s="300">
        <f>SAÍDAS!O77</f>
        <v>0</v>
      </c>
      <c r="O760" s="300">
        <f>SAÍDAS!P77</f>
        <v>0</v>
      </c>
      <c r="P760" s="224"/>
      <c r="Q760" s="678"/>
    </row>
    <row r="761" spans="1:17" hidden="1" x14ac:dyDescent="0.25">
      <c r="A761" s="670"/>
      <c r="B761" s="790" t="str">
        <f>SAÍDAS!C78</f>
        <v>Administrativo</v>
      </c>
      <c r="C761" s="300">
        <f t="shared" si="203"/>
        <v>0</v>
      </c>
      <c r="D761" s="300">
        <f>SAÍDAS!E78</f>
        <v>0</v>
      </c>
      <c r="E761" s="300">
        <f>SAÍDAS!F78</f>
        <v>0</v>
      </c>
      <c r="F761" s="300">
        <f>SAÍDAS!G78</f>
        <v>0</v>
      </c>
      <c r="G761" s="300">
        <f>SAÍDAS!H78</f>
        <v>0</v>
      </c>
      <c r="H761" s="300">
        <f>SAÍDAS!I78</f>
        <v>0</v>
      </c>
      <c r="I761" s="300">
        <f>SAÍDAS!J78</f>
        <v>0</v>
      </c>
      <c r="J761" s="300">
        <f>SAÍDAS!K78</f>
        <v>0</v>
      </c>
      <c r="K761" s="300">
        <f>SAÍDAS!L78</f>
        <v>0</v>
      </c>
      <c r="L761" s="300">
        <f>SAÍDAS!M78</f>
        <v>0</v>
      </c>
      <c r="M761" s="300">
        <f>SAÍDAS!N78</f>
        <v>0</v>
      </c>
      <c r="N761" s="300">
        <f>SAÍDAS!O78</f>
        <v>0</v>
      </c>
      <c r="O761" s="300">
        <f>SAÍDAS!P78</f>
        <v>0</v>
      </c>
      <c r="P761" s="224"/>
      <c r="Q761" s="678"/>
    </row>
    <row r="762" spans="1:17" hidden="1" x14ac:dyDescent="0.25">
      <c r="A762" s="670"/>
      <c r="B762" s="790" t="str">
        <f>SAÍDAS!C79</f>
        <v>Administrativo</v>
      </c>
      <c r="C762" s="300">
        <f t="shared" si="203"/>
        <v>0</v>
      </c>
      <c r="D762" s="300">
        <f>SAÍDAS!E79</f>
        <v>0</v>
      </c>
      <c r="E762" s="300">
        <f>SAÍDAS!F79</f>
        <v>0</v>
      </c>
      <c r="F762" s="300">
        <f>SAÍDAS!G79</f>
        <v>0</v>
      </c>
      <c r="G762" s="300">
        <f>SAÍDAS!H79</f>
        <v>0</v>
      </c>
      <c r="H762" s="300">
        <f>SAÍDAS!I79</f>
        <v>0</v>
      </c>
      <c r="I762" s="300">
        <f>SAÍDAS!J79</f>
        <v>0</v>
      </c>
      <c r="J762" s="300">
        <f>SAÍDAS!K79</f>
        <v>0</v>
      </c>
      <c r="K762" s="300">
        <f>SAÍDAS!L79</f>
        <v>0</v>
      </c>
      <c r="L762" s="300">
        <f>SAÍDAS!M79</f>
        <v>0</v>
      </c>
      <c r="M762" s="300">
        <f>SAÍDAS!N79</f>
        <v>0</v>
      </c>
      <c r="N762" s="300">
        <f>SAÍDAS!O79</f>
        <v>0</v>
      </c>
      <c r="O762" s="300">
        <f>SAÍDAS!P79</f>
        <v>0</v>
      </c>
      <c r="P762" s="224"/>
      <c r="Q762" s="678"/>
    </row>
    <row r="763" spans="1:17" hidden="1" x14ac:dyDescent="0.25">
      <c r="A763" s="670"/>
      <c r="B763" s="790" t="str">
        <f>SAÍDAS!C80</f>
        <v>Mão de Obra</v>
      </c>
      <c r="C763" s="300">
        <f t="shared" si="203"/>
        <v>1800</v>
      </c>
      <c r="D763" s="300">
        <f>SAÍDAS!E80</f>
        <v>200</v>
      </c>
      <c r="E763" s="300">
        <f>SAÍDAS!F80</f>
        <v>200</v>
      </c>
      <c r="F763" s="300">
        <f>SAÍDAS!G80</f>
        <v>200</v>
      </c>
      <c r="G763" s="300">
        <f>SAÍDAS!H80</f>
        <v>200</v>
      </c>
      <c r="H763" s="300">
        <f>SAÍDAS!I80</f>
        <v>200</v>
      </c>
      <c r="I763" s="300">
        <f>SAÍDAS!J80</f>
        <v>200</v>
      </c>
      <c r="J763" s="300">
        <f>SAÍDAS!K80</f>
        <v>200</v>
      </c>
      <c r="K763" s="300">
        <f>SAÍDAS!L80</f>
        <v>200</v>
      </c>
      <c r="L763" s="300">
        <f>SAÍDAS!M80</f>
        <v>200</v>
      </c>
      <c r="M763" s="300">
        <f>SAÍDAS!N80</f>
        <v>0</v>
      </c>
      <c r="N763" s="300">
        <f>SAÍDAS!O80</f>
        <v>0</v>
      </c>
      <c r="O763" s="300">
        <f>SAÍDAS!P80</f>
        <v>0</v>
      </c>
      <c r="P763" s="224"/>
      <c r="Q763" s="678"/>
    </row>
    <row r="764" spans="1:17" hidden="1" x14ac:dyDescent="0.25">
      <c r="A764" s="670"/>
      <c r="B764" s="790" t="str">
        <f>SAÍDAS!C81</f>
        <v>Mão de Obra</v>
      </c>
      <c r="C764" s="300">
        <f t="shared" si="203"/>
        <v>1500</v>
      </c>
      <c r="D764" s="300">
        <f>SAÍDAS!E81</f>
        <v>0</v>
      </c>
      <c r="E764" s="300">
        <f>SAÍDAS!F81</f>
        <v>0</v>
      </c>
      <c r="F764" s="300">
        <f>SAÍDAS!G81</f>
        <v>0</v>
      </c>
      <c r="G764" s="300">
        <f>SAÍDAS!H81</f>
        <v>0</v>
      </c>
      <c r="H764" s="300">
        <f>SAÍDAS!I81</f>
        <v>0</v>
      </c>
      <c r="I764" s="300">
        <f>SAÍDAS!J81</f>
        <v>0</v>
      </c>
      <c r="J764" s="300">
        <f>SAÍDAS!K81</f>
        <v>0</v>
      </c>
      <c r="K764" s="300">
        <f>SAÍDAS!L81</f>
        <v>0</v>
      </c>
      <c r="L764" s="300">
        <f>SAÍDAS!M81</f>
        <v>0</v>
      </c>
      <c r="M764" s="300">
        <f>SAÍDAS!N81</f>
        <v>1500</v>
      </c>
      <c r="N764" s="300">
        <f>SAÍDAS!O81</f>
        <v>0</v>
      </c>
      <c r="O764" s="300">
        <f>SAÍDAS!P81</f>
        <v>0</v>
      </c>
      <c r="P764" s="224"/>
      <c r="Q764" s="678"/>
    </row>
    <row r="765" spans="1:17" hidden="1" x14ac:dyDescent="0.25">
      <c r="A765" s="670"/>
      <c r="B765" s="790" t="str">
        <f>SAÍDAS!C82</f>
        <v>Despesas com viajens Consultor</v>
      </c>
      <c r="C765" s="300">
        <f t="shared" si="203"/>
        <v>8055.4100000000008</v>
      </c>
      <c r="D765" s="300">
        <f>SAÍDAS!E82</f>
        <v>974.66</v>
      </c>
      <c r="E765" s="300">
        <f>SAÍDAS!F82</f>
        <v>359.23</v>
      </c>
      <c r="F765" s="300">
        <f>SAÍDAS!G82</f>
        <v>1441.94</v>
      </c>
      <c r="G765" s="300">
        <f>SAÍDAS!H82</f>
        <v>785.3</v>
      </c>
      <c r="H765" s="300">
        <f>SAÍDAS!I82</f>
        <v>1064.45</v>
      </c>
      <c r="I765" s="300">
        <f>SAÍDAS!J82</f>
        <v>525.85</v>
      </c>
      <c r="J765" s="300">
        <f>SAÍDAS!K82</f>
        <v>421.17</v>
      </c>
      <c r="K765" s="300">
        <f>SAÍDAS!L82</f>
        <v>943.88</v>
      </c>
      <c r="L765" s="300">
        <f>SAÍDAS!M82</f>
        <v>609.05999999999995</v>
      </c>
      <c r="M765" s="300">
        <f>SAÍDAS!N82</f>
        <v>929.87</v>
      </c>
      <c r="N765" s="300">
        <f>SAÍDAS!O82</f>
        <v>0</v>
      </c>
      <c r="O765" s="300">
        <f>SAÍDAS!P82</f>
        <v>0</v>
      </c>
      <c r="P765" s="224"/>
      <c r="Q765" s="678"/>
    </row>
    <row r="766" spans="1:17" hidden="1" x14ac:dyDescent="0.25">
      <c r="A766" s="670"/>
      <c r="B766" s="790" t="str">
        <f>SAÍDAS!C83</f>
        <v>Consultoria</v>
      </c>
      <c r="C766" s="300">
        <f t="shared" si="203"/>
        <v>20000</v>
      </c>
      <c r="D766" s="300">
        <f>SAÍDAS!E83</f>
        <v>2000</v>
      </c>
      <c r="E766" s="300">
        <f>SAÍDAS!F83</f>
        <v>2000</v>
      </c>
      <c r="F766" s="300">
        <f>SAÍDAS!G83</f>
        <v>2000</v>
      </c>
      <c r="G766" s="300">
        <f>SAÍDAS!H83</f>
        <v>2000</v>
      </c>
      <c r="H766" s="300">
        <f>SAÍDAS!I83</f>
        <v>2000</v>
      </c>
      <c r="I766" s="300">
        <f>SAÍDAS!J83</f>
        <v>2000</v>
      </c>
      <c r="J766" s="300">
        <f>SAÍDAS!K83</f>
        <v>2000</v>
      </c>
      <c r="K766" s="300">
        <f>SAÍDAS!L83</f>
        <v>2000</v>
      </c>
      <c r="L766" s="300">
        <f>SAÍDAS!M83</f>
        <v>2000</v>
      </c>
      <c r="M766" s="300">
        <f>SAÍDAS!N83</f>
        <v>2000</v>
      </c>
      <c r="N766" s="300">
        <f>SAÍDAS!O83</f>
        <v>0</v>
      </c>
      <c r="O766" s="300">
        <f>SAÍDAS!P83</f>
        <v>0</v>
      </c>
      <c r="P766" s="224"/>
      <c r="Q766" s="678"/>
    </row>
    <row r="767" spans="1:17" hidden="1" x14ac:dyDescent="0.25">
      <c r="A767" s="670"/>
      <c r="B767" s="790" t="str">
        <f>SAÍDAS!C84</f>
        <v>Consultor</v>
      </c>
      <c r="C767" s="300">
        <f t="shared" si="203"/>
        <v>4850</v>
      </c>
      <c r="D767" s="300">
        <f>SAÍDAS!E84</f>
        <v>600</v>
      </c>
      <c r="E767" s="300">
        <f>SAÍDAS!F84</f>
        <v>300</v>
      </c>
      <c r="F767" s="300">
        <f>SAÍDAS!G84</f>
        <v>800</v>
      </c>
      <c r="G767" s="300">
        <f>SAÍDAS!H84</f>
        <v>500</v>
      </c>
      <c r="H767" s="300">
        <f>SAÍDAS!I84</f>
        <v>600</v>
      </c>
      <c r="I767" s="300">
        <f>SAÍDAS!J84</f>
        <v>300</v>
      </c>
      <c r="J767" s="300">
        <f>SAÍDAS!K84</f>
        <v>350</v>
      </c>
      <c r="K767" s="300">
        <f>SAÍDAS!L84</f>
        <v>550</v>
      </c>
      <c r="L767" s="300">
        <f>SAÍDAS!M84</f>
        <v>350</v>
      </c>
      <c r="M767" s="300">
        <f>SAÍDAS!N84</f>
        <v>500</v>
      </c>
      <c r="N767" s="300">
        <f>SAÍDAS!O84</f>
        <v>0</v>
      </c>
      <c r="O767" s="300">
        <f>SAÍDAS!P84</f>
        <v>0</v>
      </c>
      <c r="P767" s="224"/>
      <c r="Q767" s="678"/>
    </row>
    <row r="768" spans="1:17" hidden="1" x14ac:dyDescent="0.25">
      <c r="A768" s="670"/>
      <c r="B768" s="790" t="str">
        <f>SAÍDAS!C85</f>
        <v>Cassio</v>
      </c>
      <c r="C768" s="300">
        <f t="shared" si="203"/>
        <v>790</v>
      </c>
      <c r="D768" s="300">
        <f>SAÍDAS!E85</f>
        <v>0</v>
      </c>
      <c r="E768" s="300">
        <f>SAÍDAS!F85</f>
        <v>0</v>
      </c>
      <c r="F768" s="300">
        <f>SAÍDAS!G85</f>
        <v>0</v>
      </c>
      <c r="G768" s="300">
        <f>SAÍDAS!H85</f>
        <v>0</v>
      </c>
      <c r="H768" s="300">
        <f>SAÍDAS!I85</f>
        <v>0</v>
      </c>
      <c r="I768" s="300">
        <f>SAÍDAS!J85</f>
        <v>0</v>
      </c>
      <c r="J768" s="300">
        <f>SAÍDAS!K85</f>
        <v>440</v>
      </c>
      <c r="K768" s="300">
        <f>SAÍDAS!L85</f>
        <v>350</v>
      </c>
      <c r="L768" s="300">
        <f>SAÍDAS!M85</f>
        <v>0</v>
      </c>
      <c r="M768" s="300">
        <f>SAÍDAS!N85</f>
        <v>0</v>
      </c>
      <c r="N768" s="300">
        <f>SAÍDAS!O85</f>
        <v>0</v>
      </c>
      <c r="O768" s="300">
        <f>SAÍDAS!P85</f>
        <v>0</v>
      </c>
      <c r="P768" s="224"/>
      <c r="Q768" s="678"/>
    </row>
    <row r="769" spans="1:17" hidden="1" x14ac:dyDescent="0.25">
      <c r="A769" s="670"/>
      <c r="B769" s="790" t="str">
        <f>SAÍDAS!C86</f>
        <v>material limpeza, vidro</v>
      </c>
      <c r="C769" s="300">
        <f t="shared" si="203"/>
        <v>0</v>
      </c>
      <c r="D769" s="300">
        <f>SAÍDAS!E86</f>
        <v>0</v>
      </c>
      <c r="E769" s="300">
        <f>SAÍDAS!F86</f>
        <v>0</v>
      </c>
      <c r="F769" s="300">
        <f>SAÍDAS!G86</f>
        <v>0</v>
      </c>
      <c r="G769" s="300">
        <f>SAÍDAS!H86</f>
        <v>0</v>
      </c>
      <c r="H769" s="300">
        <f>SAÍDAS!I86</f>
        <v>0</v>
      </c>
      <c r="I769" s="300">
        <f>SAÍDAS!J86</f>
        <v>0</v>
      </c>
      <c r="J769" s="300">
        <f>SAÍDAS!K86</f>
        <v>0</v>
      </c>
      <c r="K769" s="300">
        <f>SAÍDAS!L86</f>
        <v>0</v>
      </c>
      <c r="L769" s="300">
        <f>SAÍDAS!M86</f>
        <v>0</v>
      </c>
      <c r="M769" s="300">
        <f>SAÍDAS!N86</f>
        <v>0</v>
      </c>
      <c r="N769" s="300">
        <f>SAÍDAS!O86</f>
        <v>0</v>
      </c>
      <c r="O769" s="300">
        <f>SAÍDAS!P86</f>
        <v>0</v>
      </c>
      <c r="P769" s="224"/>
      <c r="Q769" s="678"/>
    </row>
    <row r="770" spans="1:17" hidden="1" x14ac:dyDescent="0.25">
      <c r="A770" s="670"/>
      <c r="B770" s="790" t="str">
        <f>SAÍDAS!C87</f>
        <v>madeiras manutencao</v>
      </c>
      <c r="C770" s="300">
        <f t="shared" si="203"/>
        <v>116</v>
      </c>
      <c r="D770" s="300">
        <f>SAÍDAS!E87</f>
        <v>0</v>
      </c>
      <c r="E770" s="300">
        <f>SAÍDAS!F87</f>
        <v>0</v>
      </c>
      <c r="F770" s="300">
        <f>SAÍDAS!G87</f>
        <v>0</v>
      </c>
      <c r="G770" s="300">
        <f>SAÍDAS!H87</f>
        <v>0</v>
      </c>
      <c r="H770" s="300">
        <f>SAÍDAS!I87</f>
        <v>0</v>
      </c>
      <c r="I770" s="300">
        <f>SAÍDAS!J87</f>
        <v>116</v>
      </c>
      <c r="J770" s="300">
        <f>SAÍDAS!K87</f>
        <v>0</v>
      </c>
      <c r="K770" s="300">
        <f>SAÍDAS!L87</f>
        <v>0</v>
      </c>
      <c r="L770" s="300">
        <f>SAÍDAS!M87</f>
        <v>0</v>
      </c>
      <c r="M770" s="300">
        <f>SAÍDAS!N87</f>
        <v>0</v>
      </c>
      <c r="N770" s="300">
        <f>SAÍDAS!O87</f>
        <v>0</v>
      </c>
      <c r="O770" s="300">
        <f>SAÍDAS!P87</f>
        <v>0</v>
      </c>
      <c r="P770" s="224"/>
      <c r="Q770" s="678"/>
    </row>
    <row r="771" spans="1:17" hidden="1" x14ac:dyDescent="0.25">
      <c r="A771" s="670"/>
      <c r="B771" s="790" t="str">
        <f>SAÍDAS!C88</f>
        <v>Outros</v>
      </c>
      <c r="C771" s="300">
        <f t="shared" si="203"/>
        <v>1560.51</v>
      </c>
      <c r="D771" s="300">
        <f>SAÍDAS!E88</f>
        <v>210.51</v>
      </c>
      <c r="E771" s="300">
        <f>SAÍDAS!F88</f>
        <v>0</v>
      </c>
      <c r="F771" s="300">
        <f>SAÍDAS!G88</f>
        <v>530</v>
      </c>
      <c r="G771" s="300">
        <f>SAÍDAS!H88</f>
        <v>0</v>
      </c>
      <c r="H771" s="300">
        <f>SAÍDAS!I88</f>
        <v>820</v>
      </c>
      <c r="I771" s="300">
        <f>SAÍDAS!J88</f>
        <v>0</v>
      </c>
      <c r="J771" s="300">
        <f>SAÍDAS!K88</f>
        <v>0</v>
      </c>
      <c r="K771" s="300">
        <f>SAÍDAS!L88</f>
        <v>0</v>
      </c>
      <c r="L771" s="300">
        <f>SAÍDAS!M88</f>
        <v>0</v>
      </c>
      <c r="M771" s="300">
        <f>SAÍDAS!N88</f>
        <v>0</v>
      </c>
      <c r="N771" s="300">
        <f>SAÍDAS!O88</f>
        <v>0</v>
      </c>
      <c r="O771" s="300">
        <f>SAÍDAS!P88</f>
        <v>0</v>
      </c>
      <c r="P771" s="224"/>
      <c r="Q771" s="678"/>
    </row>
    <row r="772" spans="1:17" hidden="1" x14ac:dyDescent="0.25">
      <c r="A772" s="670"/>
      <c r="B772" s="790" t="str">
        <f>SAÍDAS!C89</f>
        <v>frete</v>
      </c>
      <c r="C772" s="300">
        <f t="shared" si="203"/>
        <v>1804</v>
      </c>
      <c r="D772" s="300">
        <f>SAÍDAS!E89</f>
        <v>0</v>
      </c>
      <c r="E772" s="300">
        <f>SAÍDAS!F89</f>
        <v>0</v>
      </c>
      <c r="F772" s="300">
        <f>SAÍDAS!G89</f>
        <v>0</v>
      </c>
      <c r="G772" s="300">
        <f>SAÍDAS!H89</f>
        <v>0</v>
      </c>
      <c r="H772" s="300">
        <f>SAÍDAS!I89</f>
        <v>0</v>
      </c>
      <c r="I772" s="300">
        <f>SAÍDAS!J89</f>
        <v>0</v>
      </c>
      <c r="J772" s="300">
        <f>SAÍDAS!K89</f>
        <v>1154</v>
      </c>
      <c r="K772" s="300">
        <f>SAÍDAS!L89</f>
        <v>650</v>
      </c>
      <c r="L772" s="300">
        <f>SAÍDAS!M89</f>
        <v>0</v>
      </c>
      <c r="M772" s="300">
        <f>SAÍDAS!N89</f>
        <v>0</v>
      </c>
      <c r="N772" s="300">
        <f>SAÍDAS!O89</f>
        <v>0</v>
      </c>
      <c r="O772" s="300">
        <f>SAÍDAS!P89</f>
        <v>0</v>
      </c>
      <c r="P772" s="224"/>
      <c r="Q772" s="678"/>
    </row>
    <row r="773" spans="1:17" hidden="1" x14ac:dyDescent="0.25">
      <c r="A773" s="670"/>
      <c r="B773" s="790" t="str">
        <f>SAÍDAS!C90</f>
        <v>Depreciação</v>
      </c>
      <c r="C773" s="300">
        <f t="shared" si="203"/>
        <v>0</v>
      </c>
      <c r="D773" s="300">
        <f>SAÍDAS!E90</f>
        <v>0</v>
      </c>
      <c r="E773" s="300">
        <f>SAÍDAS!F90</f>
        <v>0</v>
      </c>
      <c r="F773" s="300">
        <f>SAÍDAS!G90</f>
        <v>0</v>
      </c>
      <c r="G773" s="300">
        <f>SAÍDAS!H90</f>
        <v>0</v>
      </c>
      <c r="H773" s="300">
        <f>SAÍDAS!I90</f>
        <v>0</v>
      </c>
      <c r="I773" s="300">
        <f>SAÍDAS!J90</f>
        <v>0</v>
      </c>
      <c r="J773" s="300">
        <f>SAÍDAS!K90</f>
        <v>0</v>
      </c>
      <c r="K773" s="300">
        <f>SAÍDAS!L90</f>
        <v>0</v>
      </c>
      <c r="L773" s="300">
        <f>SAÍDAS!M90</f>
        <v>0</v>
      </c>
      <c r="M773" s="300">
        <f>SAÍDAS!N90</f>
        <v>0</v>
      </c>
      <c r="N773" s="300">
        <f>SAÍDAS!O90</f>
        <v>0</v>
      </c>
      <c r="O773" s="300">
        <f>SAÍDAS!P90</f>
        <v>0</v>
      </c>
      <c r="P773" s="224"/>
      <c r="Q773" s="678"/>
    </row>
    <row r="774" spans="1:17" hidden="1" x14ac:dyDescent="0.25">
      <c r="A774" s="670"/>
      <c r="B774" s="741" t="s">
        <v>180</v>
      </c>
      <c r="C774" s="300">
        <f>SUM(D774:O774)</f>
        <v>40967.479999999996</v>
      </c>
      <c r="D774" s="300">
        <f>SUM(D756:D772)</f>
        <v>4161.7300000000005</v>
      </c>
      <c r="E774" s="300">
        <f t="shared" ref="E774:O774" si="204">SUM(E756:E772)</f>
        <v>2904.23</v>
      </c>
      <c r="F774" s="300">
        <f t="shared" si="204"/>
        <v>5016.9400000000005</v>
      </c>
      <c r="G774" s="300">
        <f t="shared" si="204"/>
        <v>3530.3</v>
      </c>
      <c r="H774" s="300">
        <f t="shared" si="204"/>
        <v>4729.45</v>
      </c>
      <c r="I774" s="300">
        <f t="shared" si="204"/>
        <v>3186.85</v>
      </c>
      <c r="J774" s="300">
        <f t="shared" si="204"/>
        <v>4587.67</v>
      </c>
      <c r="K774" s="300">
        <f t="shared" si="204"/>
        <v>4716.38</v>
      </c>
      <c r="L774" s="300">
        <f t="shared" si="204"/>
        <v>3181.56</v>
      </c>
      <c r="M774" s="300">
        <f t="shared" si="204"/>
        <v>4952.37</v>
      </c>
      <c r="N774" s="300">
        <f t="shared" si="204"/>
        <v>0</v>
      </c>
      <c r="O774" s="300">
        <f t="shared" si="204"/>
        <v>0</v>
      </c>
      <c r="P774" s="300">
        <f>P699+P624+P549+P474</f>
        <v>334635</v>
      </c>
      <c r="Q774" s="678"/>
    </row>
    <row r="775" spans="1:17" hidden="1" x14ac:dyDescent="0.25">
      <c r="A775" s="670"/>
      <c r="B775" s="1057"/>
      <c r="C775" s="228"/>
      <c r="D775" s="300"/>
      <c r="E775" s="300"/>
      <c r="F775" s="300"/>
      <c r="G775" s="300"/>
      <c r="H775" s="300"/>
      <c r="I775" s="300"/>
      <c r="J775" s="300"/>
      <c r="K775" s="300"/>
      <c r="L775" s="300"/>
      <c r="M775" s="300"/>
      <c r="N775" s="300"/>
      <c r="O775" s="300"/>
      <c r="P775" s="300"/>
      <c r="Q775" s="678"/>
    </row>
    <row r="776" spans="1:17" hidden="1" x14ac:dyDescent="0.25">
      <c r="A776" s="670"/>
      <c r="B776" s="742" t="s">
        <v>17</v>
      </c>
      <c r="C776" s="743"/>
      <c r="D776" s="744">
        <f>D774+D753</f>
        <v>12234.2</v>
      </c>
      <c r="E776" s="744">
        <f t="shared" ref="E776:O776" si="205">E774+E753</f>
        <v>8135.3700000000008</v>
      </c>
      <c r="F776" s="744">
        <f t="shared" si="205"/>
        <v>194091.54</v>
      </c>
      <c r="G776" s="744">
        <f t="shared" si="205"/>
        <v>15031.36</v>
      </c>
      <c r="H776" s="744">
        <f t="shared" si="205"/>
        <v>10379.799999999999</v>
      </c>
      <c r="I776" s="744">
        <f t="shared" si="205"/>
        <v>10877.169999999998</v>
      </c>
      <c r="J776" s="744">
        <f t="shared" si="205"/>
        <v>238032.95</v>
      </c>
      <c r="K776" s="744">
        <f t="shared" si="205"/>
        <v>50281.09</v>
      </c>
      <c r="L776" s="744">
        <f t="shared" si="205"/>
        <v>30050.7</v>
      </c>
      <c r="M776" s="744">
        <f t="shared" si="205"/>
        <v>11751.619999999999</v>
      </c>
      <c r="N776" s="744">
        <f t="shared" si="205"/>
        <v>0</v>
      </c>
      <c r="O776" s="744">
        <f t="shared" si="205"/>
        <v>0</v>
      </c>
      <c r="P776" s="744">
        <f>SUM(D776:O776)</f>
        <v>580865.79999999993</v>
      </c>
      <c r="Q776" s="706"/>
    </row>
    <row r="777" spans="1:17" hidden="1" x14ac:dyDescent="0.25">
      <c r="A777" s="670"/>
      <c r="B777" s="745" t="s">
        <v>178</v>
      </c>
      <c r="C777" s="680"/>
      <c r="D777" s="746">
        <f>D776</f>
        <v>12234.2</v>
      </c>
      <c r="E777" s="746">
        <f t="shared" ref="E777" si="206">D777+E776</f>
        <v>20369.57</v>
      </c>
      <c r="F777" s="746">
        <f t="shared" ref="F777" si="207">E777+F776</f>
        <v>214461.11000000002</v>
      </c>
      <c r="G777" s="746">
        <f>F777+G776</f>
        <v>229492.47000000003</v>
      </c>
      <c r="H777" s="746">
        <f>G777+H776</f>
        <v>239872.27000000002</v>
      </c>
      <c r="I777" s="746">
        <f>H777+I776</f>
        <v>250749.44</v>
      </c>
      <c r="J777" s="746">
        <f>I777+J776</f>
        <v>488782.39</v>
      </c>
      <c r="K777" s="746">
        <f t="shared" ref="K777" si="208">J777+K776</f>
        <v>539063.48</v>
      </c>
      <c r="L777" s="746">
        <f t="shared" ref="L777" si="209">K777+L776</f>
        <v>569114.17999999993</v>
      </c>
      <c r="M777" s="746">
        <f t="shared" ref="M777" si="210">L777+M776</f>
        <v>580865.79999999993</v>
      </c>
      <c r="N777" s="746">
        <f t="shared" ref="N777" si="211">M777+N776</f>
        <v>580865.79999999993</v>
      </c>
      <c r="O777" s="747">
        <f t="shared" ref="O777" si="212">N777+O776</f>
        <v>580865.79999999993</v>
      </c>
      <c r="P777" s="748"/>
      <c r="Q777" s="706"/>
    </row>
    <row r="778" spans="1:17" hidden="1" x14ac:dyDescent="0.25">
      <c r="A778" s="670"/>
      <c r="B778" s="745" t="s">
        <v>181</v>
      </c>
      <c r="C778" s="680"/>
      <c r="D778" s="749">
        <f t="shared" ref="D778:O778" si="213">IF(D166="",0,D776)</f>
        <v>12234.2</v>
      </c>
      <c r="E778" s="749">
        <f t="shared" si="213"/>
        <v>8135.3700000000008</v>
      </c>
      <c r="F778" s="749">
        <f t="shared" si="213"/>
        <v>194091.54</v>
      </c>
      <c r="G778" s="749">
        <f t="shared" si="213"/>
        <v>15031.36</v>
      </c>
      <c r="H778" s="749">
        <f t="shared" si="213"/>
        <v>10379.799999999999</v>
      </c>
      <c r="I778" s="749">
        <f t="shared" si="213"/>
        <v>10877.169999999998</v>
      </c>
      <c r="J778" s="749">
        <f t="shared" si="213"/>
        <v>238032.95</v>
      </c>
      <c r="K778" s="749">
        <f t="shared" si="213"/>
        <v>50281.09</v>
      </c>
      <c r="L778" s="749">
        <f t="shared" si="213"/>
        <v>30050.7</v>
      </c>
      <c r="M778" s="749">
        <f t="shared" si="213"/>
        <v>11751.619999999999</v>
      </c>
      <c r="N778" s="749">
        <f t="shared" si="213"/>
        <v>0</v>
      </c>
      <c r="O778" s="749">
        <f t="shared" si="213"/>
        <v>0</v>
      </c>
      <c r="P778" s="748"/>
      <c r="Q778" s="706"/>
    </row>
    <row r="779" spans="1:17" hidden="1" x14ac:dyDescent="0.25">
      <c r="A779" s="670"/>
      <c r="B779" s="745" t="s">
        <v>182</v>
      </c>
      <c r="C779" s="680"/>
      <c r="D779" s="759">
        <f>D778</f>
        <v>12234.2</v>
      </c>
      <c r="E779" s="759">
        <f t="shared" ref="E779" si="214">(D779+E778)</f>
        <v>20369.57</v>
      </c>
      <c r="F779" s="759">
        <f t="shared" ref="F779" si="215">(E779+F778)</f>
        <v>214461.11000000002</v>
      </c>
      <c r="G779" s="759">
        <f>(F779+G778)</f>
        <v>229492.47000000003</v>
      </c>
      <c r="H779" s="759">
        <f>(G779+H778)</f>
        <v>239872.27000000002</v>
      </c>
      <c r="I779" s="759">
        <f>(H779+I778)</f>
        <v>250749.44</v>
      </c>
      <c r="J779" s="759">
        <f>(I779+J778)</f>
        <v>488782.39</v>
      </c>
      <c r="K779" s="759">
        <f t="shared" ref="K779" si="216">(J779+K778)</f>
        <v>539063.48</v>
      </c>
      <c r="L779" s="759">
        <f t="shared" ref="L779" si="217">(K779+L778)</f>
        <v>569114.17999999993</v>
      </c>
      <c r="M779" s="759">
        <f t="shared" ref="M779" si="218">(L779+M778)</f>
        <v>580865.79999999993</v>
      </c>
      <c r="N779" s="759">
        <f t="shared" ref="N779" si="219">(M779+N778)</f>
        <v>580865.79999999993</v>
      </c>
      <c r="O779" s="760">
        <f t="shared" ref="O779" si="220">(N779+O778)</f>
        <v>580865.79999999993</v>
      </c>
      <c r="P779" s="748"/>
      <c r="Q779" s="706"/>
    </row>
    <row r="780" spans="1:17" hidden="1" x14ac:dyDescent="0.25">
      <c r="A780" s="670"/>
      <c r="B780" s="752" t="s">
        <v>184</v>
      </c>
      <c r="C780" s="680"/>
      <c r="D780" s="749">
        <f>IF(D166="",0,1)</f>
        <v>1</v>
      </c>
      <c r="E780" s="749">
        <f>IF(E166="",0,2)</f>
        <v>2</v>
      </c>
      <c r="F780" s="749">
        <f>IF(F166="",0,3)</f>
        <v>3</v>
      </c>
      <c r="G780" s="749">
        <f>IF(G166="",0,4)</f>
        <v>4</v>
      </c>
      <c r="H780" s="749">
        <f>IF(H166="",0,5)</f>
        <v>5</v>
      </c>
      <c r="I780" s="749">
        <f>IF(I166="",0,6)</f>
        <v>6</v>
      </c>
      <c r="J780" s="749">
        <f>IF(J166="",0,7)</f>
        <v>7</v>
      </c>
      <c r="K780" s="749">
        <f>IF(K166="",0,8)</f>
        <v>8</v>
      </c>
      <c r="L780" s="749">
        <f>IF(L166="",0,9)</f>
        <v>9</v>
      </c>
      <c r="M780" s="749">
        <f>IF(M166="",0,10)</f>
        <v>10</v>
      </c>
      <c r="N780" s="749">
        <f>IF(N166="",0,11)</f>
        <v>11</v>
      </c>
      <c r="O780" s="749">
        <f>IF(O166="",0,12)</f>
        <v>12</v>
      </c>
      <c r="P780" s="680">
        <f>LARGE(D780:O780,1)</f>
        <v>12</v>
      </c>
      <c r="Q780" s="706"/>
    </row>
    <row r="781" spans="1:17" hidden="1" x14ac:dyDescent="0.25">
      <c r="A781" s="670"/>
      <c r="B781" s="752" t="s">
        <v>185</v>
      </c>
      <c r="C781" s="680"/>
      <c r="D781" s="680">
        <f>IF(D780=0,0,IF(D776=D778,0,1))</f>
        <v>0</v>
      </c>
      <c r="E781" s="680">
        <f t="shared" ref="E781" si="221">IF(AND(D780=0,E780&lt;&gt;0),E780,0)</f>
        <v>0</v>
      </c>
      <c r="F781" s="680">
        <f t="shared" ref="F781" si="222">IF(AND(E780=0,F780&lt;&gt;0),F780,0)</f>
        <v>0</v>
      </c>
      <c r="G781" s="680">
        <f>IF(AND(F780=0,G780&lt;&gt;0),G780,0)</f>
        <v>0</v>
      </c>
      <c r="H781" s="680">
        <f>IF(AND(G780=0,H780&lt;&gt;0),H780,0)</f>
        <v>0</v>
      </c>
      <c r="I781" s="680">
        <f>IF(AND(H780=0,I780&lt;&gt;0),I780,0)</f>
        <v>0</v>
      </c>
      <c r="J781" s="680">
        <f>IF(AND(I780=0,J780&lt;&gt;0),J780,0)</f>
        <v>0</v>
      </c>
      <c r="K781" s="680">
        <f t="shared" ref="K781" si="223">IF(AND(J780=0,K780&lt;&gt;0),K780,0)</f>
        <v>0</v>
      </c>
      <c r="L781" s="680">
        <f t="shared" ref="L781" si="224">IF(AND(K780=0,L780&lt;&gt;0),L780,0)</f>
        <v>0</v>
      </c>
      <c r="M781" s="680">
        <f t="shared" ref="M781" si="225">IF(AND(L780=0,M780&lt;&gt;0),M780,0)</f>
        <v>0</v>
      </c>
      <c r="N781" s="680">
        <f t="shared" ref="N781" si="226">IF(AND(M780=0,N780&lt;&gt;0),N780,0)</f>
        <v>0</v>
      </c>
      <c r="O781" s="751">
        <f t="shared" ref="O781" si="227">IF(AND(N780=0,O780&lt;&gt;0),O780,0)</f>
        <v>0</v>
      </c>
      <c r="P781" s="748"/>
      <c r="Q781" s="706"/>
    </row>
    <row r="782" spans="1:17" hidden="1" x14ac:dyDescent="0.25">
      <c r="A782" s="670"/>
      <c r="B782" s="752" t="s">
        <v>186</v>
      </c>
      <c r="C782" s="680"/>
      <c r="D782" s="746">
        <f>D777-D779</f>
        <v>0</v>
      </c>
      <c r="E782" s="746">
        <f t="shared" ref="E782:O782" si="228">IF(E781=0,0,E777-E779)</f>
        <v>0</v>
      </c>
      <c r="F782" s="746">
        <f t="shared" si="228"/>
        <v>0</v>
      </c>
      <c r="G782" s="746">
        <f t="shared" si="228"/>
        <v>0</v>
      </c>
      <c r="H782" s="746">
        <f t="shared" si="228"/>
        <v>0</v>
      </c>
      <c r="I782" s="746">
        <f t="shared" si="228"/>
        <v>0</v>
      </c>
      <c r="J782" s="746">
        <f t="shared" si="228"/>
        <v>0</v>
      </c>
      <c r="K782" s="746">
        <f t="shared" si="228"/>
        <v>0</v>
      </c>
      <c r="L782" s="746">
        <f t="shared" si="228"/>
        <v>0</v>
      </c>
      <c r="M782" s="746">
        <f t="shared" si="228"/>
        <v>0</v>
      </c>
      <c r="N782" s="746">
        <f t="shared" si="228"/>
        <v>0</v>
      </c>
      <c r="O782" s="747">
        <f t="shared" si="228"/>
        <v>0</v>
      </c>
      <c r="P782" s="746">
        <f>P776-P783</f>
        <v>0</v>
      </c>
      <c r="Q782" s="706"/>
    </row>
    <row r="783" spans="1:17" hidden="1" x14ac:dyDescent="0.25">
      <c r="A783" s="670"/>
      <c r="B783" s="746" t="s">
        <v>187</v>
      </c>
      <c r="C783" s="680"/>
      <c r="D783" s="746">
        <f t="shared" ref="D783:O783" si="229">D778+D782</f>
        <v>12234.2</v>
      </c>
      <c r="E783" s="746">
        <f t="shared" si="229"/>
        <v>8135.3700000000008</v>
      </c>
      <c r="F783" s="746">
        <f t="shared" si="229"/>
        <v>194091.54</v>
      </c>
      <c r="G783" s="746">
        <f t="shared" si="229"/>
        <v>15031.36</v>
      </c>
      <c r="H783" s="746">
        <f t="shared" si="229"/>
        <v>10379.799999999999</v>
      </c>
      <c r="I783" s="746">
        <f t="shared" si="229"/>
        <v>10877.169999999998</v>
      </c>
      <c r="J783" s="746">
        <f t="shared" si="229"/>
        <v>238032.95</v>
      </c>
      <c r="K783" s="746">
        <f t="shared" si="229"/>
        <v>50281.09</v>
      </c>
      <c r="L783" s="746">
        <f t="shared" si="229"/>
        <v>30050.7</v>
      </c>
      <c r="M783" s="746">
        <f t="shared" si="229"/>
        <v>11751.619999999999</v>
      </c>
      <c r="N783" s="746">
        <f t="shared" si="229"/>
        <v>0</v>
      </c>
      <c r="O783" s="746">
        <f t="shared" si="229"/>
        <v>0</v>
      </c>
      <c r="P783" s="746">
        <f>SUM(D783:O783)</f>
        <v>580865.79999999993</v>
      </c>
      <c r="Q783" s="706"/>
    </row>
    <row r="784" spans="1:17" ht="15.75" hidden="1" thickBot="1" x14ac:dyDescent="0.3">
      <c r="A784" s="670"/>
      <c r="B784" s="746" t="s">
        <v>183</v>
      </c>
      <c r="C784" s="754">
        <f>COUNTIF(D780:O780,0)</f>
        <v>0</v>
      </c>
      <c r="D784" s="746">
        <f t="shared" ref="D784:O784" si="230">IF(D780=$P780,$P782,0)+D783</f>
        <v>12234.2</v>
      </c>
      <c r="E784" s="746">
        <f t="shared" si="230"/>
        <v>8135.3700000000008</v>
      </c>
      <c r="F784" s="746">
        <f t="shared" si="230"/>
        <v>194091.54</v>
      </c>
      <c r="G784" s="746">
        <f t="shared" si="230"/>
        <v>15031.36</v>
      </c>
      <c r="H784" s="746">
        <f t="shared" si="230"/>
        <v>10379.799999999999</v>
      </c>
      <c r="I784" s="746">
        <f t="shared" si="230"/>
        <v>10877.169999999998</v>
      </c>
      <c r="J784" s="746">
        <f t="shared" si="230"/>
        <v>238032.95</v>
      </c>
      <c r="K784" s="746">
        <f t="shared" si="230"/>
        <v>50281.09</v>
      </c>
      <c r="L784" s="746">
        <f t="shared" si="230"/>
        <v>30050.7</v>
      </c>
      <c r="M784" s="746">
        <f t="shared" si="230"/>
        <v>11751.619999999999</v>
      </c>
      <c r="N784" s="746">
        <f t="shared" si="230"/>
        <v>0</v>
      </c>
      <c r="O784" s="746">
        <f t="shared" si="230"/>
        <v>0</v>
      </c>
      <c r="P784" s="746">
        <f>SUM(D784:O784)</f>
        <v>580865.79999999993</v>
      </c>
      <c r="Q784" s="706"/>
    </row>
    <row r="785" spans="1:17" ht="15.75" hidden="1" thickBot="1" x14ac:dyDescent="0.3">
      <c r="A785" s="670"/>
      <c r="B785" s="751" t="s">
        <v>190</v>
      </c>
      <c r="C785" s="757" t="e">
        <f>HLOOKUP(P780,D340:O342,3,FALSE)</f>
        <v>#DIV/0!</v>
      </c>
      <c r="D785" s="228"/>
      <c r="E785" s="228"/>
      <c r="F785" s="228"/>
      <c r="G785" s="228"/>
      <c r="H785" s="228"/>
      <c r="I785" s="228"/>
      <c r="J785" s="228"/>
      <c r="K785" s="228"/>
      <c r="L785" s="228"/>
      <c r="M785" s="228"/>
      <c r="N785" s="228"/>
      <c r="O785" s="228"/>
      <c r="P785" s="300"/>
      <c r="Q785" s="706"/>
    </row>
    <row r="786" spans="1:17" ht="15.75" hidden="1" thickBot="1" x14ac:dyDescent="0.3">
      <c r="A786" s="670"/>
      <c r="B786" s="751" t="s">
        <v>191</v>
      </c>
      <c r="C786" s="758" t="e">
        <f>P342</f>
        <v>#DIV/0!</v>
      </c>
      <c r="D786" s="228"/>
      <c r="E786" s="228"/>
      <c r="F786" s="228"/>
      <c r="G786" s="228"/>
      <c r="H786" s="228"/>
      <c r="I786" s="228"/>
      <c r="J786" s="228"/>
      <c r="K786" s="228"/>
      <c r="L786" s="228"/>
      <c r="M786" s="228"/>
      <c r="N786" s="228"/>
      <c r="O786" s="228"/>
      <c r="P786" s="300"/>
      <c r="Q786" s="706"/>
    </row>
    <row r="787" spans="1:17" hidden="1" x14ac:dyDescent="0.25">
      <c r="A787" s="670"/>
      <c r="B787" s="224"/>
      <c r="C787" s="224"/>
      <c r="D787" s="724"/>
      <c r="E787" s="724"/>
      <c r="F787" s="724"/>
      <c r="G787" s="724"/>
      <c r="H787" s="724"/>
      <c r="I787" s="724"/>
      <c r="J787" s="724"/>
      <c r="K787" s="724"/>
      <c r="L787" s="724"/>
      <c r="M787" s="724"/>
      <c r="N787" s="724"/>
      <c r="O787" s="724"/>
      <c r="P787" s="300"/>
      <c r="Q787" s="706"/>
    </row>
    <row r="788" spans="1:17" ht="15.75" hidden="1" thickBot="1" x14ac:dyDescent="0.3">
      <c r="A788" s="701"/>
      <c r="B788" s="702"/>
      <c r="C788" s="1058"/>
      <c r="D788" s="702"/>
      <c r="E788" s="702"/>
      <c r="F788" s="702"/>
      <c r="G788" s="702"/>
      <c r="H788" s="702"/>
      <c r="I788" s="702"/>
      <c r="J788" s="702"/>
      <c r="K788" s="702"/>
      <c r="L788" s="702"/>
      <c r="M788" s="702"/>
      <c r="N788" s="702"/>
      <c r="O788" s="702"/>
      <c r="P788" s="702"/>
      <c r="Q788" s="723"/>
    </row>
    <row r="789" spans="1:17" ht="15.75" hidden="1" thickTop="1" x14ac:dyDescent="0.25"/>
    <row r="790" spans="1:17" hidden="1" x14ac:dyDescent="0.25"/>
    <row r="791" spans="1:17" hidden="1" x14ac:dyDescent="0.25"/>
    <row r="792" spans="1:17" hidden="1" x14ac:dyDescent="0.25"/>
    <row r="793" spans="1:17" hidden="1" x14ac:dyDescent="0.25"/>
    <row r="794" spans="1:17" hidden="1" x14ac:dyDescent="0.25"/>
    <row r="795" spans="1:17" hidden="1" x14ac:dyDescent="0.25"/>
    <row r="796" spans="1:17" hidden="1" x14ac:dyDescent="0.25"/>
    <row r="797" spans="1:17" hidden="1" x14ac:dyDescent="0.25"/>
    <row r="798" spans="1:17" hidden="1" x14ac:dyDescent="0.25"/>
    <row r="799" spans="1:17" hidden="1" x14ac:dyDescent="0.25"/>
    <row r="800" spans="1:17" hidden="1" x14ac:dyDescent="0.25"/>
    <row r="801" hidden="1" x14ac:dyDescent="0.25"/>
    <row r="802" hidden="1" x14ac:dyDescent="0.25"/>
    <row r="803" hidden="1" x14ac:dyDescent="0.25"/>
    <row r="804" hidden="1" x14ac:dyDescent="0.25"/>
    <row r="805" hidden="1" x14ac:dyDescent="0.25"/>
    <row r="806" hidden="1" x14ac:dyDescent="0.25"/>
    <row r="807" hidden="1" x14ac:dyDescent="0.25"/>
    <row r="808" hidden="1" x14ac:dyDescent="0.25"/>
    <row r="809" hidden="1" x14ac:dyDescent="0.25"/>
    <row r="810" hidden="1" x14ac:dyDescent="0.25"/>
    <row r="811" hidden="1" x14ac:dyDescent="0.25"/>
    <row r="812" hidden="1" x14ac:dyDescent="0.25"/>
    <row r="813" hidden="1" x14ac:dyDescent="0.25"/>
    <row r="814" hidden="1" x14ac:dyDescent="0.25"/>
    <row r="815" hidden="1" x14ac:dyDescent="0.25"/>
    <row r="816" hidden="1" x14ac:dyDescent="0.25"/>
    <row r="817" hidden="1" x14ac:dyDescent="0.25"/>
    <row r="818" hidden="1" x14ac:dyDescent="0.25"/>
    <row r="819" hidden="1" x14ac:dyDescent="0.25"/>
    <row r="820" hidden="1" x14ac:dyDescent="0.25"/>
    <row r="821" hidden="1" x14ac:dyDescent="0.25"/>
    <row r="822" hidden="1" x14ac:dyDescent="0.25"/>
    <row r="823" hidden="1" x14ac:dyDescent="0.25"/>
    <row r="824" hidden="1" x14ac:dyDescent="0.25"/>
    <row r="825" hidden="1" x14ac:dyDescent="0.25"/>
    <row r="826" hidden="1" x14ac:dyDescent="0.25"/>
    <row r="827" hidden="1" x14ac:dyDescent="0.25"/>
    <row r="828" hidden="1" x14ac:dyDescent="0.25"/>
    <row r="829" hidden="1" x14ac:dyDescent="0.25"/>
    <row r="830" hidden="1" x14ac:dyDescent="0.25"/>
    <row r="831" hidden="1" x14ac:dyDescent="0.25"/>
    <row r="832" hidden="1" x14ac:dyDescent="0.25"/>
    <row r="833" hidden="1" x14ac:dyDescent="0.25"/>
    <row r="834" hidden="1" x14ac:dyDescent="0.25"/>
    <row r="835" hidden="1" x14ac:dyDescent="0.25"/>
    <row r="836" hidden="1" x14ac:dyDescent="0.25"/>
    <row r="837" hidden="1" x14ac:dyDescent="0.25"/>
    <row r="838" hidden="1" x14ac:dyDescent="0.25"/>
    <row r="839" hidden="1" x14ac:dyDescent="0.25"/>
    <row r="840" hidden="1" x14ac:dyDescent="0.25"/>
    <row r="841" hidden="1" x14ac:dyDescent="0.25"/>
    <row r="842" hidden="1" x14ac:dyDescent="0.25"/>
    <row r="843" hidden="1" x14ac:dyDescent="0.25"/>
    <row r="844" hidden="1" x14ac:dyDescent="0.25"/>
    <row r="845" hidden="1" x14ac:dyDescent="0.25"/>
    <row r="846" hidden="1" x14ac:dyDescent="0.25"/>
    <row r="847" hidden="1" x14ac:dyDescent="0.25"/>
    <row r="848" hidden="1" x14ac:dyDescent="0.25"/>
    <row r="849" x14ac:dyDescent="0.25"/>
  </sheetData>
  <sheetProtection password="E066" sheet="1" objects="1" scenarios="1" selectLockedCells="1"/>
  <mergeCells count="32">
    <mergeCell ref="L17:M17"/>
    <mergeCell ref="L18:M18"/>
    <mergeCell ref="L19:M19"/>
    <mergeCell ref="M24:M25"/>
    <mergeCell ref="P50:R50"/>
    <mergeCell ref="S50:U50"/>
    <mergeCell ref="J57:L57"/>
    <mergeCell ref="M57:O57"/>
    <mergeCell ref="P57:R57"/>
    <mergeCell ref="S57:U57"/>
    <mergeCell ref="N125:O125"/>
    <mergeCell ref="B15:C15"/>
    <mergeCell ref="E141:F141"/>
    <mergeCell ref="H125:I125"/>
    <mergeCell ref="G50:H50"/>
    <mergeCell ref="G141:H141"/>
    <mergeCell ref="E30:F30"/>
    <mergeCell ref="I141:J141"/>
    <mergeCell ref="K141:L141"/>
    <mergeCell ref="H140:O140"/>
    <mergeCell ref="B77:C77"/>
    <mergeCell ref="J50:L50"/>
    <mergeCell ref="M50:O50"/>
    <mergeCell ref="L15:M15"/>
    <mergeCell ref="N24:N25"/>
    <mergeCell ref="L16:M16"/>
    <mergeCell ref="G24:I24"/>
    <mergeCell ref="J24:L24"/>
    <mergeCell ref="E24:F24"/>
    <mergeCell ref="E29:F29"/>
    <mergeCell ref="J125:K125"/>
    <mergeCell ref="L125:M125"/>
  </mergeCells>
  <conditionalFormatting sqref="C8 K8">
    <cfRule type="expression" dxfId="0" priority="4">
      <formula>$C$8=0</formula>
    </cfRule>
  </conditionalFormatting>
  <pageMargins left="0.25" right="0.25" top="0.75" bottom="0.75" header="0.3" footer="0.3"/>
  <pageSetup paperSize="9" orientation="landscape" r:id="rId1"/>
  <ignoredErrors>
    <ignoredError sqref="D551 D336 C106 K78" formula="1"/>
  </ignoredError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C158"/>
  <sheetViews>
    <sheetView showGridLines="0" topLeftCell="A19" zoomScale="80" zoomScaleNormal="80" workbookViewId="0">
      <selection activeCell="G16" sqref="G16"/>
    </sheetView>
  </sheetViews>
  <sheetFormatPr defaultColWidth="0" defaultRowHeight="15" zeroHeight="1" x14ac:dyDescent="0.25"/>
  <cols>
    <col min="1" max="1" width="1.25" style="460" customWidth="1"/>
    <col min="2" max="2" width="36.375" style="460" customWidth="1"/>
    <col min="3" max="3" width="12" style="460" customWidth="1"/>
    <col min="4" max="6" width="9" style="460" customWidth="1"/>
    <col min="7" max="7" width="10.25" style="460" bestFit="1" customWidth="1"/>
    <col min="8" max="11" width="9" style="460" customWidth="1"/>
    <col min="12" max="13" width="10.375" style="460" bestFit="1" customWidth="1"/>
    <col min="14" max="15" width="10.875" style="460" bestFit="1" customWidth="1"/>
    <col min="16" max="16" width="1.25" style="460" customWidth="1"/>
    <col min="17" max="16383" width="9.125" style="460" hidden="1"/>
    <col min="16384" max="16384" width="2.625" style="460" hidden="1"/>
  </cols>
  <sheetData>
    <row r="1" spans="2:12" ht="15.75" thickBot="1" x14ac:dyDescent="0.3"/>
    <row r="2" spans="2:12" ht="15.75" thickTop="1" x14ac:dyDescent="0.25">
      <c r="B2" s="465" t="str">
        <f>REBANHO!B2</f>
        <v>Fazenda</v>
      </c>
      <c r="C2" s="466" t="str">
        <f>IF(REBANHO!C2="","",REBANHO!C2)</f>
        <v>Bonanza</v>
      </c>
      <c r="D2" s="466"/>
      <c r="E2" s="466"/>
      <c r="F2" s="466"/>
      <c r="G2" s="466"/>
      <c r="H2" s="466" t="str">
        <f>REBANHO!F2</f>
        <v>Ano</v>
      </c>
      <c r="I2" s="466"/>
      <c r="J2" s="466"/>
      <c r="K2" s="466"/>
      <c r="L2" s="467">
        <f>IF(REBANHO!I2="","",REBANHO!I2)</f>
        <v>2016</v>
      </c>
    </row>
    <row r="3" spans="2:12" x14ac:dyDescent="0.25">
      <c r="B3" s="468" t="str">
        <f>REBANHO!B3</f>
        <v>Município</v>
      </c>
      <c r="C3" s="469" t="str">
        <f>IF(REBANHO!C3="","",REBANHO!C3)</f>
        <v>Quatá</v>
      </c>
      <c r="D3" s="469"/>
      <c r="E3" s="469"/>
      <c r="F3" s="469"/>
      <c r="G3" s="469"/>
      <c r="H3" s="469" t="str">
        <f>REBANHO!F3</f>
        <v>Área total da propriedade (ha)</v>
      </c>
      <c r="I3" s="469"/>
      <c r="J3" s="469"/>
      <c r="K3" s="469"/>
      <c r="L3" s="470">
        <f>IF(REBANHO!I3="","",REBANHO!I3)</f>
        <v>1100</v>
      </c>
    </row>
    <row r="4" spans="2:12" x14ac:dyDescent="0.25">
      <c r="B4" s="468" t="str">
        <f>REBANHO!B4</f>
        <v>Estado</v>
      </c>
      <c r="C4" s="469" t="str">
        <f>IF(REBANHO!C4="","",REBANHO!C4)</f>
        <v>SP</v>
      </c>
      <c r="D4" s="469"/>
      <c r="E4" s="469"/>
      <c r="F4" s="469"/>
      <c r="G4" s="469"/>
      <c r="H4" s="469" t="str">
        <f>REBANHO!F4</f>
        <v>Área de pasto (ha)</v>
      </c>
      <c r="I4" s="469"/>
      <c r="J4" s="469"/>
      <c r="K4" s="469"/>
      <c r="L4" s="470">
        <f>IF(REBANHO!I4="","",REBANHO!I4)</f>
        <v>100.9</v>
      </c>
    </row>
    <row r="5" spans="2:12" x14ac:dyDescent="0.25">
      <c r="B5" s="468" t="str">
        <f>REBANHO!B5</f>
        <v>Proprietário</v>
      </c>
      <c r="C5" s="469" t="str">
        <f>IF(REBANHO!C5="","",REBANHO!C5)</f>
        <v>Marcelo Delchiaro</v>
      </c>
      <c r="D5" s="469"/>
      <c r="E5" s="469"/>
      <c r="F5" s="469"/>
      <c r="G5" s="469"/>
      <c r="H5" s="469" t="str">
        <f>REBANHO!F5</f>
        <v>Área de reserva (ha)</v>
      </c>
      <c r="I5" s="469"/>
      <c r="J5" s="469"/>
      <c r="K5" s="469"/>
      <c r="L5" s="470">
        <f>IF(REBANHO!I5="","",REBANHO!I5)</f>
        <v>11</v>
      </c>
    </row>
    <row r="6" spans="2:12" x14ac:dyDescent="0.25">
      <c r="B6" s="468" t="str">
        <f>REBANHO!B6</f>
        <v>Sistema de produção</v>
      </c>
      <c r="C6" s="469" t="str">
        <f>IF(REBANHO!C6="","",REBANHO!C6)</f>
        <v>Rotacionado - Adubado</v>
      </c>
      <c r="D6" s="469"/>
      <c r="E6" s="469"/>
      <c r="F6" s="469"/>
      <c r="G6" s="469"/>
      <c r="H6" s="469" t="str">
        <f>REBANHO!F6</f>
        <v>Outros (ha)</v>
      </c>
      <c r="I6" s="469"/>
      <c r="J6" s="469"/>
      <c r="K6" s="469"/>
      <c r="L6" s="470" t="str">
        <f>IF(REBANHO!I6="","",REBANHO!I6)</f>
        <v/>
      </c>
    </row>
    <row r="7" spans="2:12" ht="15.75" thickBot="1" x14ac:dyDescent="0.3">
      <c r="B7" s="471" t="str">
        <f>REBANHO!B7</f>
        <v>Valor da terra (R$/ha)</v>
      </c>
      <c r="C7" s="472">
        <f>IF(REBANHO!C7="","",REBANHO!C7)</f>
        <v>30000</v>
      </c>
      <c r="D7" s="472"/>
      <c r="E7" s="472"/>
      <c r="F7" s="472"/>
      <c r="G7" s="472"/>
      <c r="H7" s="472" t="str">
        <f>REBANHO!F7</f>
        <v>Taxa de Juros Anual (%)</v>
      </c>
      <c r="I7" s="472"/>
      <c r="J7" s="472"/>
      <c r="K7" s="472"/>
      <c r="L7" s="473">
        <f>IF(REBANHO!I7="","",REBANHO!I7)</f>
        <v>6</v>
      </c>
    </row>
    <row r="8" spans="2:12" ht="15.75" thickTop="1" x14ac:dyDescent="0.25"/>
    <row r="9" spans="2:12" ht="15.75" thickBot="1" x14ac:dyDescent="0.3"/>
    <row r="10" spans="2:12" ht="16.5" thickTop="1" thickBot="1" x14ac:dyDescent="0.3">
      <c r="B10" s="1265" t="s">
        <v>316</v>
      </c>
      <c r="C10" s="1266"/>
      <c r="D10" s="80"/>
    </row>
    <row r="11" spans="2:12" ht="15.75" thickTop="1" x14ac:dyDescent="0.25"/>
    <row r="12" spans="2:12" ht="15.75" thickBot="1" x14ac:dyDescent="0.3"/>
    <row r="13" spans="2:12" ht="15.75" thickTop="1" x14ac:dyDescent="0.25">
      <c r="B13" s="1270" t="s">
        <v>315</v>
      </c>
      <c r="C13" s="1271"/>
      <c r="D13" s="1271"/>
      <c r="E13" s="1271"/>
      <c r="F13" s="1272"/>
      <c r="G13" s="474">
        <f>IF(REBANHO!R54=0,0,(REBANHO!Q63/REBANHO!R54)*100)</f>
        <v>0</v>
      </c>
      <c r="H13" s="461"/>
      <c r="I13" s="461"/>
      <c r="J13" s="461"/>
      <c r="K13" s="461"/>
      <c r="L13" s="461"/>
    </row>
    <row r="14" spans="2:12" x14ac:dyDescent="0.25">
      <c r="B14" s="1267" t="s">
        <v>331</v>
      </c>
      <c r="C14" s="1268"/>
      <c r="D14" s="1268"/>
      <c r="E14" s="1268"/>
      <c r="F14" s="1269"/>
      <c r="G14" s="475">
        <f>IF(N39=0,0,IF(AND(SUM(C40:N40)=0,OR(SUM(C44:N44)=0,SUM(C44:N44)&lt;0)),0,(O43/N39)*100))</f>
        <v>0</v>
      </c>
      <c r="H14" s="461"/>
      <c r="I14" s="461"/>
      <c r="J14" s="461"/>
      <c r="K14" s="461"/>
      <c r="L14" s="461"/>
    </row>
    <row r="15" spans="2:12" x14ac:dyDescent="0.25">
      <c r="B15" s="1267" t="s">
        <v>330</v>
      </c>
      <c r="C15" s="1268"/>
      <c r="D15" s="1268"/>
      <c r="E15" s="1268"/>
      <c r="F15" s="1269"/>
      <c r="G15" s="475">
        <f>IF(N60=0,0,IF(AND(SUM(C61:N61)=0,OR(SUM(C65:N65)=0,SUM(C65:N65)&lt;0)),0,(O64/N60)*100))</f>
        <v>0</v>
      </c>
      <c r="H15" s="461"/>
      <c r="I15" s="461"/>
      <c r="J15" s="461"/>
      <c r="K15" s="461"/>
      <c r="L15" s="461"/>
    </row>
    <row r="16" spans="2:12" x14ac:dyDescent="0.25">
      <c r="B16" s="1267" t="s">
        <v>317</v>
      </c>
      <c r="C16" s="1268"/>
      <c r="D16" s="1268"/>
      <c r="E16" s="1268"/>
      <c r="F16" s="1269"/>
      <c r="G16" s="476">
        <f>IF(OR('RESULTADOS FINANCEIROS'!M26=0,'RESULTADOS FINANCEIROS'!M26="-"),0,(REBANHO!Q67/'RESULTADOS FINANCEIROS'!M26)*100)</f>
        <v>0</v>
      </c>
      <c r="H16" s="461"/>
      <c r="I16" s="461"/>
      <c r="J16" s="461"/>
      <c r="K16" s="461"/>
      <c r="L16" s="461"/>
    </row>
    <row r="17" spans="2:23" x14ac:dyDescent="0.25">
      <c r="B17" s="1267" t="s">
        <v>318</v>
      </c>
      <c r="C17" s="1268"/>
      <c r="D17" s="1268"/>
      <c r="E17" s="1268"/>
      <c r="F17" s="1269"/>
      <c r="G17" s="476">
        <f>IF(OR('RESULTADOS FINANCEIROS'!M27=0,'RESULTADOS FINANCEIROS'!M27="-"),0,(REBANHO!Q69/'RESULTADOS FINANCEIROS'!M27)*100)</f>
        <v>0.61538461538461542</v>
      </c>
      <c r="H17" s="461"/>
      <c r="I17" s="461"/>
      <c r="J17" s="461"/>
      <c r="K17" s="461"/>
      <c r="L17" s="461"/>
    </row>
    <row r="18" spans="2:23" x14ac:dyDescent="0.25">
      <c r="B18" s="1267" t="s">
        <v>319</v>
      </c>
      <c r="C18" s="1268"/>
      <c r="D18" s="1268"/>
      <c r="E18" s="1268"/>
      <c r="F18" s="1269"/>
      <c r="G18" s="476">
        <f>IF(OR('RESULTADOS FINANCEIROS'!M28=0,'RESULTADOS FINANCEIROS'!M28="-"),0,(REBANHO!Q71/'RESULTADOS FINANCEIROS'!M28)*100)</f>
        <v>0</v>
      </c>
      <c r="H18" s="461"/>
      <c r="I18" s="461"/>
      <c r="J18" s="461"/>
      <c r="K18" s="461"/>
      <c r="L18" s="461"/>
    </row>
    <row r="19" spans="2:23" x14ac:dyDescent="0.25">
      <c r="B19" s="1267" t="s">
        <v>320</v>
      </c>
      <c r="C19" s="1268"/>
      <c r="D19" s="1268"/>
      <c r="E19" s="1268"/>
      <c r="F19" s="1269"/>
      <c r="G19" s="476">
        <f>IF(OR('RESULTADOS FINANCEIROS'!M29=0,'RESULTADOS FINANCEIROS'!M29="-"),0,(REBANHO!Q73+REBANHO!Q75/'RESULTADOS FINANCEIROS'!M29)*100)</f>
        <v>0</v>
      </c>
      <c r="H19" s="461"/>
      <c r="I19" s="461"/>
      <c r="J19" s="461"/>
      <c r="K19" s="461"/>
      <c r="L19" s="461"/>
    </row>
    <row r="20" spans="2:23" x14ac:dyDescent="0.25">
      <c r="B20" s="1267" t="s">
        <v>321</v>
      </c>
      <c r="C20" s="1268"/>
      <c r="D20" s="1268"/>
      <c r="E20" s="1268"/>
      <c r="F20" s="1269"/>
      <c r="G20" s="477" t="str">
        <f>IF(AND(REBANHO!R54=0,REBANHO!R55=0),0,CONCATENATE(ROUND(REBANHO!R54/REBANHO!R55,0),":","1"))</f>
        <v>0:1</v>
      </c>
      <c r="H20" s="461"/>
      <c r="I20" s="461"/>
      <c r="J20" s="461"/>
      <c r="K20" s="461"/>
      <c r="L20" s="461"/>
    </row>
    <row r="21" spans="2:23" x14ac:dyDescent="0.25">
      <c r="B21" s="1267" t="s">
        <v>339</v>
      </c>
      <c r="C21" s="1268"/>
      <c r="D21" s="1268"/>
      <c r="E21" s="1268"/>
      <c r="F21" s="1269"/>
      <c r="G21" s="478">
        <f>O87</f>
        <v>0</v>
      </c>
      <c r="H21" s="271"/>
      <c r="I21" s="271"/>
      <c r="J21" s="271"/>
      <c r="K21" s="271"/>
      <c r="L21" s="461"/>
    </row>
    <row r="22" spans="2:23" x14ac:dyDescent="0.25">
      <c r="B22" s="1267" t="s">
        <v>340</v>
      </c>
      <c r="C22" s="1268"/>
      <c r="D22" s="1268"/>
      <c r="E22" s="1268"/>
      <c r="F22" s="1269"/>
      <c r="G22" s="1066">
        <f>IF(N88=0,0,(G21/N88)*100)</f>
        <v>0</v>
      </c>
      <c r="H22" s="224"/>
      <c r="I22" s="224"/>
      <c r="J22" s="479"/>
      <c r="K22" s="224"/>
      <c r="L22" s="461"/>
    </row>
    <row r="23" spans="2:23" x14ac:dyDescent="0.25">
      <c r="B23" s="1267" t="s">
        <v>343</v>
      </c>
      <c r="C23" s="1268"/>
      <c r="D23" s="1268"/>
      <c r="E23" s="1268"/>
      <c r="F23" s="1269"/>
      <c r="G23" s="476" t="e">
        <f>IF(REBANHO!R54+REBANHO!R55=0,0,O90/(REBANHO!R54+REBANHO!R55))</f>
        <v>#DIV/0!</v>
      </c>
      <c r="H23" s="224"/>
      <c r="I23" s="224"/>
      <c r="J23" s="479"/>
      <c r="K23" s="224"/>
      <c r="L23" s="461"/>
    </row>
    <row r="24" spans="2:23" x14ac:dyDescent="0.25">
      <c r="B24" s="1267" t="s">
        <v>345</v>
      </c>
      <c r="C24" s="1268"/>
      <c r="D24" s="1268"/>
      <c r="E24" s="1268">
        <f>SUM(O57,O78,O100,O121,O144)</f>
        <v>199596</v>
      </c>
      <c r="F24" s="1269"/>
      <c r="G24" s="476">
        <f>IF((O57+O78+O100+O121+O144)=0,0,(O48+O49+O69+O70+O92++O113+O135+O136)/((O57+O78+O100+O121+O144)))</f>
        <v>0.38727730014629552</v>
      </c>
      <c r="H24" s="461"/>
      <c r="I24" s="461"/>
      <c r="J24" s="461"/>
      <c r="K24" s="461"/>
      <c r="L24" s="461"/>
    </row>
    <row r="25" spans="2:23" ht="15.75" thickBot="1" x14ac:dyDescent="0.3">
      <c r="B25" s="1262" t="s">
        <v>363</v>
      </c>
      <c r="C25" s="1263"/>
      <c r="D25" s="1263"/>
      <c r="E25" s="1263"/>
      <c r="F25" s="1264"/>
      <c r="G25" s="480">
        <f>IF(OR($L$4=0,$L$4=""),0,(O57+O78+O100+O121+O144)/L4)</f>
        <v>1978.1565906838453</v>
      </c>
      <c r="H25" s="224"/>
    </row>
    <row r="26" spans="2:23" ht="16.5" thickTop="1" thickBot="1" x14ac:dyDescent="0.3">
      <c r="B26" s="229"/>
      <c r="C26" s="225"/>
      <c r="D26" s="225"/>
      <c r="E26" s="236"/>
      <c r="F26" s="236"/>
      <c r="G26" s="236"/>
      <c r="H26" s="236"/>
      <c r="I26" s="236"/>
      <c r="J26" s="236"/>
      <c r="K26" s="236"/>
    </row>
    <row r="27" spans="2:23" s="50" customFormat="1" ht="48.75" customHeight="1" thickTop="1" thickBot="1" x14ac:dyDescent="0.3">
      <c r="B27" s="481" t="s">
        <v>249</v>
      </c>
      <c r="C27" s="482" t="s">
        <v>0</v>
      </c>
      <c r="D27" s="482" t="s">
        <v>1</v>
      </c>
      <c r="E27" s="482" t="s">
        <v>2</v>
      </c>
      <c r="F27" s="482" t="s">
        <v>3</v>
      </c>
      <c r="G27" s="482" t="s">
        <v>4</v>
      </c>
      <c r="H27" s="482" t="s">
        <v>5</v>
      </c>
      <c r="I27" s="482" t="s">
        <v>6</v>
      </c>
      <c r="J27" s="482" t="s">
        <v>7</v>
      </c>
      <c r="K27" s="482" t="s">
        <v>8</v>
      </c>
      <c r="L27" s="482" t="s">
        <v>9</v>
      </c>
      <c r="M27" s="482" t="s">
        <v>10</v>
      </c>
      <c r="N27" s="483" t="s">
        <v>11</v>
      </c>
      <c r="O27" s="484" t="s">
        <v>311</v>
      </c>
      <c r="P27" s="230"/>
      <c r="Q27" s="235"/>
      <c r="R27" s="224"/>
      <c r="S27" s="224"/>
      <c r="T27" s="224"/>
      <c r="U27" s="224"/>
      <c r="V27" s="224"/>
      <c r="W27" s="224"/>
    </row>
    <row r="28" spans="2:23" s="50" customFormat="1" ht="15.75" thickTop="1" x14ac:dyDescent="0.25">
      <c r="B28" s="485" t="s">
        <v>121</v>
      </c>
      <c r="C28" s="486">
        <f>REBANHO!E94</f>
        <v>0</v>
      </c>
      <c r="D28" s="486">
        <f>REBANHO!F94</f>
        <v>0</v>
      </c>
      <c r="E28" s="486">
        <f>REBANHO!G94</f>
        <v>0</v>
      </c>
      <c r="F28" s="486">
        <f>REBANHO!H94</f>
        <v>0</v>
      </c>
      <c r="G28" s="486">
        <f>REBANHO!I94</f>
        <v>0</v>
      </c>
      <c r="H28" s="486">
        <f>REBANHO!J94</f>
        <v>0</v>
      </c>
      <c r="I28" s="486">
        <f>REBANHO!K94</f>
        <v>0</v>
      </c>
      <c r="J28" s="486">
        <f>REBANHO!L94</f>
        <v>0</v>
      </c>
      <c r="K28" s="486">
        <f>REBANHO!M94</f>
        <v>0</v>
      </c>
      <c r="L28" s="486">
        <f>REBANHO!N94</f>
        <v>0</v>
      </c>
      <c r="M28" s="486">
        <f>REBANHO!O94</f>
        <v>0</v>
      </c>
      <c r="N28" s="828">
        <f>REBANHO!P94</f>
        <v>0</v>
      </c>
      <c r="O28" s="1064">
        <f>REBANHO!Q94</f>
        <v>0</v>
      </c>
      <c r="Q28" s="487"/>
      <c r="R28" s="224"/>
      <c r="S28" s="224"/>
      <c r="T28" s="224"/>
      <c r="U28" s="224"/>
      <c r="V28" s="224"/>
      <c r="W28" s="224"/>
    </row>
    <row r="29" spans="2:23" s="50" customFormat="1" x14ac:dyDescent="0.25">
      <c r="B29" s="488" t="s">
        <v>13</v>
      </c>
      <c r="C29" s="486">
        <f>REBANHO!E95</f>
        <v>92.601851851851848</v>
      </c>
      <c r="D29" s="486">
        <f>REBANHO!F95</f>
        <v>92.601851851851848</v>
      </c>
      <c r="E29" s="486">
        <f>REBANHO!G95</f>
        <v>127.17777777777778</v>
      </c>
      <c r="F29" s="486">
        <f>REBANHO!H95</f>
        <v>59.703703703703702</v>
      </c>
      <c r="G29" s="486">
        <f>REBANHO!I95</f>
        <v>45.075925925925922</v>
      </c>
      <c r="H29" s="486">
        <f>REBANHO!J95</f>
        <v>45.075925925925922</v>
      </c>
      <c r="I29" s="486">
        <f>REBANHO!K95</f>
        <v>81.2</v>
      </c>
      <c r="J29" s="486">
        <f>REBANHO!L95</f>
        <v>91.111111111111114</v>
      </c>
      <c r="K29" s="486">
        <f>REBANHO!M95</f>
        <v>97.56481481481481</v>
      </c>
      <c r="L29" s="486">
        <f>REBANHO!N95</f>
        <v>97.56481481481481</v>
      </c>
      <c r="M29" s="486">
        <f>REBANHO!O95</f>
        <v>0</v>
      </c>
      <c r="N29" s="828">
        <f>REBANHO!P95</f>
        <v>0</v>
      </c>
      <c r="O29" s="1065">
        <f>REBANHO!Q95</f>
        <v>69.139814814814812</v>
      </c>
      <c r="Q29" s="235"/>
      <c r="R29" s="224"/>
      <c r="S29" s="224"/>
      <c r="T29" s="224"/>
      <c r="U29" s="224"/>
      <c r="V29" s="224"/>
      <c r="W29" s="224"/>
    </row>
    <row r="30" spans="2:23" s="50" customFormat="1" x14ac:dyDescent="0.25">
      <c r="B30" s="488" t="s">
        <v>14</v>
      </c>
      <c r="C30" s="486">
        <f>REBANHO!E96</f>
        <v>0</v>
      </c>
      <c r="D30" s="486">
        <f>REBANHO!F96</f>
        <v>0</v>
      </c>
      <c r="E30" s="486">
        <f>REBANHO!G96</f>
        <v>0</v>
      </c>
      <c r="F30" s="486">
        <f>REBANHO!H96</f>
        <v>92.705555555555549</v>
      </c>
      <c r="G30" s="486">
        <f>REBANHO!I96</f>
        <v>111.91481481481482</v>
      </c>
      <c r="H30" s="486">
        <f>REBANHO!J96</f>
        <v>111.91481481481482</v>
      </c>
      <c r="I30" s="486">
        <f>REBANHO!K96</f>
        <v>19.209259259259259</v>
      </c>
      <c r="J30" s="486">
        <f>REBANHO!L96</f>
        <v>19.209259259259259</v>
      </c>
      <c r="K30" s="486">
        <f>REBANHO!M96</f>
        <v>0</v>
      </c>
      <c r="L30" s="486">
        <f>REBANHO!N96</f>
        <v>0</v>
      </c>
      <c r="M30" s="486">
        <f>REBANHO!O96</f>
        <v>0</v>
      </c>
      <c r="N30" s="828">
        <f>REBANHO!P96</f>
        <v>0</v>
      </c>
      <c r="O30" s="1065">
        <f>REBANHO!Q96</f>
        <v>29.579475308641978</v>
      </c>
      <c r="Q30" s="235"/>
      <c r="R30" s="224"/>
      <c r="S30" s="224"/>
      <c r="T30" s="224"/>
      <c r="U30" s="224"/>
      <c r="V30" s="224"/>
      <c r="W30" s="224"/>
    </row>
    <row r="31" spans="2:23" s="50" customFormat="1" x14ac:dyDescent="0.25">
      <c r="B31" s="488" t="s">
        <v>237</v>
      </c>
      <c r="C31" s="486">
        <f>REBANHO!E97</f>
        <v>1.1111111111111112</v>
      </c>
      <c r="D31" s="486">
        <f>REBANHO!F97</f>
        <v>1.1111111111111112</v>
      </c>
      <c r="E31" s="486">
        <f>REBANHO!G97</f>
        <v>1.1111111111111112</v>
      </c>
      <c r="F31" s="486">
        <f>REBANHO!H97</f>
        <v>1.1111111111111112</v>
      </c>
      <c r="G31" s="486">
        <f>REBANHO!I97</f>
        <v>1.1111111111111112</v>
      </c>
      <c r="H31" s="486">
        <f>REBANHO!J97</f>
        <v>1.1111111111111112</v>
      </c>
      <c r="I31" s="486">
        <f>REBANHO!K97</f>
        <v>1.1222222222222222</v>
      </c>
      <c r="J31" s="486">
        <f>REBANHO!L97</f>
        <v>1.1222222222222222</v>
      </c>
      <c r="K31" s="486">
        <f>REBANHO!M97</f>
        <v>1.0185185185185186</v>
      </c>
      <c r="L31" s="486">
        <f>REBANHO!N97</f>
        <v>1.0185185185185186</v>
      </c>
      <c r="M31" s="486">
        <f>REBANHO!O97</f>
        <v>0</v>
      </c>
      <c r="N31" s="828">
        <f>REBANHO!P97</f>
        <v>0</v>
      </c>
      <c r="O31" s="1065">
        <f>REBANHO!Q97</f>
        <v>0.91234567901234565</v>
      </c>
      <c r="Q31" s="235"/>
      <c r="R31" s="224"/>
      <c r="S31" s="224"/>
      <c r="T31" s="224"/>
      <c r="U31" s="224"/>
      <c r="V31" s="224"/>
      <c r="W31" s="224"/>
    </row>
    <row r="32" spans="2:23" s="50" customFormat="1" ht="15.75" thickBot="1" x14ac:dyDescent="0.3">
      <c r="B32" s="489" t="s">
        <v>17</v>
      </c>
      <c r="C32" s="490">
        <f>SUM(C28:C31)</f>
        <v>93.712962962962962</v>
      </c>
      <c r="D32" s="490">
        <f t="shared" ref="D32:N32" si="0">SUM(D28:D31)</f>
        <v>93.712962962962962</v>
      </c>
      <c r="E32" s="490">
        <f t="shared" si="0"/>
        <v>128.28888888888889</v>
      </c>
      <c r="F32" s="490">
        <f t="shared" si="0"/>
        <v>153.52037037037036</v>
      </c>
      <c r="G32" s="490">
        <f t="shared" si="0"/>
        <v>158.10185185185185</v>
      </c>
      <c r="H32" s="490">
        <f t="shared" si="0"/>
        <v>158.10185185185185</v>
      </c>
      <c r="I32" s="490">
        <f t="shared" si="0"/>
        <v>101.53148148148148</v>
      </c>
      <c r="J32" s="490">
        <f t="shared" si="0"/>
        <v>111.44259259259259</v>
      </c>
      <c r="K32" s="490">
        <f t="shared" si="0"/>
        <v>98.583333333333329</v>
      </c>
      <c r="L32" s="490">
        <f t="shared" si="0"/>
        <v>98.583333333333329</v>
      </c>
      <c r="M32" s="490">
        <f t="shared" si="0"/>
        <v>0</v>
      </c>
      <c r="N32" s="491">
        <f t="shared" si="0"/>
        <v>0</v>
      </c>
      <c r="O32" s="829">
        <f>SUM(O28:O31)</f>
        <v>99.631635802469134</v>
      </c>
      <c r="R32" s="224"/>
      <c r="S32" s="224"/>
      <c r="T32" s="224"/>
      <c r="U32" s="224"/>
      <c r="V32" s="224"/>
      <c r="W32" s="224"/>
    </row>
    <row r="33" spans="2:25" s="50" customFormat="1" ht="16.5" thickTop="1" thickBot="1" x14ac:dyDescent="0.3">
      <c r="B33" s="492" t="s">
        <v>322</v>
      </c>
      <c r="C33" s="493">
        <f>IF(OR($L$4=0,$L$4=""),0,C32/$L$4)</f>
        <v>0.92877069338912743</v>
      </c>
      <c r="D33" s="493">
        <f t="shared" ref="D33:N33" si="1">IF(OR($L$4=0,$L$4=""),0,D32/$L$4)</f>
        <v>0.92877069338912743</v>
      </c>
      <c r="E33" s="493">
        <f t="shared" si="1"/>
        <v>1.2714458760048453</v>
      </c>
      <c r="F33" s="493">
        <f t="shared" si="1"/>
        <v>1.5215101126894981</v>
      </c>
      <c r="G33" s="493">
        <f t="shared" si="1"/>
        <v>1.5669162720698895</v>
      </c>
      <c r="H33" s="493">
        <f t="shared" si="1"/>
        <v>1.5669162720698895</v>
      </c>
      <c r="I33" s="493">
        <f t="shared" si="1"/>
        <v>1.0062584884190433</v>
      </c>
      <c r="J33" s="493">
        <f t="shared" si="1"/>
        <v>1.1044855559226223</v>
      </c>
      <c r="K33" s="493">
        <f t="shared" si="1"/>
        <v>0.97703997357119254</v>
      </c>
      <c r="L33" s="493">
        <f t="shared" si="1"/>
        <v>0.97703997357119254</v>
      </c>
      <c r="M33" s="493">
        <f t="shared" si="1"/>
        <v>0</v>
      </c>
      <c r="N33" s="493">
        <f t="shared" si="1"/>
        <v>0</v>
      </c>
      <c r="O33" s="830">
        <f>IF(OR($L$4=0,$L$4=""),0,O32/$L$4)</f>
        <v>0.98742949259136892</v>
      </c>
      <c r="R33" s="224"/>
      <c r="S33" s="224"/>
      <c r="T33" s="224"/>
      <c r="U33" s="224"/>
      <c r="V33" s="224"/>
      <c r="W33" s="224"/>
    </row>
    <row r="34" spans="2:25" s="50" customFormat="1" ht="15.75" thickTop="1" x14ac:dyDescent="0.25">
      <c r="B34" s="494" t="s">
        <v>312</v>
      </c>
      <c r="C34" s="495"/>
      <c r="D34" s="496"/>
      <c r="E34" s="497"/>
      <c r="F34" s="496"/>
      <c r="G34" s="496"/>
      <c r="H34" s="496"/>
      <c r="I34" s="496"/>
      <c r="J34" s="496"/>
      <c r="K34" s="496"/>
      <c r="L34" s="496"/>
      <c r="M34" s="496"/>
      <c r="N34" s="496"/>
      <c r="O34" s="496"/>
      <c r="P34" s="496"/>
      <c r="Q34" s="498"/>
      <c r="R34" s="496"/>
      <c r="T34" s="224"/>
      <c r="U34" s="224"/>
      <c r="V34" s="224"/>
      <c r="W34" s="224"/>
      <c r="X34" s="224"/>
      <c r="Y34" s="224"/>
    </row>
    <row r="35" spans="2:25" x14ac:dyDescent="0.25"/>
    <row r="36" spans="2:25" hidden="1" x14ac:dyDescent="0.25"/>
    <row r="37" spans="2:25" hidden="1" x14ac:dyDescent="0.25"/>
    <row r="38" spans="2:25" s="799" customFormat="1" ht="11.25" hidden="1" x14ac:dyDescent="0.2">
      <c r="B38" s="799" t="s">
        <v>324</v>
      </c>
      <c r="D38" s="800"/>
      <c r="E38" s="800"/>
      <c r="F38" s="800"/>
      <c r="G38" s="800"/>
      <c r="H38" s="800"/>
      <c r="I38" s="800"/>
      <c r="J38" s="800"/>
      <c r="K38" s="800"/>
      <c r="L38" s="800"/>
      <c r="M38" s="800"/>
      <c r="N38" s="800"/>
      <c r="O38" s="800"/>
    </row>
    <row r="39" spans="2:25" s="799" customFormat="1" ht="11.25" hidden="1" x14ac:dyDescent="0.2">
      <c r="B39" s="799" t="s">
        <v>323</v>
      </c>
      <c r="C39" s="801">
        <f>IF(REBANHO!E53="",0,REBANHO!E53)</f>
        <v>0</v>
      </c>
      <c r="D39" s="801">
        <f>IF(REBANHO!F53="",0,REBANHO!F53)</f>
        <v>0</v>
      </c>
      <c r="E39" s="801">
        <f>IF(REBANHO!G53="",0,REBANHO!G53)</f>
        <v>0</v>
      </c>
      <c r="F39" s="801">
        <f>IF(REBANHO!H53="",0,REBANHO!H53)</f>
        <v>0</v>
      </c>
      <c r="G39" s="801">
        <f>IF(REBANHO!I53="",0,REBANHO!I53)</f>
        <v>0</v>
      </c>
      <c r="H39" s="801">
        <f>IF(REBANHO!J53="",0,REBANHO!J53)</f>
        <v>0</v>
      </c>
      <c r="I39" s="801">
        <f>IF(REBANHO!K53="",0,REBANHO!K53)</f>
        <v>0</v>
      </c>
      <c r="J39" s="801">
        <f>IF(REBANHO!L53="",0,REBANHO!L53)</f>
        <v>0</v>
      </c>
      <c r="K39" s="801">
        <f>IF(REBANHO!M53="",0,REBANHO!M53)</f>
        <v>0</v>
      </c>
      <c r="L39" s="801">
        <f>IF(REBANHO!N53="",0,REBANHO!N53)</f>
        <v>0</v>
      </c>
      <c r="M39" s="801">
        <f>IF(REBANHO!O53="",0,REBANHO!O53)</f>
        <v>0</v>
      </c>
      <c r="N39" s="801">
        <f>IF(REBANHO!P53="",0,REBANHO!P53)</f>
        <v>0</v>
      </c>
      <c r="O39" s="800"/>
    </row>
    <row r="40" spans="2:25" s="799" customFormat="1" ht="11.25" hidden="1" x14ac:dyDescent="0.2">
      <c r="B40" s="799" t="s">
        <v>325</v>
      </c>
      <c r="C40" s="800">
        <f>SAÍDAS!E19</f>
        <v>0</v>
      </c>
      <c r="D40" s="800">
        <f>SAÍDAS!F19</f>
        <v>0</v>
      </c>
      <c r="E40" s="800">
        <f>SAÍDAS!G19</f>
        <v>0</v>
      </c>
      <c r="F40" s="800">
        <f>SAÍDAS!H19</f>
        <v>0</v>
      </c>
      <c r="G40" s="800">
        <f>SAÍDAS!I19</f>
        <v>0</v>
      </c>
      <c r="H40" s="800">
        <f>SAÍDAS!J19</f>
        <v>0</v>
      </c>
      <c r="I40" s="800">
        <f>SAÍDAS!K19</f>
        <v>0</v>
      </c>
      <c r="J40" s="800">
        <f>SAÍDAS!L19</f>
        <v>0</v>
      </c>
      <c r="K40" s="800">
        <f>SAÍDAS!M19</f>
        <v>0</v>
      </c>
      <c r="L40" s="800">
        <f>SAÍDAS!N19</f>
        <v>0</v>
      </c>
      <c r="M40" s="800">
        <f>SAÍDAS!O19</f>
        <v>0</v>
      </c>
      <c r="N40" s="800">
        <f>SAÍDAS!P19</f>
        <v>0</v>
      </c>
      <c r="O40" s="800"/>
    </row>
    <row r="41" spans="2:25" s="799" customFormat="1" ht="11.25" hidden="1" x14ac:dyDescent="0.2">
      <c r="B41" s="799" t="s">
        <v>326</v>
      </c>
      <c r="C41" s="800">
        <f>ENTRADAS!D20</f>
        <v>0</v>
      </c>
      <c r="D41" s="800">
        <f>ENTRADAS!E20</f>
        <v>0</v>
      </c>
      <c r="E41" s="800">
        <f>ENTRADAS!F20</f>
        <v>0</v>
      </c>
      <c r="F41" s="800">
        <f>ENTRADAS!G20</f>
        <v>0</v>
      </c>
      <c r="G41" s="800">
        <f>ENTRADAS!H20</f>
        <v>0</v>
      </c>
      <c r="H41" s="800">
        <f>ENTRADAS!I20</f>
        <v>0</v>
      </c>
      <c r="I41" s="800">
        <f>ENTRADAS!J20</f>
        <v>0</v>
      </c>
      <c r="J41" s="800">
        <f>ENTRADAS!K20</f>
        <v>0</v>
      </c>
      <c r="K41" s="800">
        <f>ENTRADAS!L20</f>
        <v>0</v>
      </c>
      <c r="L41" s="800">
        <f>ENTRADAS!M20</f>
        <v>0</v>
      </c>
      <c r="M41" s="800">
        <f>ENTRADAS!N20</f>
        <v>0</v>
      </c>
      <c r="N41" s="800">
        <f>ENTRADAS!O20</f>
        <v>0</v>
      </c>
      <c r="O41" s="800"/>
    </row>
    <row r="42" spans="2:25" s="799" customFormat="1" ht="11.25" hidden="1" x14ac:dyDescent="0.2">
      <c r="B42" s="799" t="s">
        <v>344</v>
      </c>
      <c r="C42" s="800">
        <f>ENTRADAS!D35</f>
        <v>0</v>
      </c>
      <c r="D42" s="800">
        <f>ENTRADAS!E35</f>
        <v>0</v>
      </c>
      <c r="E42" s="800">
        <f>ENTRADAS!F35</f>
        <v>0</v>
      </c>
      <c r="F42" s="800">
        <f>ENTRADAS!G35</f>
        <v>0</v>
      </c>
      <c r="G42" s="800">
        <f>ENTRADAS!H35</f>
        <v>0</v>
      </c>
      <c r="H42" s="800">
        <f>ENTRADAS!I35</f>
        <v>0</v>
      </c>
      <c r="I42" s="800">
        <f>ENTRADAS!J35</f>
        <v>0</v>
      </c>
      <c r="J42" s="800">
        <f>ENTRADAS!K35</f>
        <v>0</v>
      </c>
      <c r="K42" s="800">
        <f>ENTRADAS!L35</f>
        <v>0</v>
      </c>
      <c r="L42" s="800">
        <f>ENTRADAS!M35</f>
        <v>0</v>
      </c>
      <c r="M42" s="800">
        <f>ENTRADAS!N35</f>
        <v>0</v>
      </c>
      <c r="N42" s="800">
        <f>ENTRADAS!O35</f>
        <v>0</v>
      </c>
      <c r="O42" s="800"/>
    </row>
    <row r="43" spans="2:25" s="799" customFormat="1" ht="11.25" hidden="1" x14ac:dyDescent="0.2">
      <c r="B43" s="799" t="s">
        <v>327</v>
      </c>
      <c r="C43" s="801">
        <f>REBANHO!E73</f>
        <v>0</v>
      </c>
      <c r="D43" s="801">
        <f>REBANHO!F73</f>
        <v>0</v>
      </c>
      <c r="E43" s="801">
        <f>REBANHO!G73</f>
        <v>0</v>
      </c>
      <c r="F43" s="801">
        <f>REBANHO!H73</f>
        <v>0</v>
      </c>
      <c r="G43" s="801">
        <f>REBANHO!I73</f>
        <v>0</v>
      </c>
      <c r="H43" s="801">
        <f>REBANHO!J73</f>
        <v>0</v>
      </c>
      <c r="I43" s="801">
        <f>REBANHO!K73</f>
        <v>0</v>
      </c>
      <c r="J43" s="801">
        <f>REBANHO!L73</f>
        <v>0</v>
      </c>
      <c r="K43" s="801">
        <f>REBANHO!M73</f>
        <v>0</v>
      </c>
      <c r="L43" s="801">
        <f>REBANHO!N73</f>
        <v>0</v>
      </c>
      <c r="M43" s="801">
        <f>REBANHO!O73</f>
        <v>0</v>
      </c>
      <c r="N43" s="801">
        <f>REBANHO!P73</f>
        <v>0</v>
      </c>
      <c r="O43" s="801">
        <f>SUM(C40:N40)+SUM(C44:N44)</f>
        <v>0</v>
      </c>
      <c r="P43" s="799" t="s">
        <v>362</v>
      </c>
    </row>
    <row r="44" spans="2:25" s="799" customFormat="1" ht="11.25" hidden="1" x14ac:dyDescent="0.2">
      <c r="B44" s="802" t="s">
        <v>328</v>
      </c>
      <c r="C44" s="803">
        <f>C39-C45</f>
        <v>0</v>
      </c>
      <c r="D44" s="803">
        <f t="shared" ref="D44:N44" si="2">D39-D45</f>
        <v>0</v>
      </c>
      <c r="E44" s="803">
        <f t="shared" si="2"/>
        <v>0</v>
      </c>
      <c r="F44" s="803">
        <f t="shared" si="2"/>
        <v>0</v>
      </c>
      <c r="G44" s="803">
        <f t="shared" si="2"/>
        <v>0</v>
      </c>
      <c r="H44" s="803">
        <f t="shared" si="2"/>
        <v>0</v>
      </c>
      <c r="I44" s="803">
        <f t="shared" si="2"/>
        <v>0</v>
      </c>
      <c r="J44" s="803">
        <f t="shared" si="2"/>
        <v>0</v>
      </c>
      <c r="K44" s="803">
        <f t="shared" si="2"/>
        <v>0</v>
      </c>
      <c r="L44" s="803">
        <f t="shared" si="2"/>
        <v>0</v>
      </c>
      <c r="M44" s="803">
        <f t="shared" si="2"/>
        <v>0</v>
      </c>
      <c r="N44" s="803">
        <f t="shared" si="2"/>
        <v>0</v>
      </c>
      <c r="O44" s="801">
        <f>SUM(C44:N44)</f>
        <v>0</v>
      </c>
      <c r="P44" s="799" t="s">
        <v>328</v>
      </c>
    </row>
    <row r="45" spans="2:25" s="799" customFormat="1" ht="13.5" hidden="1" customHeight="1" x14ac:dyDescent="0.2">
      <c r="B45" s="804" t="s">
        <v>329</v>
      </c>
      <c r="C45" s="805">
        <f>SAÍDAS!C19+C40-C41-C42-C43</f>
        <v>0</v>
      </c>
      <c r="D45" s="805">
        <f>C45+D40-D41-D42-D43</f>
        <v>0</v>
      </c>
      <c r="E45" s="805">
        <f t="shared" ref="E45:N45" si="3">D45+E40-E41-E42-E43</f>
        <v>0</v>
      </c>
      <c r="F45" s="805">
        <f t="shared" si="3"/>
        <v>0</v>
      </c>
      <c r="G45" s="805">
        <f t="shared" si="3"/>
        <v>0</v>
      </c>
      <c r="H45" s="805">
        <f t="shared" si="3"/>
        <v>0</v>
      </c>
      <c r="I45" s="805">
        <f t="shared" si="3"/>
        <v>0</v>
      </c>
      <c r="J45" s="805">
        <f t="shared" si="3"/>
        <v>0</v>
      </c>
      <c r="K45" s="805">
        <f t="shared" si="3"/>
        <v>0</v>
      </c>
      <c r="L45" s="805">
        <f t="shared" si="3"/>
        <v>0</v>
      </c>
      <c r="M45" s="805">
        <f t="shared" si="3"/>
        <v>0</v>
      </c>
      <c r="N45" s="805">
        <f t="shared" si="3"/>
        <v>0</v>
      </c>
      <c r="O45" s="800"/>
    </row>
    <row r="46" spans="2:25" s="799" customFormat="1" ht="13.5" hidden="1" customHeight="1" x14ac:dyDescent="0.2">
      <c r="B46" s="799" t="s">
        <v>346</v>
      </c>
      <c r="C46" s="806">
        <f>REBANHO!E53*REBANHO!E54</f>
        <v>0</v>
      </c>
      <c r="D46" s="806">
        <f>IF(D39=0,C46,REBANHO!F53*REBANHO!F54)</f>
        <v>0</v>
      </c>
      <c r="E46" s="806">
        <f>IF(E39=0,D46,REBANHO!G53*REBANHO!G54)</f>
        <v>0</v>
      </c>
      <c r="F46" s="806">
        <f>IF(F39=0,E46,REBANHO!H53*REBANHO!H54)</f>
        <v>0</v>
      </c>
      <c r="G46" s="806">
        <f>IF(G39=0,F46,REBANHO!I53*REBANHO!I54)</f>
        <v>0</v>
      </c>
      <c r="H46" s="806">
        <f>IF(H39=0,G46,REBANHO!J53*REBANHO!J54)</f>
        <v>0</v>
      </c>
      <c r="I46" s="806">
        <f>IF(I39=0,H46,REBANHO!K53*REBANHO!K54)</f>
        <v>0</v>
      </c>
      <c r="J46" s="806">
        <f>IF(J39=0,I46,REBANHO!L53*REBANHO!L54)</f>
        <v>0</v>
      </c>
      <c r="K46" s="806">
        <f>IF(K39=0,J46,REBANHO!M53*REBANHO!M54)</f>
        <v>0</v>
      </c>
      <c r="L46" s="806">
        <f>IF(L39=0,K46,REBANHO!N53*REBANHO!N54)</f>
        <v>0</v>
      </c>
      <c r="M46" s="806">
        <f>IF(M39=0,L46,REBANHO!O53*REBANHO!O54)</f>
        <v>0</v>
      </c>
      <c r="N46" s="806">
        <f>IF(N39=0,M46,REBANHO!P53*REBANHO!P54)</f>
        <v>0</v>
      </c>
      <c r="O46" s="806"/>
    </row>
    <row r="47" spans="2:25" s="799" customFormat="1" ht="13.5" hidden="1" customHeight="1" x14ac:dyDescent="0.2">
      <c r="B47" s="799" t="s">
        <v>360</v>
      </c>
      <c r="C47" s="806">
        <f>REBANHO!E53*REBANHO!E54</f>
        <v>0</v>
      </c>
      <c r="D47" s="806">
        <f>REBANHO!F53*REBANHO!F54</f>
        <v>0</v>
      </c>
      <c r="E47" s="806">
        <f>REBANHO!G53*REBANHO!G54</f>
        <v>0</v>
      </c>
      <c r="F47" s="806">
        <f>REBANHO!H53*REBANHO!H54</f>
        <v>0</v>
      </c>
      <c r="G47" s="806">
        <f>REBANHO!I53*REBANHO!I54</f>
        <v>0</v>
      </c>
      <c r="H47" s="806">
        <f>REBANHO!J53*REBANHO!J54</f>
        <v>0</v>
      </c>
      <c r="I47" s="806">
        <f>REBANHO!K53*REBANHO!K54</f>
        <v>0</v>
      </c>
      <c r="J47" s="806">
        <f>REBANHO!L53*REBANHO!L54</f>
        <v>0</v>
      </c>
      <c r="K47" s="806">
        <f>REBANHO!M53*REBANHO!M54</f>
        <v>0</v>
      </c>
      <c r="L47" s="806">
        <f>REBANHO!N53*REBANHO!N54</f>
        <v>0</v>
      </c>
      <c r="M47" s="806">
        <f>REBANHO!O53*REBANHO!O54</f>
        <v>0</v>
      </c>
      <c r="N47" s="806">
        <f>REBANHO!P53*REBANHO!P54</f>
        <v>0</v>
      </c>
      <c r="O47" s="806"/>
    </row>
    <row r="48" spans="2:25" s="799" customFormat="1" ht="11.25" hidden="1" x14ac:dyDescent="0.2">
      <c r="B48" s="807" t="s">
        <v>350</v>
      </c>
      <c r="C48" s="808">
        <f>ENTRADAS!D35*ENTRADAS!D36</f>
        <v>0</v>
      </c>
      <c r="D48" s="808">
        <f>ENTRADAS!E35*ENTRADAS!E36</f>
        <v>0</v>
      </c>
      <c r="E48" s="808">
        <f>ENTRADAS!F35*ENTRADAS!F36</f>
        <v>0</v>
      </c>
      <c r="F48" s="808">
        <f>ENTRADAS!G35*ENTRADAS!G36</f>
        <v>0</v>
      </c>
      <c r="G48" s="808">
        <f>ENTRADAS!H35*ENTRADAS!H36</f>
        <v>0</v>
      </c>
      <c r="H48" s="808">
        <f>ENTRADAS!I35*ENTRADAS!I36</f>
        <v>0</v>
      </c>
      <c r="I48" s="808">
        <f>ENTRADAS!J35*ENTRADAS!J36</f>
        <v>0</v>
      </c>
      <c r="J48" s="808">
        <f>ENTRADAS!K35*ENTRADAS!K36</f>
        <v>0</v>
      </c>
      <c r="K48" s="808">
        <f>ENTRADAS!L35*ENTRADAS!L36</f>
        <v>0</v>
      </c>
      <c r="L48" s="808">
        <f>ENTRADAS!M35*ENTRADAS!M36</f>
        <v>0</v>
      </c>
      <c r="M48" s="808">
        <f>ENTRADAS!N35*ENTRADAS!N36</f>
        <v>0</v>
      </c>
      <c r="N48" s="808">
        <f>ENTRADAS!O35*ENTRADAS!O36</f>
        <v>0</v>
      </c>
      <c r="O48" s="806">
        <f>SUM(C48:N48)</f>
        <v>0</v>
      </c>
    </row>
    <row r="49" spans="2:16" s="799" customFormat="1" ht="11.25" hidden="1" x14ac:dyDescent="0.2">
      <c r="B49" s="807" t="s">
        <v>352</v>
      </c>
      <c r="C49" s="808">
        <f>ENTRADAS!D20*ENTRADAS!D21</f>
        <v>0</v>
      </c>
      <c r="D49" s="808">
        <f>ENTRADAS!E20*ENTRADAS!E21</f>
        <v>0</v>
      </c>
      <c r="E49" s="808">
        <f>ENTRADAS!F20*ENTRADAS!F21</f>
        <v>0</v>
      </c>
      <c r="F49" s="808">
        <f>ENTRADAS!G20*ENTRADAS!G21</f>
        <v>0</v>
      </c>
      <c r="G49" s="808">
        <f>ENTRADAS!H20*ENTRADAS!H21</f>
        <v>0</v>
      </c>
      <c r="H49" s="808">
        <f>ENTRADAS!I20*ENTRADAS!I21</f>
        <v>0</v>
      </c>
      <c r="I49" s="808">
        <f>ENTRADAS!J20*ENTRADAS!J21</f>
        <v>0</v>
      </c>
      <c r="J49" s="808">
        <f>ENTRADAS!K20*ENTRADAS!K21</f>
        <v>0</v>
      </c>
      <c r="K49" s="808">
        <f>ENTRADAS!L20*ENTRADAS!L21</f>
        <v>0</v>
      </c>
      <c r="L49" s="808">
        <f>ENTRADAS!M20*ENTRADAS!M21</f>
        <v>0</v>
      </c>
      <c r="M49" s="808">
        <f>ENTRADAS!N20*ENTRADAS!N21</f>
        <v>0</v>
      </c>
      <c r="N49" s="808">
        <f>ENTRADAS!O20*ENTRADAS!O21</f>
        <v>0</v>
      </c>
      <c r="O49" s="806">
        <f>SUM(C49:N49)</f>
        <v>0</v>
      </c>
    </row>
    <row r="50" spans="2:16" s="799" customFormat="1" ht="11.25" hidden="1" x14ac:dyDescent="0.2">
      <c r="B50" s="807" t="s">
        <v>353</v>
      </c>
      <c r="C50" s="808">
        <f>REBANHO!E73*REBANHO!E74</f>
        <v>0</v>
      </c>
      <c r="D50" s="808">
        <f>REBANHO!F73*REBANHO!F74</f>
        <v>0</v>
      </c>
      <c r="E50" s="808">
        <f>REBANHO!G73*REBANHO!G74</f>
        <v>0</v>
      </c>
      <c r="F50" s="808">
        <f>REBANHO!H73*REBANHO!H74</f>
        <v>0</v>
      </c>
      <c r="G50" s="808">
        <f>REBANHO!I73*REBANHO!I74</f>
        <v>0</v>
      </c>
      <c r="H50" s="808">
        <f>REBANHO!J73*REBANHO!J74</f>
        <v>0</v>
      </c>
      <c r="I50" s="808">
        <f>REBANHO!K73*REBANHO!K74</f>
        <v>0</v>
      </c>
      <c r="J50" s="808">
        <f>REBANHO!L73*REBANHO!L74</f>
        <v>0</v>
      </c>
      <c r="K50" s="808">
        <f>REBANHO!M73*REBANHO!M74</f>
        <v>0</v>
      </c>
      <c r="L50" s="808">
        <f>REBANHO!N73*REBANHO!N74</f>
        <v>0</v>
      </c>
      <c r="M50" s="808">
        <f>REBANHO!O73*REBANHO!O74</f>
        <v>0</v>
      </c>
      <c r="N50" s="808">
        <f>REBANHO!P73*REBANHO!P74</f>
        <v>0</v>
      </c>
      <c r="O50" s="806"/>
    </row>
    <row r="51" spans="2:16" s="799" customFormat="1" ht="11.25" hidden="1" x14ac:dyDescent="0.2">
      <c r="B51" s="807" t="s">
        <v>354</v>
      </c>
      <c r="C51" s="808">
        <f>IF(C44=0,0,(C$46/C$45)*C44)</f>
        <v>0</v>
      </c>
      <c r="D51" s="808">
        <f t="shared" ref="D51:N51" si="4">IF(D44=0,0,(D$46/D$45)*D44)</f>
        <v>0</v>
      </c>
      <c r="E51" s="808">
        <f t="shared" si="4"/>
        <v>0</v>
      </c>
      <c r="F51" s="808">
        <f>IF(F44=0,0,(F$46/F$45)*F44)</f>
        <v>0</v>
      </c>
      <c r="G51" s="808">
        <f t="shared" si="4"/>
        <v>0</v>
      </c>
      <c r="H51" s="808">
        <f t="shared" si="4"/>
        <v>0</v>
      </c>
      <c r="I51" s="808">
        <f t="shared" si="4"/>
        <v>0</v>
      </c>
      <c r="J51" s="808">
        <f t="shared" si="4"/>
        <v>0</v>
      </c>
      <c r="K51" s="808">
        <f t="shared" si="4"/>
        <v>0</v>
      </c>
      <c r="L51" s="808">
        <f t="shared" si="4"/>
        <v>0</v>
      </c>
      <c r="M51" s="808">
        <f t="shared" si="4"/>
        <v>0</v>
      </c>
      <c r="N51" s="808">
        <f t="shared" si="4"/>
        <v>0</v>
      </c>
      <c r="O51" s="806"/>
    </row>
    <row r="52" spans="2:16" s="799" customFormat="1" ht="11.25" hidden="1" x14ac:dyDescent="0.2">
      <c r="B52" s="807" t="s">
        <v>355</v>
      </c>
      <c r="C52" s="808">
        <f t="shared" ref="C52:N52" si="5">SUM(C48:C51)</f>
        <v>0</v>
      </c>
      <c r="D52" s="808">
        <f t="shared" si="5"/>
        <v>0</v>
      </c>
      <c r="E52" s="808">
        <f t="shared" si="5"/>
        <v>0</v>
      </c>
      <c r="F52" s="808">
        <f t="shared" si="5"/>
        <v>0</v>
      </c>
      <c r="G52" s="808">
        <f t="shared" si="5"/>
        <v>0</v>
      </c>
      <c r="H52" s="808">
        <f t="shared" si="5"/>
        <v>0</v>
      </c>
      <c r="I52" s="808">
        <f t="shared" si="5"/>
        <v>0</v>
      </c>
      <c r="J52" s="808">
        <f t="shared" si="5"/>
        <v>0</v>
      </c>
      <c r="K52" s="808">
        <f t="shared" si="5"/>
        <v>0</v>
      </c>
      <c r="L52" s="808">
        <f t="shared" si="5"/>
        <v>0</v>
      </c>
      <c r="M52" s="808">
        <f t="shared" si="5"/>
        <v>0</v>
      </c>
      <c r="N52" s="808">
        <f t="shared" si="5"/>
        <v>0</v>
      </c>
      <c r="O52" s="806"/>
    </row>
    <row r="53" spans="2:16" s="799" customFormat="1" ht="11.25" hidden="1" x14ac:dyDescent="0.2">
      <c r="B53" s="807" t="s">
        <v>356</v>
      </c>
      <c r="C53" s="808">
        <f>C52</f>
        <v>0</v>
      </c>
      <c r="D53" s="808">
        <f t="shared" ref="D53:N53" si="6">C53+D52</f>
        <v>0</v>
      </c>
      <c r="E53" s="808">
        <f t="shared" si="6"/>
        <v>0</v>
      </c>
      <c r="F53" s="808">
        <f t="shared" si="6"/>
        <v>0</v>
      </c>
      <c r="G53" s="808">
        <f t="shared" si="6"/>
        <v>0</v>
      </c>
      <c r="H53" s="808">
        <f t="shared" si="6"/>
        <v>0</v>
      </c>
      <c r="I53" s="808">
        <f t="shared" si="6"/>
        <v>0</v>
      </c>
      <c r="J53" s="808">
        <f t="shared" si="6"/>
        <v>0</v>
      </c>
      <c r="K53" s="808">
        <f t="shared" si="6"/>
        <v>0</v>
      </c>
      <c r="L53" s="808">
        <f t="shared" si="6"/>
        <v>0</v>
      </c>
      <c r="M53" s="808">
        <f t="shared" si="6"/>
        <v>0</v>
      </c>
      <c r="N53" s="808">
        <f t="shared" si="6"/>
        <v>0</v>
      </c>
      <c r="O53" s="806"/>
    </row>
    <row r="54" spans="2:16" s="799" customFormat="1" ht="11.25" hidden="1" x14ac:dyDescent="0.2">
      <c r="B54" s="809" t="s">
        <v>351</v>
      </c>
      <c r="C54" s="810">
        <f>C47+C53</f>
        <v>0</v>
      </c>
      <c r="D54" s="810">
        <f t="shared" ref="D54:N54" si="7">D47+D53</f>
        <v>0</v>
      </c>
      <c r="E54" s="810">
        <f t="shared" si="7"/>
        <v>0</v>
      </c>
      <c r="F54" s="810">
        <f t="shared" si="7"/>
        <v>0</v>
      </c>
      <c r="G54" s="810">
        <f t="shared" si="7"/>
        <v>0</v>
      </c>
      <c r="H54" s="810">
        <f t="shared" si="7"/>
        <v>0</v>
      </c>
      <c r="I54" s="810">
        <f t="shared" si="7"/>
        <v>0</v>
      </c>
      <c r="J54" s="810">
        <f t="shared" si="7"/>
        <v>0</v>
      </c>
      <c r="K54" s="810">
        <f t="shared" si="7"/>
        <v>0</v>
      </c>
      <c r="L54" s="810">
        <f t="shared" si="7"/>
        <v>0</v>
      </c>
      <c r="M54" s="810">
        <f t="shared" si="7"/>
        <v>0</v>
      </c>
      <c r="N54" s="810">
        <f t="shared" si="7"/>
        <v>0</v>
      </c>
      <c r="O54" s="810">
        <f>LARGE(C54:N54,1)</f>
        <v>0</v>
      </c>
    </row>
    <row r="55" spans="2:16" s="799" customFormat="1" ht="11.25" hidden="1" x14ac:dyDescent="0.2">
      <c r="B55" s="807" t="s">
        <v>364</v>
      </c>
      <c r="C55" s="808">
        <f>SUM(C48:C50)</f>
        <v>0</v>
      </c>
      <c r="D55" s="808">
        <f t="shared" ref="D55:N55" si="8">SUM(D48:D50)</f>
        <v>0</v>
      </c>
      <c r="E55" s="808">
        <f t="shared" si="8"/>
        <v>0</v>
      </c>
      <c r="F55" s="808">
        <f t="shared" si="8"/>
        <v>0</v>
      </c>
      <c r="G55" s="808">
        <f t="shared" si="8"/>
        <v>0</v>
      </c>
      <c r="H55" s="808">
        <f t="shared" si="8"/>
        <v>0</v>
      </c>
      <c r="I55" s="808">
        <f t="shared" si="8"/>
        <v>0</v>
      </c>
      <c r="J55" s="808">
        <f t="shared" si="8"/>
        <v>0</v>
      </c>
      <c r="K55" s="808">
        <f t="shared" si="8"/>
        <v>0</v>
      </c>
      <c r="L55" s="808">
        <f t="shared" si="8"/>
        <v>0</v>
      </c>
      <c r="M55" s="808">
        <f t="shared" si="8"/>
        <v>0</v>
      </c>
      <c r="N55" s="808">
        <f t="shared" si="8"/>
        <v>0</v>
      </c>
      <c r="O55" s="806"/>
    </row>
    <row r="56" spans="2:16" s="799" customFormat="1" ht="11.25" hidden="1" x14ac:dyDescent="0.2">
      <c r="B56" s="807" t="s">
        <v>365</v>
      </c>
      <c r="C56" s="808">
        <f>C55</f>
        <v>0</v>
      </c>
      <c r="D56" s="808">
        <f>C56+D55</f>
        <v>0</v>
      </c>
      <c r="E56" s="808">
        <f t="shared" ref="E56:N56" si="9">D56+E55</f>
        <v>0</v>
      </c>
      <c r="F56" s="808">
        <f t="shared" si="9"/>
        <v>0</v>
      </c>
      <c r="G56" s="808">
        <f t="shared" si="9"/>
        <v>0</v>
      </c>
      <c r="H56" s="808">
        <f t="shared" si="9"/>
        <v>0</v>
      </c>
      <c r="I56" s="808">
        <f t="shared" si="9"/>
        <v>0</v>
      </c>
      <c r="J56" s="808">
        <f t="shared" si="9"/>
        <v>0</v>
      </c>
      <c r="K56" s="808">
        <f t="shared" si="9"/>
        <v>0</v>
      </c>
      <c r="L56" s="808">
        <f t="shared" si="9"/>
        <v>0</v>
      </c>
      <c r="M56" s="808">
        <f t="shared" si="9"/>
        <v>0</v>
      </c>
      <c r="N56" s="808">
        <f t="shared" si="9"/>
        <v>0</v>
      </c>
      <c r="O56" s="806"/>
    </row>
    <row r="57" spans="2:16" s="799" customFormat="1" ht="11.25" hidden="1" x14ac:dyDescent="0.2">
      <c r="B57" s="809" t="s">
        <v>366</v>
      </c>
      <c r="C57" s="810">
        <f>C47+C56</f>
        <v>0</v>
      </c>
      <c r="D57" s="810">
        <f t="shared" ref="D57:N57" si="10">D47+D56</f>
        <v>0</v>
      </c>
      <c r="E57" s="810">
        <f t="shared" si="10"/>
        <v>0</v>
      </c>
      <c r="F57" s="810">
        <f t="shared" si="10"/>
        <v>0</v>
      </c>
      <c r="G57" s="810">
        <f t="shared" si="10"/>
        <v>0</v>
      </c>
      <c r="H57" s="810">
        <f t="shared" si="10"/>
        <v>0</v>
      </c>
      <c r="I57" s="810">
        <f t="shared" si="10"/>
        <v>0</v>
      </c>
      <c r="J57" s="810">
        <f t="shared" si="10"/>
        <v>0</v>
      </c>
      <c r="K57" s="810">
        <f t="shared" si="10"/>
        <v>0</v>
      </c>
      <c r="L57" s="810">
        <f t="shared" si="10"/>
        <v>0</v>
      </c>
      <c r="M57" s="810">
        <f t="shared" si="10"/>
        <v>0</v>
      </c>
      <c r="N57" s="810">
        <f t="shared" si="10"/>
        <v>0</v>
      </c>
      <c r="O57" s="810">
        <f>IF(SUM(C47:N47)=0,0,LARGE(C57:N57,1))</f>
        <v>0</v>
      </c>
    </row>
    <row r="58" spans="2:16" hidden="1" x14ac:dyDescent="0.25">
      <c r="C58" s="227"/>
      <c r="D58" s="227"/>
      <c r="E58" s="227"/>
      <c r="F58" s="227"/>
      <c r="G58" s="227"/>
      <c r="H58" s="227"/>
      <c r="I58" s="227"/>
      <c r="J58" s="227"/>
      <c r="K58" s="227"/>
      <c r="L58" s="227"/>
      <c r="M58" s="227"/>
      <c r="N58" s="227"/>
      <c r="O58" s="227"/>
    </row>
    <row r="59" spans="2:16" hidden="1" x14ac:dyDescent="0.25">
      <c r="B59" s="460" t="s">
        <v>332</v>
      </c>
    </row>
    <row r="60" spans="2:16" hidden="1" x14ac:dyDescent="0.25">
      <c r="B60" s="460" t="s">
        <v>323</v>
      </c>
      <c r="C60" s="499">
        <f>IF(REBANHO!E55="",0,REBANHO!E55)</f>
        <v>1</v>
      </c>
      <c r="D60" s="499">
        <f>IF(REBANHO!F55="",0,REBANHO!F55)</f>
        <v>1</v>
      </c>
      <c r="E60" s="499">
        <f>IF(REBANHO!G55="",0,REBANHO!G55)</f>
        <v>1</v>
      </c>
      <c r="F60" s="499">
        <f>IF(REBANHO!H55="",0,REBANHO!H55)</f>
        <v>1</v>
      </c>
      <c r="G60" s="499">
        <f>IF(REBANHO!I55="",0,REBANHO!I55)</f>
        <v>1</v>
      </c>
      <c r="H60" s="499">
        <f>IF(REBANHO!J55="",0,REBANHO!J55)</f>
        <v>1</v>
      </c>
      <c r="I60" s="499">
        <f>IF(REBANHO!K55="",0,REBANHO!K55)</f>
        <v>1</v>
      </c>
      <c r="J60" s="499">
        <f>IF(REBANHO!L55="",0,REBANHO!L55)</f>
        <v>1</v>
      </c>
      <c r="K60" s="499">
        <f>IF(REBANHO!M55="",0,REBANHO!M55)</f>
        <v>1</v>
      </c>
      <c r="L60" s="499">
        <f>IF(REBANHO!N55="",0,REBANHO!N55)</f>
        <v>1</v>
      </c>
      <c r="M60" s="499">
        <f>IF(REBANHO!O55="",0,REBANHO!O55)</f>
        <v>0</v>
      </c>
      <c r="N60" s="499">
        <f>IF(REBANHO!P55="",0,REBANHO!P55)</f>
        <v>0</v>
      </c>
      <c r="O60" s="227"/>
      <c r="P60" s="499"/>
    </row>
    <row r="61" spans="2:16" hidden="1" x14ac:dyDescent="0.25">
      <c r="B61" s="460" t="s">
        <v>325</v>
      </c>
      <c r="C61" s="227">
        <f>SAÍDAS!E23</f>
        <v>0</v>
      </c>
      <c r="D61" s="227">
        <f>SAÍDAS!F23</f>
        <v>0</v>
      </c>
      <c r="E61" s="227">
        <f>SAÍDAS!G23</f>
        <v>0</v>
      </c>
      <c r="F61" s="227">
        <f>SAÍDAS!H23</f>
        <v>0</v>
      </c>
      <c r="G61" s="227">
        <f>SAÍDAS!I23</f>
        <v>0</v>
      </c>
      <c r="H61" s="227">
        <f>SAÍDAS!J23</f>
        <v>0</v>
      </c>
      <c r="I61" s="227">
        <f>SAÍDAS!K23</f>
        <v>0</v>
      </c>
      <c r="J61" s="227">
        <f>SAÍDAS!L23</f>
        <v>0</v>
      </c>
      <c r="K61" s="227">
        <f>SAÍDAS!M23</f>
        <v>0</v>
      </c>
      <c r="L61" s="227">
        <f>SAÍDAS!N23</f>
        <v>0</v>
      </c>
      <c r="M61" s="227">
        <f>SAÍDAS!O23</f>
        <v>0</v>
      </c>
      <c r="N61" s="227">
        <f>SAÍDAS!P23</f>
        <v>0</v>
      </c>
      <c r="O61" s="227"/>
      <c r="P61" s="227"/>
    </row>
    <row r="62" spans="2:16" hidden="1" x14ac:dyDescent="0.25">
      <c r="B62" s="460" t="s">
        <v>326</v>
      </c>
      <c r="C62" s="227">
        <f>ENTRADAS!D24</f>
        <v>0</v>
      </c>
      <c r="D62" s="227">
        <f>ENTRADAS!E24</f>
        <v>0</v>
      </c>
      <c r="E62" s="227">
        <f>ENTRADAS!F24</f>
        <v>0</v>
      </c>
      <c r="F62" s="227">
        <f>ENTRADAS!G24</f>
        <v>0</v>
      </c>
      <c r="G62" s="227">
        <f>ENTRADAS!H24</f>
        <v>0</v>
      </c>
      <c r="H62" s="227">
        <f>ENTRADAS!I24</f>
        <v>0</v>
      </c>
      <c r="I62" s="227">
        <f>ENTRADAS!J24</f>
        <v>0</v>
      </c>
      <c r="J62" s="227">
        <f>ENTRADAS!K24</f>
        <v>0</v>
      </c>
      <c r="K62" s="227">
        <f>ENTRADAS!L24</f>
        <v>0</v>
      </c>
      <c r="L62" s="227">
        <f>ENTRADAS!M24</f>
        <v>0</v>
      </c>
      <c r="M62" s="227">
        <f>ENTRADAS!N24</f>
        <v>0</v>
      </c>
      <c r="N62" s="227">
        <f>ENTRADAS!O24</f>
        <v>0</v>
      </c>
      <c r="O62" s="227"/>
      <c r="P62" s="227"/>
    </row>
    <row r="63" spans="2:16" hidden="1" x14ac:dyDescent="0.25">
      <c r="B63" s="460" t="s">
        <v>344</v>
      </c>
      <c r="C63" s="227">
        <f>ENTRADAS!D39</f>
        <v>0</v>
      </c>
      <c r="D63" s="227">
        <f>ENTRADAS!E39</f>
        <v>0</v>
      </c>
      <c r="E63" s="227">
        <f>ENTRADAS!F39</f>
        <v>0</v>
      </c>
      <c r="F63" s="227">
        <f>ENTRADAS!G39</f>
        <v>0</v>
      </c>
      <c r="G63" s="227">
        <f>ENTRADAS!H39</f>
        <v>0</v>
      </c>
      <c r="H63" s="227">
        <f>ENTRADAS!I39</f>
        <v>0</v>
      </c>
      <c r="I63" s="227">
        <f>ENTRADAS!J39</f>
        <v>0</v>
      </c>
      <c r="J63" s="227">
        <f>ENTRADAS!K39</f>
        <v>0</v>
      </c>
      <c r="K63" s="227">
        <f>ENTRADAS!L39</f>
        <v>0</v>
      </c>
      <c r="L63" s="227">
        <f>ENTRADAS!M39</f>
        <v>0</v>
      </c>
      <c r="M63" s="227">
        <f>ENTRADAS!N39</f>
        <v>0</v>
      </c>
      <c r="N63" s="227">
        <f>ENTRADAS!O39</f>
        <v>0</v>
      </c>
      <c r="O63" s="227"/>
      <c r="P63" s="227"/>
    </row>
    <row r="64" spans="2:16" hidden="1" x14ac:dyDescent="0.25">
      <c r="B64" s="460" t="s">
        <v>327</v>
      </c>
      <c r="C64" s="499">
        <f>REBANHO!E75</f>
        <v>0</v>
      </c>
      <c r="D64" s="499">
        <f>REBANHO!F75</f>
        <v>0</v>
      </c>
      <c r="E64" s="499">
        <f>REBANHO!G75</f>
        <v>0</v>
      </c>
      <c r="F64" s="499">
        <f>REBANHO!H75</f>
        <v>0</v>
      </c>
      <c r="G64" s="499">
        <f>REBANHO!I75</f>
        <v>0</v>
      </c>
      <c r="H64" s="499">
        <f>REBANHO!J75</f>
        <v>0</v>
      </c>
      <c r="I64" s="499">
        <f>REBANHO!K75</f>
        <v>0</v>
      </c>
      <c r="J64" s="499">
        <f>REBANHO!L75</f>
        <v>0</v>
      </c>
      <c r="K64" s="499">
        <f>REBANHO!M75</f>
        <v>0</v>
      </c>
      <c r="L64" s="499">
        <f>REBANHO!N75</f>
        <v>0</v>
      </c>
      <c r="M64" s="499">
        <f>REBANHO!O75</f>
        <v>0</v>
      </c>
      <c r="N64" s="499">
        <f>REBANHO!P75</f>
        <v>0</v>
      </c>
      <c r="O64" s="499">
        <f>SUM(C61:N61)+SUM(C65:N65)</f>
        <v>-2</v>
      </c>
      <c r="P64" s="460" t="s">
        <v>362</v>
      </c>
    </row>
    <row r="65" spans="2:16" hidden="1" x14ac:dyDescent="0.25">
      <c r="B65" s="500" t="s">
        <v>328</v>
      </c>
      <c r="C65" s="501">
        <f t="shared" ref="C65:N65" si="11">C60-C66</f>
        <v>0</v>
      </c>
      <c r="D65" s="501">
        <f t="shared" si="11"/>
        <v>0</v>
      </c>
      <c r="E65" s="501">
        <f t="shared" si="11"/>
        <v>0</v>
      </c>
      <c r="F65" s="501">
        <f t="shared" si="11"/>
        <v>0</v>
      </c>
      <c r="G65" s="501">
        <f t="shared" si="11"/>
        <v>0</v>
      </c>
      <c r="H65" s="501">
        <f t="shared" si="11"/>
        <v>0</v>
      </c>
      <c r="I65" s="501">
        <f t="shared" si="11"/>
        <v>0</v>
      </c>
      <c r="J65" s="501">
        <f t="shared" si="11"/>
        <v>0</v>
      </c>
      <c r="K65" s="501">
        <f t="shared" si="11"/>
        <v>0</v>
      </c>
      <c r="L65" s="501">
        <f t="shared" si="11"/>
        <v>0</v>
      </c>
      <c r="M65" s="501">
        <f t="shared" si="11"/>
        <v>-1</v>
      </c>
      <c r="N65" s="501">
        <f t="shared" si="11"/>
        <v>-1</v>
      </c>
      <c r="O65" s="499">
        <f>SUM(C65:N65)</f>
        <v>-2</v>
      </c>
      <c r="P65" s="460" t="s">
        <v>328</v>
      </c>
    </row>
    <row r="66" spans="2:16" hidden="1" x14ac:dyDescent="0.25">
      <c r="B66" s="502" t="s">
        <v>329</v>
      </c>
      <c r="C66" s="503">
        <f>SAÍDAS!C23+C61-C62-C63-C64</f>
        <v>1</v>
      </c>
      <c r="D66" s="503">
        <f>C66+D61-D62-D63-D64</f>
        <v>1</v>
      </c>
      <c r="E66" s="503">
        <f t="shared" ref="E66:N66" si="12">D66+E61-E62-E63-E64</f>
        <v>1</v>
      </c>
      <c r="F66" s="503">
        <f t="shared" si="12"/>
        <v>1</v>
      </c>
      <c r="G66" s="503">
        <f t="shared" si="12"/>
        <v>1</v>
      </c>
      <c r="H66" s="503">
        <f t="shared" si="12"/>
        <v>1</v>
      </c>
      <c r="I66" s="503">
        <f t="shared" si="12"/>
        <v>1</v>
      </c>
      <c r="J66" s="503">
        <f t="shared" si="12"/>
        <v>1</v>
      </c>
      <c r="K66" s="503">
        <f t="shared" si="12"/>
        <v>1</v>
      </c>
      <c r="L66" s="503">
        <f t="shared" si="12"/>
        <v>1</v>
      </c>
      <c r="M66" s="503">
        <f t="shared" si="12"/>
        <v>1</v>
      </c>
      <c r="N66" s="503">
        <f t="shared" si="12"/>
        <v>1</v>
      </c>
      <c r="O66" s="227"/>
      <c r="P66" s="499"/>
    </row>
    <row r="67" spans="2:16" hidden="1" x14ac:dyDescent="0.25">
      <c r="B67" s="460" t="s">
        <v>347</v>
      </c>
      <c r="C67" s="326">
        <f>REBANHO!E55*REBANHO!E56</f>
        <v>600</v>
      </c>
      <c r="D67" s="326">
        <f>IF(D60=0,C67,REBANHO!F55*REBANHO!F56)</f>
        <v>600</v>
      </c>
      <c r="E67" s="326">
        <f>IF(E60=0,D67,REBANHO!G55*REBANHO!G56)</f>
        <v>600</v>
      </c>
      <c r="F67" s="326">
        <f>IF(F60=0,E67,REBANHO!H55*REBANHO!H56)</f>
        <v>600</v>
      </c>
      <c r="G67" s="326">
        <f>IF(G60=0,F67,REBANHO!I55*REBANHO!I56)</f>
        <v>600</v>
      </c>
      <c r="H67" s="326">
        <f>IF(H60=0,G67,REBANHO!J55*REBANHO!J56)</f>
        <v>600</v>
      </c>
      <c r="I67" s="326">
        <f>IF(I60=0,H67,REBANHO!K55*REBANHO!K56)</f>
        <v>606</v>
      </c>
      <c r="J67" s="326">
        <f>IF(J60=0,I67,REBANHO!L55*REBANHO!L56)</f>
        <v>606</v>
      </c>
      <c r="K67" s="326">
        <f>IF(K60=0,J67,REBANHO!M55*REBANHO!M56)</f>
        <v>550</v>
      </c>
      <c r="L67" s="326">
        <f>IF(L60=0,K67,REBANHO!N55*REBANHO!N56)</f>
        <v>550</v>
      </c>
      <c r="M67" s="326">
        <f>IF(M60=0,L67,REBANHO!O55*REBANHO!O56)</f>
        <v>550</v>
      </c>
      <c r="N67" s="326">
        <f>IF(N60=0,M67,REBANHO!P55*REBANHO!P56)</f>
        <v>550</v>
      </c>
      <c r="O67" s="326"/>
    </row>
    <row r="68" spans="2:16" hidden="1" x14ac:dyDescent="0.25">
      <c r="B68" s="460" t="s">
        <v>359</v>
      </c>
      <c r="C68" s="326">
        <f>REBANHO!E55*REBANHO!E56</f>
        <v>600</v>
      </c>
      <c r="D68" s="326">
        <f>REBANHO!F55*REBANHO!F56</f>
        <v>600</v>
      </c>
      <c r="E68" s="326">
        <f>REBANHO!G55*REBANHO!G56</f>
        <v>600</v>
      </c>
      <c r="F68" s="326">
        <f>REBANHO!H55*REBANHO!H56</f>
        <v>600</v>
      </c>
      <c r="G68" s="326">
        <f>REBANHO!I55*REBANHO!I56</f>
        <v>600</v>
      </c>
      <c r="H68" s="326">
        <f>REBANHO!J55*REBANHO!J56</f>
        <v>600</v>
      </c>
      <c r="I68" s="326">
        <f>REBANHO!K55*REBANHO!K56</f>
        <v>606</v>
      </c>
      <c r="J68" s="326">
        <f>REBANHO!L55*REBANHO!L56</f>
        <v>606</v>
      </c>
      <c r="K68" s="326">
        <f>REBANHO!M55*REBANHO!M56</f>
        <v>550</v>
      </c>
      <c r="L68" s="326">
        <f>REBANHO!N55*REBANHO!N56</f>
        <v>550</v>
      </c>
      <c r="M68" s="326">
        <f>REBANHO!O55*REBANHO!O56</f>
        <v>0</v>
      </c>
      <c r="N68" s="326">
        <f>REBANHO!P55*REBANHO!P56</f>
        <v>0</v>
      </c>
      <c r="O68" s="326"/>
    </row>
    <row r="69" spans="2:16" hidden="1" x14ac:dyDescent="0.25">
      <c r="B69" s="504" t="s">
        <v>350</v>
      </c>
      <c r="C69" s="505">
        <f>ENTRADAS!D39*ENTRADAS!D40</f>
        <v>0</v>
      </c>
      <c r="D69" s="505">
        <f>ENTRADAS!E39*ENTRADAS!E40</f>
        <v>0</v>
      </c>
      <c r="E69" s="505">
        <f>ENTRADAS!F39*ENTRADAS!F40</f>
        <v>0</v>
      </c>
      <c r="F69" s="505">
        <f>ENTRADAS!G39*ENTRADAS!G40</f>
        <v>0</v>
      </c>
      <c r="G69" s="505">
        <f>ENTRADAS!H39*ENTRADAS!H40</f>
        <v>0</v>
      </c>
      <c r="H69" s="505">
        <f>ENTRADAS!I39*ENTRADAS!I40</f>
        <v>0</v>
      </c>
      <c r="I69" s="505">
        <f>ENTRADAS!J39*ENTRADAS!J40</f>
        <v>0</v>
      </c>
      <c r="J69" s="505">
        <f>ENTRADAS!K39*ENTRADAS!K40</f>
        <v>0</v>
      </c>
      <c r="K69" s="505">
        <f>ENTRADAS!L39*ENTRADAS!L40</f>
        <v>0</v>
      </c>
      <c r="L69" s="505">
        <f>ENTRADAS!M39*ENTRADAS!M40</f>
        <v>0</v>
      </c>
      <c r="M69" s="505">
        <f>ENTRADAS!N39*ENTRADAS!N40</f>
        <v>0</v>
      </c>
      <c r="N69" s="505">
        <f>ENTRADAS!O39*ENTRADAS!O40</f>
        <v>0</v>
      </c>
      <c r="O69" s="326">
        <f>SUM(C69:N69)</f>
        <v>0</v>
      </c>
    </row>
    <row r="70" spans="2:16" hidden="1" x14ac:dyDescent="0.25">
      <c r="B70" s="504" t="s">
        <v>352</v>
      </c>
      <c r="C70" s="505">
        <f>ENTRADAS!D24*ENTRADAS!D25</f>
        <v>0</v>
      </c>
      <c r="D70" s="505">
        <f>ENTRADAS!E24*ENTRADAS!E25</f>
        <v>0</v>
      </c>
      <c r="E70" s="505">
        <f>ENTRADAS!F24*ENTRADAS!F25</f>
        <v>0</v>
      </c>
      <c r="F70" s="505">
        <f>ENTRADAS!G24*ENTRADAS!G25</f>
        <v>0</v>
      </c>
      <c r="G70" s="505">
        <f>ENTRADAS!H24*ENTRADAS!H25</f>
        <v>0</v>
      </c>
      <c r="H70" s="505">
        <f>ENTRADAS!I24*ENTRADAS!I25</f>
        <v>0</v>
      </c>
      <c r="I70" s="505">
        <f>ENTRADAS!J24*ENTRADAS!J25</f>
        <v>0</v>
      </c>
      <c r="J70" s="505">
        <f>ENTRADAS!K24*ENTRADAS!K25</f>
        <v>0</v>
      </c>
      <c r="K70" s="505">
        <f>ENTRADAS!L24*ENTRADAS!L25</f>
        <v>0</v>
      </c>
      <c r="L70" s="505">
        <f>ENTRADAS!M24*ENTRADAS!M25</f>
        <v>0</v>
      </c>
      <c r="M70" s="505">
        <f>ENTRADAS!N24*ENTRADAS!N25</f>
        <v>0</v>
      </c>
      <c r="N70" s="505">
        <f>ENTRADAS!O24*ENTRADAS!O25</f>
        <v>0</v>
      </c>
      <c r="O70" s="326">
        <f>SUM(C70:N70)</f>
        <v>0</v>
      </c>
    </row>
    <row r="71" spans="2:16" hidden="1" x14ac:dyDescent="0.25">
      <c r="B71" s="504" t="s">
        <v>353</v>
      </c>
      <c r="C71" s="505">
        <f>REBANHO!E75*REBANHO!E76</f>
        <v>0</v>
      </c>
      <c r="D71" s="505">
        <f>REBANHO!F75*REBANHO!F76</f>
        <v>0</v>
      </c>
      <c r="E71" s="505">
        <f>REBANHO!G75*REBANHO!G76</f>
        <v>0</v>
      </c>
      <c r="F71" s="505">
        <f>REBANHO!H75*REBANHO!H76</f>
        <v>0</v>
      </c>
      <c r="G71" s="505">
        <f>REBANHO!I75*REBANHO!I76</f>
        <v>0</v>
      </c>
      <c r="H71" s="505">
        <f>REBANHO!J75*REBANHO!J76</f>
        <v>0</v>
      </c>
      <c r="I71" s="505">
        <f>REBANHO!K75*REBANHO!K76</f>
        <v>0</v>
      </c>
      <c r="J71" s="505">
        <f>REBANHO!L75*REBANHO!L76</f>
        <v>0</v>
      </c>
      <c r="K71" s="505">
        <f>REBANHO!M75*REBANHO!M76</f>
        <v>0</v>
      </c>
      <c r="L71" s="505">
        <f>REBANHO!N75*REBANHO!N76</f>
        <v>0</v>
      </c>
      <c r="M71" s="505">
        <f>REBANHO!O75*REBANHO!O76</f>
        <v>0</v>
      </c>
      <c r="N71" s="505">
        <f>REBANHO!P75*REBANHO!P76</f>
        <v>0</v>
      </c>
      <c r="O71" s="326"/>
    </row>
    <row r="72" spans="2:16" hidden="1" x14ac:dyDescent="0.25">
      <c r="B72" s="504" t="s">
        <v>354</v>
      </c>
      <c r="C72" s="505">
        <f>IF(C65=0,0,(C$67/C$66)*C65)</f>
        <v>0</v>
      </c>
      <c r="D72" s="505">
        <f t="shared" ref="D72:N72" si="13">IF(D65=0,0,(D$67/D$66)*D65)</f>
        <v>0</v>
      </c>
      <c r="E72" s="505">
        <f t="shared" si="13"/>
        <v>0</v>
      </c>
      <c r="F72" s="505">
        <f t="shared" si="13"/>
        <v>0</v>
      </c>
      <c r="G72" s="505">
        <f t="shared" si="13"/>
        <v>0</v>
      </c>
      <c r="H72" s="505">
        <f t="shared" si="13"/>
        <v>0</v>
      </c>
      <c r="I72" s="505">
        <f t="shared" si="13"/>
        <v>0</v>
      </c>
      <c r="J72" s="505">
        <f t="shared" si="13"/>
        <v>0</v>
      </c>
      <c r="K72" s="505">
        <f t="shared" si="13"/>
        <v>0</v>
      </c>
      <c r="L72" s="505">
        <f t="shared" si="13"/>
        <v>0</v>
      </c>
      <c r="M72" s="505">
        <f t="shared" si="13"/>
        <v>-550</v>
      </c>
      <c r="N72" s="505">
        <f t="shared" si="13"/>
        <v>-550</v>
      </c>
      <c r="O72" s="326"/>
    </row>
    <row r="73" spans="2:16" hidden="1" x14ac:dyDescent="0.25">
      <c r="B73" s="504" t="s">
        <v>355</v>
      </c>
      <c r="C73" s="505">
        <f>SUM(C69:C72)</f>
        <v>0</v>
      </c>
      <c r="D73" s="505">
        <f t="shared" ref="D73:N73" si="14">SUM(D69:D72)</f>
        <v>0</v>
      </c>
      <c r="E73" s="505">
        <f t="shared" si="14"/>
        <v>0</v>
      </c>
      <c r="F73" s="505">
        <f t="shared" si="14"/>
        <v>0</v>
      </c>
      <c r="G73" s="505">
        <f t="shared" si="14"/>
        <v>0</v>
      </c>
      <c r="H73" s="505">
        <f t="shared" si="14"/>
        <v>0</v>
      </c>
      <c r="I73" s="505">
        <f t="shared" si="14"/>
        <v>0</v>
      </c>
      <c r="J73" s="505">
        <f t="shared" si="14"/>
        <v>0</v>
      </c>
      <c r="K73" s="505">
        <f t="shared" si="14"/>
        <v>0</v>
      </c>
      <c r="L73" s="505">
        <f t="shared" si="14"/>
        <v>0</v>
      </c>
      <c r="M73" s="505">
        <f t="shared" si="14"/>
        <v>-550</v>
      </c>
      <c r="N73" s="505">
        <f t="shared" si="14"/>
        <v>-550</v>
      </c>
      <c r="O73" s="326"/>
    </row>
    <row r="74" spans="2:16" hidden="1" x14ac:dyDescent="0.25">
      <c r="B74" s="504" t="s">
        <v>356</v>
      </c>
      <c r="C74" s="505">
        <f>C73</f>
        <v>0</v>
      </c>
      <c r="D74" s="505">
        <f>C74+D73</f>
        <v>0</v>
      </c>
      <c r="E74" s="505">
        <f t="shared" ref="E74:N74" si="15">D74+E73</f>
        <v>0</v>
      </c>
      <c r="F74" s="505">
        <f t="shared" si="15"/>
        <v>0</v>
      </c>
      <c r="G74" s="505">
        <f t="shared" si="15"/>
        <v>0</v>
      </c>
      <c r="H74" s="505">
        <f t="shared" si="15"/>
        <v>0</v>
      </c>
      <c r="I74" s="505">
        <f t="shared" si="15"/>
        <v>0</v>
      </c>
      <c r="J74" s="505">
        <f t="shared" si="15"/>
        <v>0</v>
      </c>
      <c r="K74" s="505">
        <f t="shared" si="15"/>
        <v>0</v>
      </c>
      <c r="L74" s="505">
        <f t="shared" si="15"/>
        <v>0</v>
      </c>
      <c r="M74" s="505">
        <f t="shared" si="15"/>
        <v>-550</v>
      </c>
      <c r="N74" s="505">
        <f t="shared" si="15"/>
        <v>-1100</v>
      </c>
      <c r="O74" s="326"/>
    </row>
    <row r="75" spans="2:16" hidden="1" x14ac:dyDescent="0.25">
      <c r="B75" s="506" t="s">
        <v>351</v>
      </c>
      <c r="C75" s="507">
        <f>C68+C74</f>
        <v>600</v>
      </c>
      <c r="D75" s="507">
        <f t="shared" ref="D75:N75" si="16">D68+D74</f>
        <v>600</v>
      </c>
      <c r="E75" s="507">
        <f t="shared" si="16"/>
        <v>600</v>
      </c>
      <c r="F75" s="507">
        <f t="shared" si="16"/>
        <v>600</v>
      </c>
      <c r="G75" s="507">
        <f t="shared" si="16"/>
        <v>600</v>
      </c>
      <c r="H75" s="507">
        <f t="shared" si="16"/>
        <v>600</v>
      </c>
      <c r="I75" s="507">
        <f t="shared" si="16"/>
        <v>606</v>
      </c>
      <c r="J75" s="507">
        <f t="shared" si="16"/>
        <v>606</v>
      </c>
      <c r="K75" s="507">
        <f t="shared" si="16"/>
        <v>550</v>
      </c>
      <c r="L75" s="507">
        <f t="shared" si="16"/>
        <v>550</v>
      </c>
      <c r="M75" s="507">
        <f t="shared" si="16"/>
        <v>-550</v>
      </c>
      <c r="N75" s="507">
        <f t="shared" si="16"/>
        <v>-1100</v>
      </c>
      <c r="O75" s="507">
        <f>LARGE(C75:N75,1)</f>
        <v>606</v>
      </c>
    </row>
    <row r="76" spans="2:16" hidden="1" x14ac:dyDescent="0.25">
      <c r="B76" s="504" t="s">
        <v>364</v>
      </c>
      <c r="C76" s="505">
        <f>SUM(C69:C71)</f>
        <v>0</v>
      </c>
      <c r="D76" s="505">
        <f t="shared" ref="D76:N76" si="17">SUM(D69:D71)</f>
        <v>0</v>
      </c>
      <c r="E76" s="505">
        <f t="shared" si="17"/>
        <v>0</v>
      </c>
      <c r="F76" s="505">
        <f t="shared" si="17"/>
        <v>0</v>
      </c>
      <c r="G76" s="505">
        <f t="shared" si="17"/>
        <v>0</v>
      </c>
      <c r="H76" s="505">
        <f t="shared" si="17"/>
        <v>0</v>
      </c>
      <c r="I76" s="505">
        <f t="shared" si="17"/>
        <v>0</v>
      </c>
      <c r="J76" s="505">
        <f t="shared" si="17"/>
        <v>0</v>
      </c>
      <c r="K76" s="505">
        <f t="shared" si="17"/>
        <v>0</v>
      </c>
      <c r="L76" s="505">
        <f t="shared" si="17"/>
        <v>0</v>
      </c>
      <c r="M76" s="505">
        <f t="shared" si="17"/>
        <v>0</v>
      </c>
      <c r="N76" s="505">
        <f t="shared" si="17"/>
        <v>0</v>
      </c>
      <c r="O76" s="326"/>
    </row>
    <row r="77" spans="2:16" hidden="1" x14ac:dyDescent="0.25">
      <c r="B77" s="504" t="s">
        <v>365</v>
      </c>
      <c r="C77" s="505">
        <f>C76</f>
        <v>0</v>
      </c>
      <c r="D77" s="505">
        <f>C77+D76</f>
        <v>0</v>
      </c>
      <c r="E77" s="505">
        <f t="shared" ref="E77:N77" si="18">D77+E76</f>
        <v>0</v>
      </c>
      <c r="F77" s="505">
        <f t="shared" si="18"/>
        <v>0</v>
      </c>
      <c r="G77" s="505">
        <f t="shared" si="18"/>
        <v>0</v>
      </c>
      <c r="H77" s="505">
        <f t="shared" si="18"/>
        <v>0</v>
      </c>
      <c r="I77" s="505">
        <f t="shared" si="18"/>
        <v>0</v>
      </c>
      <c r="J77" s="505">
        <f t="shared" si="18"/>
        <v>0</v>
      </c>
      <c r="K77" s="505">
        <f t="shared" si="18"/>
        <v>0</v>
      </c>
      <c r="L77" s="505">
        <f t="shared" si="18"/>
        <v>0</v>
      </c>
      <c r="M77" s="505">
        <f t="shared" si="18"/>
        <v>0</v>
      </c>
      <c r="N77" s="505">
        <f t="shared" si="18"/>
        <v>0</v>
      </c>
      <c r="O77" s="326"/>
    </row>
    <row r="78" spans="2:16" hidden="1" x14ac:dyDescent="0.25">
      <c r="B78" s="506" t="s">
        <v>366</v>
      </c>
      <c r="C78" s="507">
        <f>C68+C77</f>
        <v>600</v>
      </c>
      <c r="D78" s="507">
        <f t="shared" ref="D78:N78" si="19">D68+D77</f>
        <v>600</v>
      </c>
      <c r="E78" s="507">
        <f t="shared" si="19"/>
        <v>600</v>
      </c>
      <c r="F78" s="507">
        <f t="shared" si="19"/>
        <v>600</v>
      </c>
      <c r="G78" s="507">
        <f t="shared" si="19"/>
        <v>600</v>
      </c>
      <c r="H78" s="507">
        <f t="shared" si="19"/>
        <v>600</v>
      </c>
      <c r="I78" s="507">
        <f t="shared" si="19"/>
        <v>606</v>
      </c>
      <c r="J78" s="507">
        <f t="shared" si="19"/>
        <v>606</v>
      </c>
      <c r="K78" s="507">
        <f t="shared" si="19"/>
        <v>550</v>
      </c>
      <c r="L78" s="507">
        <f t="shared" si="19"/>
        <v>550</v>
      </c>
      <c r="M78" s="507">
        <f t="shared" si="19"/>
        <v>0</v>
      </c>
      <c r="N78" s="507">
        <f t="shared" si="19"/>
        <v>0</v>
      </c>
      <c r="O78" s="507">
        <f>IF(SUM(C68:N68)=0,0,LARGE(C78:N78,1))</f>
        <v>606</v>
      </c>
    </row>
    <row r="79" spans="2:16" hidden="1" x14ac:dyDescent="0.25">
      <c r="C79" s="326"/>
      <c r="D79" s="326"/>
      <c r="E79" s="326"/>
      <c r="F79" s="326"/>
      <c r="G79" s="326"/>
      <c r="H79" s="326"/>
      <c r="I79" s="326"/>
      <c r="J79" s="326"/>
      <c r="K79" s="326"/>
      <c r="L79" s="326"/>
      <c r="M79" s="326"/>
      <c r="N79" s="326"/>
      <c r="O79" s="326"/>
    </row>
    <row r="80" spans="2:16" s="799" customFormat="1" ht="11.25" hidden="1" x14ac:dyDescent="0.2">
      <c r="B80" s="799" t="s">
        <v>333</v>
      </c>
    </row>
    <row r="81" spans="2:16" s="799" customFormat="1" ht="11.25" hidden="1" x14ac:dyDescent="0.2">
      <c r="B81" s="799" t="s">
        <v>323</v>
      </c>
      <c r="C81" s="801">
        <f>IF(REBANHO!E42="",0,REBANHO!E42)</f>
        <v>0</v>
      </c>
      <c r="D81" s="801">
        <f>IF(REBANHO!F42="",0,REBANHO!F42)</f>
        <v>0</v>
      </c>
      <c r="E81" s="801">
        <f>IF(REBANHO!G42="",0,REBANHO!G42)</f>
        <v>0</v>
      </c>
      <c r="F81" s="801">
        <f>IF(REBANHO!H42="",0,REBANHO!H42)</f>
        <v>0</v>
      </c>
      <c r="G81" s="801">
        <f>IF(REBANHO!I42="",0,REBANHO!I42)</f>
        <v>0</v>
      </c>
      <c r="H81" s="801">
        <f>IF(REBANHO!J42="",0,REBANHO!J42)</f>
        <v>0</v>
      </c>
      <c r="I81" s="801">
        <f>IF(REBANHO!K42="",0,REBANHO!K42)</f>
        <v>0</v>
      </c>
      <c r="J81" s="801">
        <f>IF(REBANHO!L42="",0,REBANHO!L42)</f>
        <v>0</v>
      </c>
      <c r="K81" s="801">
        <f>IF(REBANHO!M42="",0,REBANHO!M42)</f>
        <v>0</v>
      </c>
      <c r="L81" s="801">
        <f>IF(REBANHO!N42="",0,REBANHO!N42)</f>
        <v>0</v>
      </c>
      <c r="M81" s="801">
        <f>IF(REBANHO!O42="",0,REBANHO!O42)</f>
        <v>0</v>
      </c>
      <c r="N81" s="801">
        <f>IF(REBANHO!P42="",0,REBANHO!P42)</f>
        <v>0</v>
      </c>
      <c r="O81" s="800"/>
    </row>
    <row r="82" spans="2:16" s="799" customFormat="1" ht="11.25" hidden="1" x14ac:dyDescent="0.2">
      <c r="B82" s="799" t="s">
        <v>334</v>
      </c>
      <c r="C82" s="801">
        <f>REBANHO!E63</f>
        <v>0</v>
      </c>
      <c r="D82" s="801">
        <f>REBANHO!F63</f>
        <v>0</v>
      </c>
      <c r="E82" s="801">
        <f>REBANHO!G63</f>
        <v>0</v>
      </c>
      <c r="F82" s="801">
        <f>REBANHO!H63</f>
        <v>0</v>
      </c>
      <c r="G82" s="801">
        <f>REBANHO!I63</f>
        <v>0</v>
      </c>
      <c r="H82" s="801">
        <f>REBANHO!J63</f>
        <v>0</v>
      </c>
      <c r="I82" s="801">
        <f>REBANHO!K63</f>
        <v>0</v>
      </c>
      <c r="J82" s="801">
        <f>REBANHO!L63</f>
        <v>0</v>
      </c>
      <c r="K82" s="801">
        <f>REBANHO!M63</f>
        <v>0</v>
      </c>
      <c r="L82" s="801">
        <f>REBANHO!N63</f>
        <v>0</v>
      </c>
      <c r="M82" s="801">
        <f>REBANHO!O63</f>
        <v>0</v>
      </c>
      <c r="N82" s="801">
        <f>REBANHO!P63</f>
        <v>0</v>
      </c>
      <c r="O82" s="800"/>
    </row>
    <row r="83" spans="2:16" s="799" customFormat="1" ht="11.25" hidden="1" x14ac:dyDescent="0.2">
      <c r="B83" s="799" t="s">
        <v>325</v>
      </c>
      <c r="C83" s="800">
        <f>SAÍDAS!E7</f>
        <v>0</v>
      </c>
      <c r="D83" s="800">
        <f>SAÍDAS!F7</f>
        <v>0</v>
      </c>
      <c r="E83" s="800">
        <f>SAÍDAS!G7</f>
        <v>0</v>
      </c>
      <c r="F83" s="800">
        <f>SAÍDAS!H7</f>
        <v>0</v>
      </c>
      <c r="G83" s="800">
        <f>SAÍDAS!I7</f>
        <v>0</v>
      </c>
      <c r="H83" s="800">
        <f>SAÍDAS!J7</f>
        <v>0</v>
      </c>
      <c r="I83" s="800">
        <f>SAÍDAS!K7</f>
        <v>0</v>
      </c>
      <c r="J83" s="800">
        <f>SAÍDAS!L7</f>
        <v>0</v>
      </c>
      <c r="K83" s="800">
        <f>SAÍDAS!M7</f>
        <v>0</v>
      </c>
      <c r="L83" s="800">
        <f>SAÍDAS!N7</f>
        <v>0</v>
      </c>
      <c r="M83" s="800">
        <f>SAÍDAS!O7</f>
        <v>0</v>
      </c>
      <c r="N83" s="800">
        <f>SAÍDAS!P7</f>
        <v>0</v>
      </c>
      <c r="O83" s="800"/>
    </row>
    <row r="84" spans="2:16" s="799" customFormat="1" ht="11.25" hidden="1" x14ac:dyDescent="0.2">
      <c r="B84" s="799" t="s">
        <v>326</v>
      </c>
      <c r="C84" s="800">
        <f>ENTRADAS!D8</f>
        <v>0</v>
      </c>
      <c r="D84" s="800">
        <f>ENTRADAS!E8</f>
        <v>0</v>
      </c>
      <c r="E84" s="800">
        <f>ENTRADAS!F8</f>
        <v>0</v>
      </c>
      <c r="F84" s="800">
        <f>ENTRADAS!G8</f>
        <v>0</v>
      </c>
      <c r="G84" s="800">
        <f>ENTRADAS!H8</f>
        <v>0</v>
      </c>
      <c r="H84" s="800">
        <f>ENTRADAS!I8</f>
        <v>0</v>
      </c>
      <c r="I84" s="800">
        <f>ENTRADAS!J8</f>
        <v>0</v>
      </c>
      <c r="J84" s="800">
        <f>ENTRADAS!K8</f>
        <v>0</v>
      </c>
      <c r="K84" s="800">
        <f>ENTRADAS!L8</f>
        <v>0</v>
      </c>
      <c r="L84" s="800">
        <f>ENTRADAS!M8</f>
        <v>0</v>
      </c>
      <c r="M84" s="800">
        <f>ENTRADAS!N8</f>
        <v>0</v>
      </c>
      <c r="N84" s="800">
        <f>ENTRADAS!O8</f>
        <v>0</v>
      </c>
      <c r="O84" s="800"/>
    </row>
    <row r="85" spans="2:16" s="799" customFormat="1" ht="11.25" hidden="1" x14ac:dyDescent="0.2">
      <c r="B85" s="799" t="s">
        <v>327</v>
      </c>
      <c r="C85" s="801">
        <f>REBANHO!E67</f>
        <v>0</v>
      </c>
      <c r="D85" s="801">
        <f>REBANHO!F67</f>
        <v>0</v>
      </c>
      <c r="E85" s="801">
        <f>REBANHO!G67</f>
        <v>0</v>
      </c>
      <c r="F85" s="801">
        <f>REBANHO!H67</f>
        <v>0</v>
      </c>
      <c r="G85" s="801">
        <f>REBANHO!I67</f>
        <v>0</v>
      </c>
      <c r="H85" s="801">
        <f>REBANHO!J67</f>
        <v>0</v>
      </c>
      <c r="I85" s="801">
        <f>REBANHO!K67</f>
        <v>0</v>
      </c>
      <c r="J85" s="801">
        <f>REBANHO!L67</f>
        <v>0</v>
      </c>
      <c r="K85" s="801">
        <f>REBANHO!M67</f>
        <v>0</v>
      </c>
      <c r="L85" s="801">
        <f>REBANHO!N67</f>
        <v>0</v>
      </c>
      <c r="M85" s="801">
        <f>REBANHO!O67</f>
        <v>0</v>
      </c>
      <c r="N85" s="801">
        <f>REBANHO!P67</f>
        <v>0</v>
      </c>
      <c r="O85" s="800"/>
    </row>
    <row r="86" spans="2:16" s="799" customFormat="1" ht="11.25" hidden="1" x14ac:dyDescent="0.2">
      <c r="B86" s="802" t="s">
        <v>328</v>
      </c>
      <c r="C86" s="803">
        <f>IF(C81-C88&lt;0,(C81-C88)*-1,C81-C88)</f>
        <v>0</v>
      </c>
      <c r="D86" s="803">
        <f t="shared" ref="D86:N86" si="20">IF(D81-D88&lt;0,(D81-D88)*-1,D81-D88)</f>
        <v>0</v>
      </c>
      <c r="E86" s="803">
        <f t="shared" si="20"/>
        <v>0</v>
      </c>
      <c r="F86" s="803">
        <f t="shared" si="20"/>
        <v>0</v>
      </c>
      <c r="G86" s="803">
        <f t="shared" si="20"/>
        <v>0</v>
      </c>
      <c r="H86" s="803">
        <f t="shared" si="20"/>
        <v>0</v>
      </c>
      <c r="I86" s="803">
        <f t="shared" si="20"/>
        <v>0</v>
      </c>
      <c r="J86" s="803">
        <f t="shared" si="20"/>
        <v>0</v>
      </c>
      <c r="K86" s="803">
        <f t="shared" si="20"/>
        <v>0</v>
      </c>
      <c r="L86" s="803">
        <f t="shared" si="20"/>
        <v>0</v>
      </c>
      <c r="M86" s="803">
        <f t="shared" si="20"/>
        <v>0</v>
      </c>
      <c r="N86" s="803">
        <f t="shared" si="20"/>
        <v>0</v>
      </c>
      <c r="O86" s="801"/>
    </row>
    <row r="87" spans="2:16" s="799" customFormat="1" ht="11.25" hidden="1" x14ac:dyDescent="0.2">
      <c r="B87" s="802" t="s">
        <v>335</v>
      </c>
      <c r="C87" s="812">
        <f>C86</f>
        <v>0</v>
      </c>
      <c r="D87" s="812">
        <f>(D86-C86)</f>
        <v>0</v>
      </c>
      <c r="E87" s="812">
        <f t="shared" ref="E87:N87" si="21">(E86-D86)</f>
        <v>0</v>
      </c>
      <c r="F87" s="812">
        <f t="shared" si="21"/>
        <v>0</v>
      </c>
      <c r="G87" s="812">
        <f t="shared" si="21"/>
        <v>0</v>
      </c>
      <c r="H87" s="812">
        <f t="shared" si="21"/>
        <v>0</v>
      </c>
      <c r="I87" s="812">
        <f t="shared" si="21"/>
        <v>0</v>
      </c>
      <c r="J87" s="812">
        <f t="shared" si="21"/>
        <v>0</v>
      </c>
      <c r="K87" s="812">
        <f t="shared" si="21"/>
        <v>0</v>
      </c>
      <c r="L87" s="812">
        <f t="shared" si="21"/>
        <v>0</v>
      </c>
      <c r="M87" s="812">
        <f t="shared" si="21"/>
        <v>0</v>
      </c>
      <c r="N87" s="812">
        <f t="shared" si="21"/>
        <v>0</v>
      </c>
      <c r="O87" s="801">
        <f>SUM(C87:N87)</f>
        <v>0</v>
      </c>
    </row>
    <row r="88" spans="2:16" s="799" customFormat="1" ht="11.25" hidden="1" x14ac:dyDescent="0.2">
      <c r="B88" s="804" t="s">
        <v>329</v>
      </c>
      <c r="C88" s="805">
        <f>SAÍDAS!C7+C82+C83-C84-C85</f>
        <v>0</v>
      </c>
      <c r="D88" s="805">
        <f>C88+D82+D83-D84-D85</f>
        <v>0</v>
      </c>
      <c r="E88" s="805">
        <f t="shared" ref="E88:N88" si="22">D88+E82+E83-E84-E85</f>
        <v>0</v>
      </c>
      <c r="F88" s="805">
        <f t="shared" si="22"/>
        <v>0</v>
      </c>
      <c r="G88" s="805">
        <f t="shared" si="22"/>
        <v>0</v>
      </c>
      <c r="H88" s="805">
        <f t="shared" si="22"/>
        <v>0</v>
      </c>
      <c r="I88" s="805">
        <f t="shared" si="22"/>
        <v>0</v>
      </c>
      <c r="J88" s="805">
        <f t="shared" si="22"/>
        <v>0</v>
      </c>
      <c r="K88" s="805">
        <f t="shared" si="22"/>
        <v>0</v>
      </c>
      <c r="L88" s="805">
        <f t="shared" si="22"/>
        <v>0</v>
      </c>
      <c r="M88" s="805">
        <f t="shared" si="22"/>
        <v>0</v>
      </c>
      <c r="N88" s="805">
        <f t="shared" si="22"/>
        <v>0</v>
      </c>
      <c r="O88" s="800"/>
    </row>
    <row r="89" spans="2:16" s="799" customFormat="1" ht="11.25" hidden="1" x14ac:dyDescent="0.2">
      <c r="B89" s="799" t="s">
        <v>341</v>
      </c>
      <c r="C89" s="806">
        <f>(REBANHO!E38*REBANHO!E39)+(REBANHO!E40*REBANHO!E41)</f>
        <v>0</v>
      </c>
      <c r="D89" s="806">
        <f>IF(D81=0,C89,(REBANHO!F38*REBANHO!F39)+(REBANHO!F40*REBANHO!F41))</f>
        <v>0</v>
      </c>
      <c r="E89" s="806">
        <f>IF(E81=0,D89,(REBANHO!G38*REBANHO!G39)+(REBANHO!G40*REBANHO!G41))</f>
        <v>0</v>
      </c>
      <c r="F89" s="806">
        <f>IF(F81=0,E89,(REBANHO!H38*REBANHO!H39)+(REBANHO!H40*REBANHO!H41))</f>
        <v>0</v>
      </c>
      <c r="G89" s="806">
        <f>IF(G81=0,F89,(REBANHO!I38*REBANHO!I39)+(REBANHO!I40*REBANHO!I41))</f>
        <v>0</v>
      </c>
      <c r="H89" s="806">
        <f>IF(H81=0,G89,(REBANHO!J38*REBANHO!J39)+(REBANHO!J40*REBANHO!J41))</f>
        <v>0</v>
      </c>
      <c r="I89" s="806">
        <f>IF(I81=0,H89,(REBANHO!K38*REBANHO!K39)+(REBANHO!K40*REBANHO!K41))</f>
        <v>0</v>
      </c>
      <c r="J89" s="806">
        <f>IF(J81=0,I89,(REBANHO!L38*REBANHO!L39)+(REBANHO!L40*REBANHO!L41))</f>
        <v>0</v>
      </c>
      <c r="K89" s="806">
        <f>IF(K81=0,J89,(REBANHO!M38*REBANHO!M39)+(REBANHO!M40*REBANHO!M41))</f>
        <v>0</v>
      </c>
      <c r="L89" s="806">
        <f>IF(L81=0,K89,(REBANHO!N38*REBANHO!N39)+(REBANHO!N40*REBANHO!N41))</f>
        <v>0</v>
      </c>
      <c r="M89" s="806">
        <f>IF(M81=0,L89,(REBANHO!O38*REBANHO!O39)+(REBANHO!O40*REBANHO!O41))</f>
        <v>0</v>
      </c>
      <c r="N89" s="806">
        <f>IF(N81=0,M89,(REBANHO!P38*REBANHO!P39)+(REBANHO!P40*REBANHO!P41))</f>
        <v>0</v>
      </c>
      <c r="O89" s="806"/>
    </row>
    <row r="90" spans="2:16" s="799" customFormat="1" ht="11.25" hidden="1" x14ac:dyDescent="0.2">
      <c r="B90" s="813" t="s">
        <v>342</v>
      </c>
      <c r="C90" s="814" t="e">
        <f>(C$89/C$88)*C87</f>
        <v>#DIV/0!</v>
      </c>
      <c r="D90" s="814" t="e">
        <f t="shared" ref="D90:N90" si="23">(D89/D88)*D87</f>
        <v>#DIV/0!</v>
      </c>
      <c r="E90" s="814" t="e">
        <f t="shared" si="23"/>
        <v>#DIV/0!</v>
      </c>
      <c r="F90" s="814" t="e">
        <f t="shared" si="23"/>
        <v>#DIV/0!</v>
      </c>
      <c r="G90" s="814" t="e">
        <f t="shared" si="23"/>
        <v>#DIV/0!</v>
      </c>
      <c r="H90" s="814" t="e">
        <f t="shared" si="23"/>
        <v>#DIV/0!</v>
      </c>
      <c r="I90" s="814" t="e">
        <f t="shared" si="23"/>
        <v>#DIV/0!</v>
      </c>
      <c r="J90" s="814" t="e">
        <f t="shared" si="23"/>
        <v>#DIV/0!</v>
      </c>
      <c r="K90" s="814" t="e">
        <f t="shared" si="23"/>
        <v>#DIV/0!</v>
      </c>
      <c r="L90" s="814" t="e">
        <f t="shared" si="23"/>
        <v>#DIV/0!</v>
      </c>
      <c r="M90" s="814" t="e">
        <f t="shared" si="23"/>
        <v>#DIV/0!</v>
      </c>
      <c r="N90" s="814" t="e">
        <f t="shared" si="23"/>
        <v>#DIV/0!</v>
      </c>
      <c r="O90" s="814" t="e">
        <f>SUM(C90:N90)</f>
        <v>#DIV/0!</v>
      </c>
    </row>
    <row r="91" spans="2:16" s="799" customFormat="1" ht="11.25" hidden="1" x14ac:dyDescent="0.2">
      <c r="B91" s="799" t="s">
        <v>357</v>
      </c>
      <c r="C91" s="806">
        <f>(REBANHO!E38*REBANHO!E39)+(REBANHO!E40*REBANHO!E41)</f>
        <v>0</v>
      </c>
      <c r="D91" s="806">
        <f>(REBANHO!F38*REBANHO!F39)+(REBANHO!F40*REBANHO!F41)</f>
        <v>0</v>
      </c>
      <c r="E91" s="806">
        <f>(REBANHO!G38*REBANHO!G39)+(REBANHO!G40*REBANHO!G41)</f>
        <v>0</v>
      </c>
      <c r="F91" s="806">
        <f>(REBANHO!H38*REBANHO!H39)+(REBANHO!H40*REBANHO!H41)</f>
        <v>0</v>
      </c>
      <c r="G91" s="806">
        <f>(REBANHO!I38*REBANHO!I39)+(REBANHO!I40*REBANHO!I41)</f>
        <v>0</v>
      </c>
      <c r="H91" s="806">
        <f>(REBANHO!J38*REBANHO!J39)+(REBANHO!J40*REBANHO!J41)</f>
        <v>0</v>
      </c>
      <c r="I91" s="806">
        <f>(REBANHO!K38*REBANHO!K39)+(REBANHO!K40*REBANHO!K41)</f>
        <v>0</v>
      </c>
      <c r="J91" s="806">
        <f>(REBANHO!L38*REBANHO!L39)+(REBANHO!L40*REBANHO!L41)</f>
        <v>0</v>
      </c>
      <c r="K91" s="806">
        <f>(REBANHO!M38*REBANHO!M39)+(REBANHO!M40*REBANHO!M41)</f>
        <v>0</v>
      </c>
      <c r="L91" s="806">
        <f>(REBANHO!N38*REBANHO!N39)+(REBANHO!N40*REBANHO!N41)</f>
        <v>0</v>
      </c>
      <c r="M91" s="806">
        <f>(REBANHO!O38*REBANHO!O39)+(REBANHO!O40*REBANHO!O41)</f>
        <v>0</v>
      </c>
      <c r="N91" s="806">
        <f>(REBANHO!P38*REBANHO!P39)+(REBANHO!P40*REBANHO!P41)</f>
        <v>0</v>
      </c>
      <c r="O91" s="806"/>
    </row>
    <row r="92" spans="2:16" s="799" customFormat="1" hidden="1" x14ac:dyDescent="0.2">
      <c r="B92" s="807" t="s">
        <v>352</v>
      </c>
      <c r="C92" s="808">
        <f>ENTRADAS!D8*ENTRADAS!D9</f>
        <v>0</v>
      </c>
      <c r="D92" s="808">
        <f>ENTRADAS!E8*ENTRADAS!E9</f>
        <v>0</v>
      </c>
      <c r="E92" s="808">
        <f>ENTRADAS!F8*ENTRADAS!F9</f>
        <v>0</v>
      </c>
      <c r="F92" s="808">
        <f>ENTRADAS!G8*ENTRADAS!G9</f>
        <v>0</v>
      </c>
      <c r="G92" s="808">
        <f>ENTRADAS!H8*ENTRADAS!H9</f>
        <v>0</v>
      </c>
      <c r="H92" s="808">
        <f>ENTRADAS!I8*ENTRADAS!I9</f>
        <v>0</v>
      </c>
      <c r="I92" s="808">
        <f>ENTRADAS!J8*ENTRADAS!J9</f>
        <v>0</v>
      </c>
      <c r="J92" s="808">
        <f>ENTRADAS!K8*ENTRADAS!K9</f>
        <v>0</v>
      </c>
      <c r="K92" s="808">
        <f>ENTRADAS!L8*ENTRADAS!L9</f>
        <v>0</v>
      </c>
      <c r="L92" s="808">
        <f>ENTRADAS!M8*ENTRADAS!M9</f>
        <v>0</v>
      </c>
      <c r="M92" s="808">
        <f>ENTRADAS!N8*ENTRADAS!N9</f>
        <v>0</v>
      </c>
      <c r="N92" s="808">
        <f>ENTRADAS!O8*ENTRADAS!O9</f>
        <v>0</v>
      </c>
      <c r="O92" s="326">
        <f>SUM(C92:N92)</f>
        <v>0</v>
      </c>
      <c r="P92" s="806"/>
    </row>
    <row r="93" spans="2:16" s="799" customFormat="1" hidden="1" x14ac:dyDescent="0.2">
      <c r="B93" s="807" t="s">
        <v>353</v>
      </c>
      <c r="C93" s="808">
        <f>REBANHO!E67*REBANHO!E68</f>
        <v>0</v>
      </c>
      <c r="D93" s="808">
        <f>REBANHO!F67*REBANHO!F68</f>
        <v>0</v>
      </c>
      <c r="E93" s="808">
        <f>REBANHO!G67*REBANHO!G68</f>
        <v>0</v>
      </c>
      <c r="F93" s="808">
        <f>REBANHO!H67*REBANHO!H68</f>
        <v>0</v>
      </c>
      <c r="G93" s="808">
        <f>REBANHO!I67*REBANHO!I68</f>
        <v>0</v>
      </c>
      <c r="H93" s="808">
        <f>REBANHO!J67*REBANHO!J68</f>
        <v>0</v>
      </c>
      <c r="I93" s="808">
        <f>REBANHO!K67*REBANHO!K68</f>
        <v>0</v>
      </c>
      <c r="J93" s="808">
        <f>REBANHO!L67*REBANHO!L68</f>
        <v>0</v>
      </c>
      <c r="K93" s="808">
        <f>REBANHO!M67*REBANHO!M68</f>
        <v>0</v>
      </c>
      <c r="L93" s="808">
        <f>REBANHO!N67*REBANHO!N68</f>
        <v>0</v>
      </c>
      <c r="M93" s="808">
        <f>REBANHO!O67*REBANHO!O68</f>
        <v>0</v>
      </c>
      <c r="N93" s="808">
        <f>REBANHO!P67*REBANHO!P68</f>
        <v>0</v>
      </c>
      <c r="O93" s="326"/>
      <c r="P93" s="806"/>
    </row>
    <row r="94" spans="2:16" s="799" customFormat="1" ht="11.25" hidden="1" x14ac:dyDescent="0.2">
      <c r="B94" s="807" t="s">
        <v>354</v>
      </c>
      <c r="C94" s="808">
        <f>IF(C87=0,0,(C$89/C$88)*C87)</f>
        <v>0</v>
      </c>
      <c r="D94" s="808">
        <f t="shared" ref="D94:N94" si="24">IF(D87=0,0,(D$89/D$88)*D87)</f>
        <v>0</v>
      </c>
      <c r="E94" s="808">
        <f t="shared" si="24"/>
        <v>0</v>
      </c>
      <c r="F94" s="808">
        <f t="shared" si="24"/>
        <v>0</v>
      </c>
      <c r="G94" s="808">
        <f t="shared" si="24"/>
        <v>0</v>
      </c>
      <c r="H94" s="808">
        <f t="shared" si="24"/>
        <v>0</v>
      </c>
      <c r="I94" s="808">
        <f t="shared" si="24"/>
        <v>0</v>
      </c>
      <c r="J94" s="808">
        <f t="shared" si="24"/>
        <v>0</v>
      </c>
      <c r="K94" s="808">
        <f t="shared" si="24"/>
        <v>0</v>
      </c>
      <c r="L94" s="808">
        <f t="shared" si="24"/>
        <v>0</v>
      </c>
      <c r="M94" s="808">
        <f t="shared" si="24"/>
        <v>0</v>
      </c>
      <c r="N94" s="808">
        <f t="shared" si="24"/>
        <v>0</v>
      </c>
    </row>
    <row r="95" spans="2:16" s="799" customFormat="1" ht="11.25" hidden="1" x14ac:dyDescent="0.2">
      <c r="B95" s="807" t="s">
        <v>355</v>
      </c>
      <c r="C95" s="808">
        <f>SUM(C92:C94)</f>
        <v>0</v>
      </c>
      <c r="D95" s="808">
        <f t="shared" ref="D95:N95" si="25">SUM(D92:D94)</f>
        <v>0</v>
      </c>
      <c r="E95" s="808">
        <f t="shared" si="25"/>
        <v>0</v>
      </c>
      <c r="F95" s="808">
        <f t="shared" si="25"/>
        <v>0</v>
      </c>
      <c r="G95" s="808">
        <f t="shared" si="25"/>
        <v>0</v>
      </c>
      <c r="H95" s="808">
        <f t="shared" si="25"/>
        <v>0</v>
      </c>
      <c r="I95" s="808">
        <f t="shared" si="25"/>
        <v>0</v>
      </c>
      <c r="J95" s="808">
        <f t="shared" si="25"/>
        <v>0</v>
      </c>
      <c r="K95" s="808">
        <f t="shared" si="25"/>
        <v>0</v>
      </c>
      <c r="L95" s="808">
        <f t="shared" si="25"/>
        <v>0</v>
      </c>
      <c r="M95" s="808">
        <f t="shared" si="25"/>
        <v>0</v>
      </c>
      <c r="N95" s="808">
        <f t="shared" si="25"/>
        <v>0</v>
      </c>
      <c r="O95" s="806"/>
      <c r="P95" s="806"/>
    </row>
    <row r="96" spans="2:16" s="799" customFormat="1" ht="11.25" hidden="1" x14ac:dyDescent="0.2">
      <c r="B96" s="807" t="s">
        <v>356</v>
      </c>
      <c r="C96" s="808">
        <f>C95</f>
        <v>0</v>
      </c>
      <c r="D96" s="808">
        <f t="shared" ref="D96:N96" si="26">C96+D95</f>
        <v>0</v>
      </c>
      <c r="E96" s="808">
        <f t="shared" si="26"/>
        <v>0</v>
      </c>
      <c r="F96" s="808">
        <f t="shared" si="26"/>
        <v>0</v>
      </c>
      <c r="G96" s="808">
        <f t="shared" si="26"/>
        <v>0</v>
      </c>
      <c r="H96" s="808">
        <f t="shared" si="26"/>
        <v>0</v>
      </c>
      <c r="I96" s="808">
        <f t="shared" si="26"/>
        <v>0</v>
      </c>
      <c r="J96" s="808">
        <f t="shared" si="26"/>
        <v>0</v>
      </c>
      <c r="K96" s="808">
        <f t="shared" si="26"/>
        <v>0</v>
      </c>
      <c r="L96" s="808">
        <f t="shared" si="26"/>
        <v>0</v>
      </c>
      <c r="M96" s="808">
        <f t="shared" si="26"/>
        <v>0</v>
      </c>
      <c r="N96" s="808">
        <f t="shared" si="26"/>
        <v>0</v>
      </c>
      <c r="O96" s="806"/>
      <c r="P96" s="806"/>
    </row>
    <row r="97" spans="1:16" s="799" customFormat="1" ht="11.25" hidden="1" x14ac:dyDescent="0.2">
      <c r="B97" s="809" t="s">
        <v>351</v>
      </c>
      <c r="C97" s="810">
        <f>C91+C96</f>
        <v>0</v>
      </c>
      <c r="D97" s="810">
        <f t="shared" ref="D97:N97" si="27">D91+D96</f>
        <v>0</v>
      </c>
      <c r="E97" s="810">
        <f t="shared" si="27"/>
        <v>0</v>
      </c>
      <c r="F97" s="810">
        <f t="shared" si="27"/>
        <v>0</v>
      </c>
      <c r="G97" s="810">
        <f t="shared" si="27"/>
        <v>0</v>
      </c>
      <c r="H97" s="810">
        <f t="shared" si="27"/>
        <v>0</v>
      </c>
      <c r="I97" s="810">
        <f t="shared" si="27"/>
        <v>0</v>
      </c>
      <c r="J97" s="810">
        <f t="shared" si="27"/>
        <v>0</v>
      </c>
      <c r="K97" s="810">
        <f t="shared" si="27"/>
        <v>0</v>
      </c>
      <c r="L97" s="810">
        <f t="shared" si="27"/>
        <v>0</v>
      </c>
      <c r="M97" s="810">
        <f t="shared" si="27"/>
        <v>0</v>
      </c>
      <c r="N97" s="810">
        <f t="shared" si="27"/>
        <v>0</v>
      </c>
      <c r="O97" s="810">
        <f>LARGE(C97:N97,1)</f>
        <v>0</v>
      </c>
      <c r="P97" s="806"/>
    </row>
    <row r="98" spans="1:16" s="799" customFormat="1" ht="11.25" hidden="1" x14ac:dyDescent="0.2">
      <c r="B98" s="807" t="s">
        <v>364</v>
      </c>
      <c r="C98" s="808">
        <f>SUM(C92:C93)</f>
        <v>0</v>
      </c>
      <c r="D98" s="808">
        <f t="shared" ref="D98:N98" si="28">SUM(D92:D93)</f>
        <v>0</v>
      </c>
      <c r="E98" s="808">
        <f t="shared" si="28"/>
        <v>0</v>
      </c>
      <c r="F98" s="808">
        <f t="shared" si="28"/>
        <v>0</v>
      </c>
      <c r="G98" s="808">
        <f t="shared" si="28"/>
        <v>0</v>
      </c>
      <c r="H98" s="808">
        <f t="shared" si="28"/>
        <v>0</v>
      </c>
      <c r="I98" s="808">
        <f t="shared" si="28"/>
        <v>0</v>
      </c>
      <c r="J98" s="808">
        <f t="shared" si="28"/>
        <v>0</v>
      </c>
      <c r="K98" s="808">
        <f t="shared" si="28"/>
        <v>0</v>
      </c>
      <c r="L98" s="808">
        <f t="shared" si="28"/>
        <v>0</v>
      </c>
      <c r="M98" s="808">
        <f t="shared" si="28"/>
        <v>0</v>
      </c>
      <c r="N98" s="808">
        <f t="shared" si="28"/>
        <v>0</v>
      </c>
      <c r="O98" s="806"/>
    </row>
    <row r="99" spans="1:16" s="799" customFormat="1" ht="11.25" hidden="1" x14ac:dyDescent="0.2">
      <c r="B99" s="807" t="s">
        <v>365</v>
      </c>
      <c r="C99" s="808">
        <f>C98</f>
        <v>0</v>
      </c>
      <c r="D99" s="808">
        <f>C99+D98</f>
        <v>0</v>
      </c>
      <c r="E99" s="808">
        <f t="shared" ref="E99:N99" si="29">D99+E98</f>
        <v>0</v>
      </c>
      <c r="F99" s="808">
        <f t="shared" si="29"/>
        <v>0</v>
      </c>
      <c r="G99" s="808">
        <f t="shared" si="29"/>
        <v>0</v>
      </c>
      <c r="H99" s="808">
        <f t="shared" si="29"/>
        <v>0</v>
      </c>
      <c r="I99" s="808">
        <f t="shared" si="29"/>
        <v>0</v>
      </c>
      <c r="J99" s="808">
        <f t="shared" si="29"/>
        <v>0</v>
      </c>
      <c r="K99" s="808">
        <f t="shared" si="29"/>
        <v>0</v>
      </c>
      <c r="L99" s="808">
        <f t="shared" si="29"/>
        <v>0</v>
      </c>
      <c r="M99" s="808">
        <f t="shared" si="29"/>
        <v>0</v>
      </c>
      <c r="N99" s="808">
        <f t="shared" si="29"/>
        <v>0</v>
      </c>
      <c r="O99" s="806"/>
    </row>
    <row r="100" spans="1:16" s="799" customFormat="1" ht="11.25" hidden="1" x14ac:dyDescent="0.2">
      <c r="B100" s="809" t="s">
        <v>366</v>
      </c>
      <c r="C100" s="810">
        <f>C91+C99</f>
        <v>0</v>
      </c>
      <c r="D100" s="810">
        <f t="shared" ref="D100:N100" si="30">D91+D99</f>
        <v>0</v>
      </c>
      <c r="E100" s="810">
        <f t="shared" si="30"/>
        <v>0</v>
      </c>
      <c r="F100" s="810">
        <f t="shared" si="30"/>
        <v>0</v>
      </c>
      <c r="G100" s="810">
        <f t="shared" si="30"/>
        <v>0</v>
      </c>
      <c r="H100" s="810">
        <f t="shared" si="30"/>
        <v>0</v>
      </c>
      <c r="I100" s="810">
        <f t="shared" si="30"/>
        <v>0</v>
      </c>
      <c r="J100" s="810">
        <f t="shared" si="30"/>
        <v>0</v>
      </c>
      <c r="K100" s="810">
        <f t="shared" si="30"/>
        <v>0</v>
      </c>
      <c r="L100" s="810">
        <f t="shared" si="30"/>
        <v>0</v>
      </c>
      <c r="M100" s="810">
        <f t="shared" si="30"/>
        <v>0</v>
      </c>
      <c r="N100" s="810">
        <f t="shared" si="30"/>
        <v>0</v>
      </c>
      <c r="O100" s="810">
        <f>IF(SUM(C91:N91)=0,0,LARGE(C100:N100,1))</f>
        <v>0</v>
      </c>
    </row>
    <row r="101" spans="1:16" hidden="1" x14ac:dyDescent="0.25">
      <c r="A101" s="811"/>
    </row>
    <row r="102" spans="1:16" hidden="1" x14ac:dyDescent="0.25">
      <c r="B102" s="460" t="s">
        <v>304</v>
      </c>
    </row>
    <row r="103" spans="1:16" hidden="1" x14ac:dyDescent="0.25">
      <c r="B103" s="460" t="s">
        <v>323</v>
      </c>
      <c r="C103" s="499">
        <f>IF(REBANHO!E47="",0,REBANHO!E47)</f>
        <v>137</v>
      </c>
      <c r="D103" s="499">
        <f>IF(REBANHO!F47="",0,REBANHO!F47)</f>
        <v>137</v>
      </c>
      <c r="E103" s="499">
        <f>IF(REBANHO!G47="",0,REBANHO!G47)</f>
        <v>236</v>
      </c>
      <c r="F103" s="499">
        <f>IF(REBANHO!H47="",0,REBANHO!H47)</f>
        <v>124</v>
      </c>
      <c r="G103" s="499">
        <f>IF(REBANHO!I47="",0,REBANHO!I47)</f>
        <v>101</v>
      </c>
      <c r="H103" s="499">
        <f>IF(REBANHO!J47="",0,REBANHO!J47)</f>
        <v>101</v>
      </c>
      <c r="I103" s="499">
        <f>IF(REBANHO!K47="",0,REBANHO!K47)</f>
        <v>174</v>
      </c>
      <c r="J103" s="499">
        <f>IF(REBANHO!L47="",0,REBANHO!L47)</f>
        <v>205</v>
      </c>
      <c r="K103" s="499">
        <f>IF(REBANHO!M47="",0,REBANHO!M47)</f>
        <v>205</v>
      </c>
      <c r="L103" s="499">
        <f>IF(REBANHO!N47="",0,REBANHO!N47)</f>
        <v>205</v>
      </c>
      <c r="M103" s="499">
        <f>IF(REBANHO!O47="",0,REBANHO!O47)</f>
        <v>0</v>
      </c>
      <c r="N103" s="499">
        <f>IF(REBANHO!P47="",0,REBANHO!P47)</f>
        <v>0</v>
      </c>
      <c r="O103" s="227"/>
    </row>
    <row r="104" spans="1:16" hidden="1" x14ac:dyDescent="0.25">
      <c r="B104" s="509" t="s">
        <v>337</v>
      </c>
      <c r="C104" s="508">
        <f t="shared" ref="C104:N104" si="31">C87</f>
        <v>0</v>
      </c>
      <c r="D104" s="508">
        <f t="shared" si="31"/>
        <v>0</v>
      </c>
      <c r="E104" s="508">
        <f t="shared" si="31"/>
        <v>0</v>
      </c>
      <c r="F104" s="508">
        <f t="shared" si="31"/>
        <v>0</v>
      </c>
      <c r="G104" s="508">
        <f t="shared" si="31"/>
        <v>0</v>
      </c>
      <c r="H104" s="508">
        <f t="shared" si="31"/>
        <v>0</v>
      </c>
      <c r="I104" s="508">
        <f t="shared" si="31"/>
        <v>0</v>
      </c>
      <c r="J104" s="508">
        <f t="shared" si="31"/>
        <v>0</v>
      </c>
      <c r="K104" s="508">
        <f t="shared" si="31"/>
        <v>0</v>
      </c>
      <c r="L104" s="508">
        <f t="shared" si="31"/>
        <v>0</v>
      </c>
      <c r="M104" s="508">
        <f t="shared" si="31"/>
        <v>0</v>
      </c>
      <c r="N104" s="508">
        <f t="shared" si="31"/>
        <v>0</v>
      </c>
      <c r="O104" s="227"/>
    </row>
    <row r="105" spans="1:16" hidden="1" x14ac:dyDescent="0.25">
      <c r="B105" s="460" t="s">
        <v>325</v>
      </c>
      <c r="C105" s="227">
        <f>SAÍDAS!E11</f>
        <v>0</v>
      </c>
      <c r="D105" s="227">
        <f>SAÍDAS!F11</f>
        <v>0</v>
      </c>
      <c r="E105" s="227">
        <f>SAÍDAS!G11</f>
        <v>100</v>
      </c>
      <c r="F105" s="227">
        <f>SAÍDAS!H11</f>
        <v>0</v>
      </c>
      <c r="G105" s="227">
        <f>SAÍDAS!I11</f>
        <v>0</v>
      </c>
      <c r="H105" s="227">
        <f>SAÍDAS!J11</f>
        <v>0</v>
      </c>
      <c r="I105" s="227">
        <f>SAÍDAS!K11</f>
        <v>73</v>
      </c>
      <c r="J105" s="227">
        <f>SAÍDAS!L11</f>
        <v>31</v>
      </c>
      <c r="K105" s="227">
        <f>SAÍDAS!M11</f>
        <v>0</v>
      </c>
      <c r="L105" s="227">
        <f>SAÍDAS!N11</f>
        <v>0</v>
      </c>
      <c r="M105" s="227">
        <f>SAÍDAS!O11</f>
        <v>0</v>
      </c>
      <c r="N105" s="227">
        <f>SAÍDAS!P11</f>
        <v>0</v>
      </c>
      <c r="O105" s="227"/>
    </row>
    <row r="106" spans="1:16" hidden="1" x14ac:dyDescent="0.25">
      <c r="B106" s="460" t="s">
        <v>326</v>
      </c>
      <c r="C106" s="227">
        <f>ENTRADAS!D12</f>
        <v>0</v>
      </c>
      <c r="D106" s="227">
        <f>ENTRADAS!E12</f>
        <v>0</v>
      </c>
      <c r="E106" s="227">
        <f>ENTRADAS!F12</f>
        <v>0</v>
      </c>
      <c r="F106" s="227">
        <f>ENTRADAS!G12</f>
        <v>1</v>
      </c>
      <c r="G106" s="227">
        <f>ENTRADAS!H12</f>
        <v>0</v>
      </c>
      <c r="H106" s="227">
        <f>ENTRADAS!I12</f>
        <v>0</v>
      </c>
      <c r="I106" s="227">
        <f>ENTRADAS!J12</f>
        <v>0</v>
      </c>
      <c r="J106" s="227">
        <f>ENTRADAS!K12</f>
        <v>0</v>
      </c>
      <c r="K106" s="227">
        <f>ENTRADAS!L12</f>
        <v>0</v>
      </c>
      <c r="L106" s="227">
        <f>ENTRADAS!M12</f>
        <v>0</v>
      </c>
      <c r="M106" s="227">
        <f>ENTRADAS!N12</f>
        <v>0</v>
      </c>
      <c r="N106" s="227">
        <f>ENTRADAS!O12</f>
        <v>0</v>
      </c>
      <c r="O106" s="227"/>
    </row>
    <row r="107" spans="1:16" hidden="1" x14ac:dyDescent="0.25">
      <c r="B107" s="460" t="s">
        <v>327</v>
      </c>
      <c r="C107" s="499">
        <f>REBANHO!E69</f>
        <v>0</v>
      </c>
      <c r="D107" s="499">
        <f>REBANHO!F69</f>
        <v>0</v>
      </c>
      <c r="E107" s="499">
        <f>REBANHO!G69</f>
        <v>1</v>
      </c>
      <c r="F107" s="499">
        <f>REBANHO!H69</f>
        <v>0</v>
      </c>
      <c r="G107" s="499">
        <f>REBANHO!I69</f>
        <v>0</v>
      </c>
      <c r="H107" s="499">
        <f>REBANHO!J69</f>
        <v>0</v>
      </c>
      <c r="I107" s="499">
        <f>REBANHO!K69</f>
        <v>0</v>
      </c>
      <c r="J107" s="499">
        <f>REBANHO!L69</f>
        <v>0</v>
      </c>
      <c r="K107" s="499">
        <f>REBANHO!M69</f>
        <v>0</v>
      </c>
      <c r="L107" s="499">
        <f>REBANHO!N69</f>
        <v>0</v>
      </c>
      <c r="M107" s="499">
        <f>REBANHO!O69</f>
        <v>0</v>
      </c>
      <c r="N107" s="499">
        <f>REBANHO!P69</f>
        <v>0</v>
      </c>
      <c r="O107" s="227"/>
    </row>
    <row r="108" spans="1:16" s="799" customFormat="1" ht="11.25" hidden="1" x14ac:dyDescent="0.2">
      <c r="B108" s="802" t="s">
        <v>328</v>
      </c>
      <c r="C108" s="803">
        <f t="shared" ref="C108:N108" si="32">IF(C103-C110&lt;0,(C103-C110)*-1,C103-C110)</f>
        <v>0</v>
      </c>
      <c r="D108" s="803">
        <f t="shared" si="32"/>
        <v>0</v>
      </c>
      <c r="E108" s="803">
        <f t="shared" si="32"/>
        <v>0</v>
      </c>
      <c r="F108" s="803">
        <f t="shared" si="32"/>
        <v>111</v>
      </c>
      <c r="G108" s="803">
        <f t="shared" si="32"/>
        <v>134</v>
      </c>
      <c r="H108" s="803">
        <f t="shared" si="32"/>
        <v>134</v>
      </c>
      <c r="I108" s="803">
        <f t="shared" si="32"/>
        <v>134</v>
      </c>
      <c r="J108" s="803">
        <f t="shared" si="32"/>
        <v>134</v>
      </c>
      <c r="K108" s="803">
        <f t="shared" si="32"/>
        <v>134</v>
      </c>
      <c r="L108" s="803">
        <f t="shared" si="32"/>
        <v>134</v>
      </c>
      <c r="M108" s="803">
        <f t="shared" si="32"/>
        <v>339</v>
      </c>
      <c r="N108" s="803">
        <f t="shared" si="32"/>
        <v>339</v>
      </c>
      <c r="O108" s="801"/>
    </row>
    <row r="109" spans="1:16" s="799" customFormat="1" ht="11.25" hidden="1" x14ac:dyDescent="0.2">
      <c r="B109" s="802" t="s">
        <v>336</v>
      </c>
      <c r="C109" s="815">
        <f>C108</f>
        <v>0</v>
      </c>
      <c r="D109" s="815">
        <f>(D108-C108)</f>
        <v>0</v>
      </c>
      <c r="E109" s="815">
        <f t="shared" ref="E109:N109" si="33">(E108-D108)</f>
        <v>0</v>
      </c>
      <c r="F109" s="815">
        <f t="shared" si="33"/>
        <v>111</v>
      </c>
      <c r="G109" s="815">
        <f t="shared" si="33"/>
        <v>23</v>
      </c>
      <c r="H109" s="815">
        <f t="shared" si="33"/>
        <v>0</v>
      </c>
      <c r="I109" s="815">
        <f t="shared" si="33"/>
        <v>0</v>
      </c>
      <c r="J109" s="815">
        <f t="shared" si="33"/>
        <v>0</v>
      </c>
      <c r="K109" s="815">
        <f t="shared" si="33"/>
        <v>0</v>
      </c>
      <c r="L109" s="815">
        <f t="shared" si="33"/>
        <v>0</v>
      </c>
      <c r="M109" s="815">
        <f t="shared" si="33"/>
        <v>205</v>
      </c>
      <c r="N109" s="815">
        <f t="shared" si="33"/>
        <v>0</v>
      </c>
      <c r="O109" s="801">
        <f>SUM(C109:N109)</f>
        <v>339</v>
      </c>
    </row>
    <row r="110" spans="1:16" s="799" customFormat="1" ht="11.25" hidden="1" x14ac:dyDescent="0.2">
      <c r="B110" s="804" t="s">
        <v>329</v>
      </c>
      <c r="C110" s="805">
        <f>SAÍDAS!C11+C104+C105-C106-C107</f>
        <v>137</v>
      </c>
      <c r="D110" s="805">
        <f t="shared" ref="D110:N110" si="34">C110+D104+D105-D106-D107</f>
        <v>137</v>
      </c>
      <c r="E110" s="805">
        <f t="shared" si="34"/>
        <v>236</v>
      </c>
      <c r="F110" s="805">
        <f t="shared" si="34"/>
        <v>235</v>
      </c>
      <c r="G110" s="805">
        <f t="shared" si="34"/>
        <v>235</v>
      </c>
      <c r="H110" s="805">
        <f t="shared" si="34"/>
        <v>235</v>
      </c>
      <c r="I110" s="805">
        <f t="shared" si="34"/>
        <v>308</v>
      </c>
      <c r="J110" s="805">
        <f t="shared" si="34"/>
        <v>339</v>
      </c>
      <c r="K110" s="805">
        <f t="shared" si="34"/>
        <v>339</v>
      </c>
      <c r="L110" s="805">
        <f t="shared" si="34"/>
        <v>339</v>
      </c>
      <c r="M110" s="805">
        <f t="shared" si="34"/>
        <v>339</v>
      </c>
      <c r="N110" s="805">
        <f t="shared" si="34"/>
        <v>339</v>
      </c>
      <c r="O110" s="800"/>
    </row>
    <row r="111" spans="1:16" s="799" customFormat="1" ht="11.25" hidden="1" x14ac:dyDescent="0.2">
      <c r="B111" s="799" t="s">
        <v>348</v>
      </c>
      <c r="C111" s="806">
        <f>(REBANHO!E43*REBANHO!E44)+(REBANHO!E45*REBANHO!E46)</f>
        <v>50005</v>
      </c>
      <c r="D111" s="806">
        <f>IF(D103=0,C111,(REBANHO!F43*REBANHO!F44)+(REBANHO!F45*REBANHO!F46))</f>
        <v>50005</v>
      </c>
      <c r="E111" s="806">
        <f>IF(E103=0,D111,(REBANHO!G43*REBANHO!G44)+(REBANHO!G45*REBANHO!G46))</f>
        <v>68676</v>
      </c>
      <c r="F111" s="806">
        <f>IF(F103=0,E111,(REBANHO!H43*REBANHO!H44)+(REBANHO!H45*REBANHO!H46))</f>
        <v>32240</v>
      </c>
      <c r="G111" s="806">
        <f>IF(G103=0,F111,(REBANHO!I43*REBANHO!I44)+(REBANHO!I45*REBANHO!I46))</f>
        <v>24341</v>
      </c>
      <c r="H111" s="806">
        <f>IF(H103=0,G111,(REBANHO!J43*REBANHO!J44)+(REBANHO!J45*REBANHO!J46))</f>
        <v>24341</v>
      </c>
      <c r="I111" s="806">
        <f>IF(I103=0,H111,(REBANHO!K43*REBANHO!K44)+(REBANHO!K45*REBANHO!K46))</f>
        <v>43848</v>
      </c>
      <c r="J111" s="806">
        <f>IF(J103=0,I111,(REBANHO!L43*REBANHO!L44)+(REBANHO!L45*REBANHO!L46))</f>
        <v>49200</v>
      </c>
      <c r="K111" s="806">
        <f>IF(K103=0,J111,(REBANHO!M43*REBANHO!M44)+(REBANHO!M45*REBANHO!M46))</f>
        <v>52685</v>
      </c>
      <c r="L111" s="806">
        <f>IF(L103=0,K111,(REBANHO!N43*REBANHO!N44)+(REBANHO!N45*REBANHO!N46))</f>
        <v>52685</v>
      </c>
      <c r="M111" s="806">
        <f>IF(M103=0,L111,(REBANHO!O43*REBANHO!O44)+(REBANHO!O45*REBANHO!O46))</f>
        <v>52685</v>
      </c>
      <c r="N111" s="806">
        <f>IF(N103=0,M111,(REBANHO!P43*REBANHO!P44)+(REBANHO!P45*REBANHO!P46))</f>
        <v>52685</v>
      </c>
      <c r="O111" s="806"/>
    </row>
    <row r="112" spans="1:16" s="799" customFormat="1" ht="11.25" hidden="1" x14ac:dyDescent="0.2">
      <c r="B112" s="799" t="s">
        <v>361</v>
      </c>
      <c r="C112" s="806">
        <f>(REBANHO!E43*REBANHO!E44)+(REBANHO!E45*REBANHO!E46)</f>
        <v>50005</v>
      </c>
      <c r="D112" s="806">
        <f>(REBANHO!F43*REBANHO!F44)+(REBANHO!F45*REBANHO!F46)</f>
        <v>50005</v>
      </c>
      <c r="E112" s="806">
        <f>(REBANHO!G43*REBANHO!G44)+(REBANHO!G45*REBANHO!G46)</f>
        <v>68676</v>
      </c>
      <c r="F112" s="806">
        <f>(REBANHO!H43*REBANHO!H44)+(REBANHO!H45*REBANHO!H46)</f>
        <v>32240</v>
      </c>
      <c r="G112" s="806">
        <f>(REBANHO!I43*REBANHO!I44)+(REBANHO!I45*REBANHO!I46)</f>
        <v>24341</v>
      </c>
      <c r="H112" s="806">
        <f>(REBANHO!J43*REBANHO!J44)+(REBANHO!J45*REBANHO!J46)</f>
        <v>24341</v>
      </c>
      <c r="I112" s="806">
        <f>(REBANHO!K43*REBANHO!K44)+(REBANHO!K45*REBANHO!K46)</f>
        <v>43848</v>
      </c>
      <c r="J112" s="806">
        <f>(REBANHO!L43*REBANHO!L44)+(REBANHO!L45*REBANHO!L46)</f>
        <v>49200</v>
      </c>
      <c r="K112" s="806">
        <f>(REBANHO!M43*REBANHO!M44)+(REBANHO!M45*REBANHO!M46)</f>
        <v>52685</v>
      </c>
      <c r="L112" s="806">
        <f>(REBANHO!N43*REBANHO!N44)+(REBANHO!N45*REBANHO!N46)</f>
        <v>52685</v>
      </c>
      <c r="M112" s="806">
        <f>(REBANHO!O43*REBANHO!O44)+(REBANHO!O45*REBANHO!O46)</f>
        <v>0</v>
      </c>
      <c r="N112" s="806">
        <f>(REBANHO!P43*REBANHO!P44)+(REBANHO!P45*REBANHO!P46)</f>
        <v>0</v>
      </c>
      <c r="O112" s="806"/>
    </row>
    <row r="113" spans="2:15" s="799" customFormat="1" hidden="1" x14ac:dyDescent="0.2">
      <c r="B113" s="807" t="s">
        <v>352</v>
      </c>
      <c r="C113" s="808">
        <f>ENTRADAS!D12*ENTRADAS!D13</f>
        <v>0</v>
      </c>
      <c r="D113" s="808">
        <f>ENTRADAS!E12*ENTRADAS!E13</f>
        <v>0</v>
      </c>
      <c r="E113" s="808">
        <f>ENTRADAS!F12*ENTRADAS!F13</f>
        <v>0</v>
      </c>
      <c r="F113" s="808">
        <f>ENTRADAS!G12*ENTRADAS!G13</f>
        <v>458</v>
      </c>
      <c r="G113" s="808">
        <f>ENTRADAS!H12*ENTRADAS!H13</f>
        <v>0</v>
      </c>
      <c r="H113" s="808">
        <f>ENTRADAS!I12*ENTRADAS!I13</f>
        <v>0</v>
      </c>
      <c r="I113" s="808">
        <f>ENTRADAS!J12*ENTRADAS!J13</f>
        <v>0</v>
      </c>
      <c r="J113" s="808">
        <f>ENTRADAS!K12*ENTRADAS!K13</f>
        <v>0</v>
      </c>
      <c r="K113" s="808">
        <f>ENTRADAS!L12*ENTRADAS!L13</f>
        <v>0</v>
      </c>
      <c r="L113" s="808">
        <f>ENTRADAS!M12*ENTRADAS!M13</f>
        <v>0</v>
      </c>
      <c r="M113" s="808">
        <f>ENTRADAS!N12*ENTRADAS!N13</f>
        <v>0</v>
      </c>
      <c r="N113" s="808">
        <f>ENTRADAS!O12*ENTRADAS!O13</f>
        <v>0</v>
      </c>
      <c r="O113" s="326">
        <f>SUM(C113:N113)</f>
        <v>458</v>
      </c>
    </row>
    <row r="114" spans="2:15" s="799" customFormat="1" ht="11.25" hidden="1" x14ac:dyDescent="0.2">
      <c r="B114" s="807" t="s">
        <v>353</v>
      </c>
      <c r="C114" s="808">
        <f>REBANHO!E69*REBANHO!E70</f>
        <v>0</v>
      </c>
      <c r="D114" s="808">
        <f>REBANHO!F69*REBANHO!F70</f>
        <v>0</v>
      </c>
      <c r="E114" s="808">
        <f>REBANHO!G69*REBANHO!G70</f>
        <v>0</v>
      </c>
      <c r="F114" s="808">
        <f>REBANHO!H69*REBANHO!H70</f>
        <v>0</v>
      </c>
      <c r="G114" s="808">
        <f>REBANHO!I69*REBANHO!I70</f>
        <v>0</v>
      </c>
      <c r="H114" s="808">
        <f>REBANHO!J69*REBANHO!J70</f>
        <v>0</v>
      </c>
      <c r="I114" s="808">
        <f>REBANHO!K69*REBANHO!K70</f>
        <v>0</v>
      </c>
      <c r="J114" s="808">
        <f>REBANHO!L69*REBANHO!L70</f>
        <v>0</v>
      </c>
      <c r="K114" s="808">
        <f>REBANHO!M69*REBANHO!M70</f>
        <v>0</v>
      </c>
      <c r="L114" s="808">
        <f>REBANHO!N69*REBANHO!N70</f>
        <v>0</v>
      </c>
      <c r="M114" s="808">
        <f>REBANHO!O69*REBANHO!O70</f>
        <v>0</v>
      </c>
      <c r="N114" s="808">
        <f>REBANHO!P69*REBANHO!P70</f>
        <v>0</v>
      </c>
      <c r="O114" s="806"/>
    </row>
    <row r="115" spans="2:15" s="799" customFormat="1" ht="11.25" hidden="1" x14ac:dyDescent="0.2">
      <c r="B115" s="807" t="s">
        <v>354</v>
      </c>
      <c r="C115" s="808">
        <f>IF(C108=0,0,(C$111/C$110)*C108)</f>
        <v>0</v>
      </c>
      <c r="D115" s="808">
        <f t="shared" ref="D115:N115" si="35">IF(D108=0,0,(D$111/D$110)*D108)</f>
        <v>0</v>
      </c>
      <c r="E115" s="808">
        <f t="shared" si="35"/>
        <v>0</v>
      </c>
      <c r="F115" s="808">
        <f t="shared" si="35"/>
        <v>15228.255319148937</v>
      </c>
      <c r="G115" s="808">
        <f t="shared" si="35"/>
        <v>13879.548936170211</v>
      </c>
      <c r="H115" s="808">
        <f t="shared" si="35"/>
        <v>13879.548936170211</v>
      </c>
      <c r="I115" s="808">
        <f t="shared" si="35"/>
        <v>19076.727272727276</v>
      </c>
      <c r="J115" s="808">
        <f t="shared" si="35"/>
        <v>19447.787610619471</v>
      </c>
      <c r="K115" s="808">
        <f t="shared" si="35"/>
        <v>20825.339233038347</v>
      </c>
      <c r="L115" s="808">
        <f t="shared" si="35"/>
        <v>20825.339233038347</v>
      </c>
      <c r="M115" s="808">
        <f t="shared" si="35"/>
        <v>52685</v>
      </c>
      <c r="N115" s="808">
        <f t="shared" si="35"/>
        <v>52685</v>
      </c>
      <c r="O115" s="806"/>
    </row>
    <row r="116" spans="2:15" s="799" customFormat="1" ht="11.25" hidden="1" x14ac:dyDescent="0.2">
      <c r="B116" s="807" t="s">
        <v>355</v>
      </c>
      <c r="C116" s="808">
        <f>SUM(C113:C115)</f>
        <v>0</v>
      </c>
      <c r="D116" s="808">
        <f t="shared" ref="D116:N116" si="36">SUM(D113:D115)</f>
        <v>0</v>
      </c>
      <c r="E116" s="808">
        <f t="shared" si="36"/>
        <v>0</v>
      </c>
      <c r="F116" s="808">
        <f t="shared" si="36"/>
        <v>15686.255319148937</v>
      </c>
      <c r="G116" s="808">
        <f t="shared" si="36"/>
        <v>13879.548936170211</v>
      </c>
      <c r="H116" s="808">
        <f t="shared" si="36"/>
        <v>13879.548936170211</v>
      </c>
      <c r="I116" s="808">
        <f t="shared" si="36"/>
        <v>19076.727272727276</v>
      </c>
      <c r="J116" s="808">
        <f t="shared" si="36"/>
        <v>19447.787610619471</v>
      </c>
      <c r="K116" s="808">
        <f t="shared" si="36"/>
        <v>20825.339233038347</v>
      </c>
      <c r="L116" s="808">
        <f t="shared" si="36"/>
        <v>20825.339233038347</v>
      </c>
      <c r="M116" s="808">
        <f t="shared" si="36"/>
        <v>52685</v>
      </c>
      <c r="N116" s="808">
        <f t="shared" si="36"/>
        <v>52685</v>
      </c>
      <c r="O116" s="806"/>
    </row>
    <row r="117" spans="2:15" s="799" customFormat="1" ht="11.25" hidden="1" x14ac:dyDescent="0.2">
      <c r="B117" s="807" t="s">
        <v>356</v>
      </c>
      <c r="C117" s="808">
        <f>C116</f>
        <v>0</v>
      </c>
      <c r="D117" s="808">
        <f t="shared" ref="D117:N117" si="37">D116</f>
        <v>0</v>
      </c>
      <c r="E117" s="808">
        <f t="shared" si="37"/>
        <v>0</v>
      </c>
      <c r="F117" s="808">
        <f t="shared" si="37"/>
        <v>15686.255319148937</v>
      </c>
      <c r="G117" s="808">
        <f t="shared" si="37"/>
        <v>13879.548936170211</v>
      </c>
      <c r="H117" s="808">
        <f t="shared" si="37"/>
        <v>13879.548936170211</v>
      </c>
      <c r="I117" s="808">
        <f t="shared" si="37"/>
        <v>19076.727272727276</v>
      </c>
      <c r="J117" s="808">
        <f t="shared" si="37"/>
        <v>19447.787610619471</v>
      </c>
      <c r="K117" s="808">
        <f t="shared" si="37"/>
        <v>20825.339233038347</v>
      </c>
      <c r="L117" s="808">
        <f t="shared" si="37"/>
        <v>20825.339233038347</v>
      </c>
      <c r="M117" s="808">
        <f t="shared" si="37"/>
        <v>52685</v>
      </c>
      <c r="N117" s="808">
        <f t="shared" si="37"/>
        <v>52685</v>
      </c>
      <c r="O117" s="806"/>
    </row>
    <row r="118" spans="2:15" s="799" customFormat="1" ht="11.25" hidden="1" x14ac:dyDescent="0.2">
      <c r="B118" s="809" t="s">
        <v>351</v>
      </c>
      <c r="C118" s="810">
        <f>C112+C117</f>
        <v>50005</v>
      </c>
      <c r="D118" s="810">
        <f t="shared" ref="D118:N118" si="38">D112+D117</f>
        <v>50005</v>
      </c>
      <c r="E118" s="810">
        <f t="shared" si="38"/>
        <v>68676</v>
      </c>
      <c r="F118" s="810">
        <f t="shared" si="38"/>
        <v>47926.255319148935</v>
      </c>
      <c r="G118" s="810">
        <f t="shared" si="38"/>
        <v>38220.548936170213</v>
      </c>
      <c r="H118" s="810">
        <f t="shared" si="38"/>
        <v>38220.548936170213</v>
      </c>
      <c r="I118" s="810">
        <f t="shared" si="38"/>
        <v>62924.727272727279</v>
      </c>
      <c r="J118" s="810">
        <f t="shared" si="38"/>
        <v>68647.787610619474</v>
      </c>
      <c r="K118" s="810">
        <f t="shared" si="38"/>
        <v>73510.33923303835</v>
      </c>
      <c r="L118" s="810">
        <f t="shared" si="38"/>
        <v>73510.33923303835</v>
      </c>
      <c r="M118" s="810">
        <f t="shared" si="38"/>
        <v>52685</v>
      </c>
      <c r="N118" s="810">
        <f t="shared" si="38"/>
        <v>52685</v>
      </c>
      <c r="O118" s="810">
        <f>LARGE(C118:N118,1)</f>
        <v>73510.33923303835</v>
      </c>
    </row>
    <row r="119" spans="2:15" s="799" customFormat="1" ht="11.25" hidden="1" x14ac:dyDescent="0.2">
      <c r="B119" s="807" t="s">
        <v>364</v>
      </c>
      <c r="C119" s="808">
        <f>SUM(C113:C114)</f>
        <v>0</v>
      </c>
      <c r="D119" s="808">
        <f t="shared" ref="D119:N119" si="39">SUM(D113:D114)</f>
        <v>0</v>
      </c>
      <c r="E119" s="808">
        <f t="shared" si="39"/>
        <v>0</v>
      </c>
      <c r="F119" s="808">
        <f t="shared" si="39"/>
        <v>458</v>
      </c>
      <c r="G119" s="808">
        <f t="shared" si="39"/>
        <v>0</v>
      </c>
      <c r="H119" s="808">
        <f t="shared" si="39"/>
        <v>0</v>
      </c>
      <c r="I119" s="808">
        <f t="shared" si="39"/>
        <v>0</v>
      </c>
      <c r="J119" s="808">
        <f t="shared" si="39"/>
        <v>0</v>
      </c>
      <c r="K119" s="808">
        <f t="shared" si="39"/>
        <v>0</v>
      </c>
      <c r="L119" s="808">
        <f t="shared" si="39"/>
        <v>0</v>
      </c>
      <c r="M119" s="808">
        <f t="shared" si="39"/>
        <v>0</v>
      </c>
      <c r="N119" s="808">
        <f t="shared" si="39"/>
        <v>0</v>
      </c>
      <c r="O119" s="806"/>
    </row>
    <row r="120" spans="2:15" s="799" customFormat="1" ht="11.25" hidden="1" x14ac:dyDescent="0.2">
      <c r="B120" s="807" t="s">
        <v>365</v>
      </c>
      <c r="C120" s="808">
        <f>C119</f>
        <v>0</v>
      </c>
      <c r="D120" s="808">
        <f>C120+D119</f>
        <v>0</v>
      </c>
      <c r="E120" s="808">
        <f t="shared" ref="E120:N120" si="40">D120+E119</f>
        <v>0</v>
      </c>
      <c r="F120" s="808">
        <f t="shared" si="40"/>
        <v>458</v>
      </c>
      <c r="G120" s="808">
        <f t="shared" si="40"/>
        <v>458</v>
      </c>
      <c r="H120" s="808">
        <f t="shared" si="40"/>
        <v>458</v>
      </c>
      <c r="I120" s="808">
        <f t="shared" si="40"/>
        <v>458</v>
      </c>
      <c r="J120" s="808">
        <f t="shared" si="40"/>
        <v>458</v>
      </c>
      <c r="K120" s="808">
        <f t="shared" si="40"/>
        <v>458</v>
      </c>
      <c r="L120" s="808">
        <f t="shared" si="40"/>
        <v>458</v>
      </c>
      <c r="M120" s="808">
        <f t="shared" si="40"/>
        <v>458</v>
      </c>
      <c r="N120" s="808">
        <f t="shared" si="40"/>
        <v>458</v>
      </c>
      <c r="O120" s="806"/>
    </row>
    <row r="121" spans="2:15" s="799" customFormat="1" ht="11.25" hidden="1" x14ac:dyDescent="0.2">
      <c r="B121" s="809" t="s">
        <v>366</v>
      </c>
      <c r="C121" s="810">
        <f t="shared" ref="C121:N121" si="41">C112+C120</f>
        <v>50005</v>
      </c>
      <c r="D121" s="810">
        <f t="shared" si="41"/>
        <v>50005</v>
      </c>
      <c r="E121" s="810">
        <f t="shared" si="41"/>
        <v>68676</v>
      </c>
      <c r="F121" s="810">
        <f t="shared" si="41"/>
        <v>32698</v>
      </c>
      <c r="G121" s="810">
        <f t="shared" si="41"/>
        <v>24799</v>
      </c>
      <c r="H121" s="810">
        <f t="shared" si="41"/>
        <v>24799</v>
      </c>
      <c r="I121" s="810">
        <f t="shared" si="41"/>
        <v>44306</v>
      </c>
      <c r="J121" s="810">
        <f t="shared" si="41"/>
        <v>49658</v>
      </c>
      <c r="K121" s="810">
        <f t="shared" si="41"/>
        <v>53143</v>
      </c>
      <c r="L121" s="810">
        <f t="shared" si="41"/>
        <v>53143</v>
      </c>
      <c r="M121" s="810">
        <f t="shared" si="41"/>
        <v>458</v>
      </c>
      <c r="N121" s="810">
        <f t="shared" si="41"/>
        <v>458</v>
      </c>
      <c r="O121" s="810">
        <f>IF(SUM(C112:N112)=0,0,LARGE(C121:N121,1))</f>
        <v>68676</v>
      </c>
    </row>
    <row r="122" spans="2:15" hidden="1" x14ac:dyDescent="0.25"/>
    <row r="123" spans="2:15" hidden="1" x14ac:dyDescent="0.25">
      <c r="B123" s="460" t="s">
        <v>307</v>
      </c>
    </row>
    <row r="124" spans="2:15" hidden="1" x14ac:dyDescent="0.25">
      <c r="B124" s="460" t="s">
        <v>323</v>
      </c>
      <c r="C124" s="499">
        <f>IF(REBANHO!E52="",0,REBANHO!E52)</f>
        <v>0</v>
      </c>
      <c r="D124" s="499">
        <f>IF(REBANHO!F52="",0,REBANHO!F52)</f>
        <v>0</v>
      </c>
      <c r="E124" s="499">
        <f>IF(REBANHO!G52="",0,REBANHO!G52)</f>
        <v>0</v>
      </c>
      <c r="F124" s="499">
        <f>IF(REBANHO!H52="",0,REBANHO!H52)</f>
        <v>111</v>
      </c>
      <c r="G124" s="499">
        <f>IF(REBANHO!I52="",0,REBANHO!I52)</f>
        <v>134</v>
      </c>
      <c r="H124" s="499">
        <f>IF(REBANHO!J52="",0,REBANHO!J52)</f>
        <v>134</v>
      </c>
      <c r="I124" s="499">
        <f>IF(REBANHO!K52="",0,REBANHO!K52)</f>
        <v>23</v>
      </c>
      <c r="J124" s="499">
        <f>IF(REBANHO!L52="",0,REBANHO!L52)</f>
        <v>23</v>
      </c>
      <c r="K124" s="499">
        <f>IF(REBANHO!M52="",0,REBANHO!M52)</f>
        <v>0</v>
      </c>
      <c r="L124" s="499">
        <f>IF(REBANHO!N52="",0,REBANHO!N52)</f>
        <v>0</v>
      </c>
      <c r="M124" s="499">
        <f>IF(REBANHO!O52="",0,REBANHO!O52)</f>
        <v>0</v>
      </c>
      <c r="N124" s="499">
        <f>IF(REBANHO!P52="",0,REBANHO!P52)</f>
        <v>0</v>
      </c>
    </row>
    <row r="125" spans="2:15" hidden="1" x14ac:dyDescent="0.25">
      <c r="B125" s="511" t="s">
        <v>304</v>
      </c>
      <c r="C125" s="510">
        <f>C109</f>
        <v>0</v>
      </c>
      <c r="D125" s="510">
        <f t="shared" ref="D125:N125" si="42">D109</f>
        <v>0</v>
      </c>
      <c r="E125" s="510">
        <f t="shared" si="42"/>
        <v>0</v>
      </c>
      <c r="F125" s="510">
        <f t="shared" si="42"/>
        <v>111</v>
      </c>
      <c r="G125" s="510">
        <f t="shared" si="42"/>
        <v>23</v>
      </c>
      <c r="H125" s="510">
        <f t="shared" si="42"/>
        <v>0</v>
      </c>
      <c r="I125" s="510">
        <f t="shared" si="42"/>
        <v>0</v>
      </c>
      <c r="J125" s="510">
        <f t="shared" si="42"/>
        <v>0</v>
      </c>
      <c r="K125" s="510">
        <f t="shared" si="42"/>
        <v>0</v>
      </c>
      <c r="L125" s="510">
        <f t="shared" si="42"/>
        <v>0</v>
      </c>
      <c r="M125" s="510">
        <f t="shared" si="42"/>
        <v>205</v>
      </c>
      <c r="N125" s="510">
        <f t="shared" si="42"/>
        <v>0</v>
      </c>
    </row>
    <row r="126" spans="2:15" hidden="1" x14ac:dyDescent="0.25">
      <c r="B126" s="460" t="s">
        <v>325</v>
      </c>
      <c r="C126" s="227">
        <f>SAÍDAS!E15</f>
        <v>0</v>
      </c>
      <c r="D126" s="227">
        <f>SAÍDAS!F15</f>
        <v>0</v>
      </c>
      <c r="E126" s="227">
        <f>SAÍDAS!G15</f>
        <v>0</v>
      </c>
      <c r="F126" s="227">
        <f>SAÍDAS!H15</f>
        <v>0</v>
      </c>
      <c r="G126" s="227">
        <f>SAÍDAS!I15</f>
        <v>0</v>
      </c>
      <c r="H126" s="227">
        <f>SAÍDAS!J15</f>
        <v>0</v>
      </c>
      <c r="I126" s="227">
        <f>SAÍDAS!K15</f>
        <v>0</v>
      </c>
      <c r="J126" s="227">
        <f>SAÍDAS!L15</f>
        <v>0</v>
      </c>
      <c r="K126" s="227">
        <f>SAÍDAS!M15</f>
        <v>0</v>
      </c>
      <c r="L126" s="227">
        <f>SAÍDAS!N15</f>
        <v>0</v>
      </c>
      <c r="M126" s="227">
        <f>SAÍDAS!O15</f>
        <v>0</v>
      </c>
      <c r="N126" s="227">
        <f>SAÍDAS!P15</f>
        <v>0</v>
      </c>
    </row>
    <row r="127" spans="2:15" hidden="1" x14ac:dyDescent="0.25">
      <c r="B127" s="460" t="s">
        <v>326</v>
      </c>
      <c r="C127" s="227">
        <f>ENTRADAS!D16</f>
        <v>0</v>
      </c>
      <c r="D127" s="227">
        <f>ENTRADAS!E16</f>
        <v>0</v>
      </c>
      <c r="E127" s="227">
        <f>ENTRADAS!F16</f>
        <v>0</v>
      </c>
      <c r="F127" s="227">
        <f>ENTRADAS!G16</f>
        <v>0</v>
      </c>
      <c r="G127" s="227">
        <f>ENTRADAS!H16</f>
        <v>0</v>
      </c>
      <c r="H127" s="227">
        <f>ENTRADAS!I16</f>
        <v>0</v>
      </c>
      <c r="I127" s="227">
        <f>ENTRADAS!J16</f>
        <v>0</v>
      </c>
      <c r="J127" s="227">
        <f>ENTRADAS!K16</f>
        <v>0</v>
      </c>
      <c r="K127" s="227">
        <f>ENTRADAS!L16</f>
        <v>0</v>
      </c>
      <c r="L127" s="227">
        <f>ENTRADAS!M16</f>
        <v>0</v>
      </c>
      <c r="M127" s="227">
        <f>ENTRADAS!N16</f>
        <v>0</v>
      </c>
      <c r="N127" s="227">
        <f>ENTRADAS!O16</f>
        <v>0</v>
      </c>
      <c r="O127" s="227">
        <f>SUM(C127:N127)</f>
        <v>0</v>
      </c>
    </row>
    <row r="128" spans="2:15" hidden="1" x14ac:dyDescent="0.25">
      <c r="B128" s="460" t="s">
        <v>344</v>
      </c>
      <c r="C128" s="227">
        <f>ENTRADAS!D31</f>
        <v>0</v>
      </c>
      <c r="D128" s="227">
        <f>ENTRADAS!E31</f>
        <v>0</v>
      </c>
      <c r="E128" s="227">
        <f>ENTRADAS!F31</f>
        <v>0</v>
      </c>
      <c r="F128" s="227">
        <f>ENTRADAS!G31</f>
        <v>0</v>
      </c>
      <c r="G128" s="227">
        <f>ENTRADAS!H31</f>
        <v>0</v>
      </c>
      <c r="H128" s="227">
        <f>ENTRADAS!I31</f>
        <v>0</v>
      </c>
      <c r="I128" s="227">
        <f>ENTRADAS!J31</f>
        <v>111</v>
      </c>
      <c r="J128" s="227">
        <f>ENTRADAS!K31</f>
        <v>0</v>
      </c>
      <c r="K128" s="227">
        <f>ENTRADAS!L31</f>
        <v>23</v>
      </c>
      <c r="L128" s="227">
        <f>ENTRADAS!M31</f>
        <v>0</v>
      </c>
      <c r="M128" s="227">
        <f>ENTRADAS!N31</f>
        <v>0</v>
      </c>
      <c r="N128" s="227">
        <f>ENTRADAS!O31</f>
        <v>0</v>
      </c>
      <c r="O128" s="227">
        <f>SUM(C128:N128)</f>
        <v>134</v>
      </c>
    </row>
    <row r="129" spans="2:15" hidden="1" x14ac:dyDescent="0.25">
      <c r="B129" s="460" t="s">
        <v>327</v>
      </c>
      <c r="C129" s="499">
        <f>REBANHO!E71</f>
        <v>0</v>
      </c>
      <c r="D129" s="499">
        <f>REBANHO!F71</f>
        <v>0</v>
      </c>
      <c r="E129" s="499">
        <f>REBANHO!G71</f>
        <v>0</v>
      </c>
      <c r="F129" s="499">
        <f>REBANHO!H71</f>
        <v>0</v>
      </c>
      <c r="G129" s="499">
        <f>REBANHO!I71</f>
        <v>0</v>
      </c>
      <c r="H129" s="499">
        <f>REBANHO!J71</f>
        <v>0</v>
      </c>
      <c r="I129" s="499">
        <f>REBANHO!K71</f>
        <v>0</v>
      </c>
      <c r="J129" s="499">
        <f>REBANHO!L71</f>
        <v>0</v>
      </c>
      <c r="K129" s="499">
        <f>REBANHO!M71</f>
        <v>0</v>
      </c>
      <c r="L129" s="499">
        <f>REBANHO!N71</f>
        <v>0</v>
      </c>
      <c r="M129" s="499">
        <f>REBANHO!O71</f>
        <v>0</v>
      </c>
      <c r="N129" s="499">
        <f>REBANHO!P71</f>
        <v>0</v>
      </c>
      <c r="O129" s="227">
        <f>SUM(C129:N129)</f>
        <v>0</v>
      </c>
    </row>
    <row r="130" spans="2:15" hidden="1" x14ac:dyDescent="0.25">
      <c r="B130" s="500" t="s">
        <v>328</v>
      </c>
      <c r="C130" s="501">
        <f>IF(C124-C132&lt;0,(C124-C132)*-1,C124-C132)</f>
        <v>0</v>
      </c>
      <c r="D130" s="501">
        <f>IF(D124-D132&lt;0,(D124-D132)*-1,D124-D132)</f>
        <v>0</v>
      </c>
      <c r="E130" s="501">
        <f>IF(E124-E132&lt;0,(E124-E132)*-1,E124-E132)</f>
        <v>0</v>
      </c>
      <c r="F130" s="501">
        <f t="shared" ref="F130:N130" si="43">IF(F124-F132&lt;0,(F124-F132)*-1,F124-F132)</f>
        <v>0</v>
      </c>
      <c r="G130" s="501">
        <f t="shared" si="43"/>
        <v>0</v>
      </c>
      <c r="H130" s="501">
        <f t="shared" si="43"/>
        <v>0</v>
      </c>
      <c r="I130" s="501">
        <f t="shared" si="43"/>
        <v>0</v>
      </c>
      <c r="J130" s="501">
        <f t="shared" si="43"/>
        <v>0</v>
      </c>
      <c r="K130" s="501">
        <f t="shared" si="43"/>
        <v>0</v>
      </c>
      <c r="L130" s="501">
        <f t="shared" si="43"/>
        <v>0</v>
      </c>
      <c r="M130" s="501">
        <f t="shared" si="43"/>
        <v>205</v>
      </c>
      <c r="N130" s="501">
        <f t="shared" si="43"/>
        <v>205</v>
      </c>
    </row>
    <row r="131" spans="2:15" hidden="1" x14ac:dyDescent="0.25">
      <c r="B131" s="500" t="s">
        <v>338</v>
      </c>
      <c r="C131" s="512">
        <f>C130</f>
        <v>0</v>
      </c>
      <c r="D131" s="512">
        <f>(D130-C130)</f>
        <v>0</v>
      </c>
      <c r="E131" s="512">
        <f t="shared" ref="E131:N131" si="44">(E130-D130)</f>
        <v>0</v>
      </c>
      <c r="F131" s="512">
        <f t="shared" si="44"/>
        <v>0</v>
      </c>
      <c r="G131" s="512">
        <f t="shared" si="44"/>
        <v>0</v>
      </c>
      <c r="H131" s="512">
        <f t="shared" si="44"/>
        <v>0</v>
      </c>
      <c r="I131" s="512">
        <f t="shared" si="44"/>
        <v>0</v>
      </c>
      <c r="J131" s="512">
        <f t="shared" si="44"/>
        <v>0</v>
      </c>
      <c r="K131" s="512">
        <f t="shared" si="44"/>
        <v>0</v>
      </c>
      <c r="L131" s="512">
        <f t="shared" si="44"/>
        <v>0</v>
      </c>
      <c r="M131" s="512">
        <f t="shared" si="44"/>
        <v>205</v>
      </c>
      <c r="N131" s="512">
        <f t="shared" si="44"/>
        <v>0</v>
      </c>
      <c r="O131" s="499">
        <f>SUM(C131:N131)</f>
        <v>205</v>
      </c>
    </row>
    <row r="132" spans="2:15" s="799" customFormat="1" ht="11.25" hidden="1" x14ac:dyDescent="0.2">
      <c r="B132" s="804" t="s">
        <v>329</v>
      </c>
      <c r="C132" s="805">
        <f>SAÍDAS!C15+C125+C126-C127-C128-C129</f>
        <v>0</v>
      </c>
      <c r="D132" s="805">
        <f>C132+D125+D126-D127-D128-D129</f>
        <v>0</v>
      </c>
      <c r="E132" s="805">
        <f t="shared" ref="E132:N132" si="45">D132+E125+E126-E127-E128-E129</f>
        <v>0</v>
      </c>
      <c r="F132" s="805">
        <f t="shared" si="45"/>
        <v>111</v>
      </c>
      <c r="G132" s="805">
        <f t="shared" si="45"/>
        <v>134</v>
      </c>
      <c r="H132" s="805">
        <f t="shared" si="45"/>
        <v>134</v>
      </c>
      <c r="I132" s="805">
        <f t="shared" si="45"/>
        <v>23</v>
      </c>
      <c r="J132" s="805">
        <f t="shared" si="45"/>
        <v>23</v>
      </c>
      <c r="K132" s="805">
        <f t="shared" si="45"/>
        <v>0</v>
      </c>
      <c r="L132" s="805">
        <f t="shared" si="45"/>
        <v>0</v>
      </c>
      <c r="M132" s="805">
        <f t="shared" si="45"/>
        <v>205</v>
      </c>
      <c r="N132" s="805">
        <f t="shared" si="45"/>
        <v>205</v>
      </c>
    </row>
    <row r="133" spans="2:15" s="799" customFormat="1" ht="11.25" hidden="1" x14ac:dyDescent="0.2">
      <c r="B133" s="799" t="s">
        <v>349</v>
      </c>
      <c r="C133" s="806">
        <f>(REBANHO!E48*REBANHO!E49)+(REBANHO!E50*REBANHO!E51)</f>
        <v>0</v>
      </c>
      <c r="D133" s="806">
        <f>IF(D124=0,C133,(REBANHO!F48*REBANHO!F49)+(REBANHO!F50*REBANHO!F51))</f>
        <v>0</v>
      </c>
      <c r="E133" s="806">
        <f>IF(E124=0,D133,(REBANHO!G48*REBANHO!G49)+(REBANHO!G50*REBANHO!G51))</f>
        <v>0</v>
      </c>
      <c r="F133" s="806">
        <f>IF(F124=0,E133,(REBANHO!H48*REBANHO!H49)+(REBANHO!H50*REBANHO!H51))</f>
        <v>50061</v>
      </c>
      <c r="G133" s="806">
        <f>IF(G124=0,F133,(REBANHO!I48*REBANHO!I49)+(REBANHO!I50*REBANHO!I51))</f>
        <v>60434</v>
      </c>
      <c r="H133" s="806">
        <f>IF(H124=0,G133,(REBANHO!J48*REBANHO!J49)+(REBANHO!J50*REBANHO!J51))</f>
        <v>60434</v>
      </c>
      <c r="I133" s="806">
        <f>IF(I124=0,H133,(REBANHO!K48*REBANHO!K49)+(REBANHO!K50*REBANHO!K51))</f>
        <v>10373</v>
      </c>
      <c r="J133" s="806">
        <f>IF(J124=0,I133,(REBANHO!L48*REBANHO!L49)+(REBANHO!L50*REBANHO!L51))</f>
        <v>10373</v>
      </c>
      <c r="K133" s="806">
        <f>IF(K124=0,J133,(REBANHO!M48*REBANHO!M49)+(REBANHO!M50*REBANHO!M51))</f>
        <v>10373</v>
      </c>
      <c r="L133" s="806">
        <f>IF(L124=0,K133,(REBANHO!N48*REBANHO!N49)+(REBANHO!N50*REBANHO!N51))</f>
        <v>10373</v>
      </c>
      <c r="M133" s="806">
        <f>IF(M124=0,L133,(REBANHO!O48*REBANHO!O49)+(REBANHO!O50*REBANHO!O51))</f>
        <v>10373</v>
      </c>
      <c r="N133" s="806">
        <f>IF(N124=0,M133,(REBANHO!P48*REBANHO!P49)+(REBANHO!P50*REBANHO!P51))</f>
        <v>10373</v>
      </c>
      <c r="O133" s="806"/>
    </row>
    <row r="134" spans="2:15" s="799" customFormat="1" ht="11.25" hidden="1" x14ac:dyDescent="0.2">
      <c r="B134" s="799" t="s">
        <v>358</v>
      </c>
      <c r="C134" s="806">
        <f>(REBANHO!E48*REBANHO!E49)+(REBANHO!E50*REBANHO!E51)</f>
        <v>0</v>
      </c>
      <c r="D134" s="806">
        <f>(REBANHO!F48*REBANHO!F49)+(REBANHO!F50*REBANHO!F51)</f>
        <v>0</v>
      </c>
      <c r="E134" s="806">
        <f>(REBANHO!G48*REBANHO!G49)+(REBANHO!G50*REBANHO!G51)</f>
        <v>0</v>
      </c>
      <c r="F134" s="806">
        <f>(REBANHO!H48*REBANHO!H49)+(REBANHO!H50*REBANHO!H51)</f>
        <v>50061</v>
      </c>
      <c r="G134" s="806">
        <f>(REBANHO!I48*REBANHO!I49)+(REBANHO!I50*REBANHO!I51)</f>
        <v>60434</v>
      </c>
      <c r="H134" s="806">
        <f>(REBANHO!J48*REBANHO!J49)+(REBANHO!J50*REBANHO!J51)</f>
        <v>60434</v>
      </c>
      <c r="I134" s="806">
        <f>(REBANHO!K48*REBANHO!K49)+(REBANHO!K50*REBANHO!K51)</f>
        <v>10373</v>
      </c>
      <c r="J134" s="806">
        <f>(REBANHO!L48*REBANHO!L49)+(REBANHO!L50*REBANHO!L51)</f>
        <v>10373</v>
      </c>
      <c r="K134" s="806">
        <f>(REBANHO!M48*REBANHO!M49)+(REBANHO!M50*REBANHO!M51)</f>
        <v>0</v>
      </c>
      <c r="L134" s="806">
        <f>(REBANHO!N48*REBANHO!N49)+(REBANHO!N50*REBANHO!N51)</f>
        <v>0</v>
      </c>
      <c r="M134" s="806">
        <f>(REBANHO!O48*REBANHO!O49)+(REBANHO!O50*REBANHO!O51)</f>
        <v>0</v>
      </c>
      <c r="N134" s="806">
        <f>(REBANHO!P48*REBANHO!P49)+(REBANHO!P50*REBANHO!P51)</f>
        <v>0</v>
      </c>
      <c r="O134" s="806"/>
    </row>
    <row r="135" spans="2:15" s="799" customFormat="1" hidden="1" x14ac:dyDescent="0.2">
      <c r="B135" s="807" t="s">
        <v>350</v>
      </c>
      <c r="C135" s="808">
        <f>ENTRADAS!D31*ENTRADAS!D32</f>
        <v>0</v>
      </c>
      <c r="D135" s="808">
        <f>ENTRADAS!E31*ENTRADAS!E32</f>
        <v>0</v>
      </c>
      <c r="E135" s="808">
        <f>ENTRADAS!F31*ENTRADAS!F32</f>
        <v>0</v>
      </c>
      <c r="F135" s="808">
        <f>ENTRADAS!G31*ENTRADAS!G32</f>
        <v>0</v>
      </c>
      <c r="G135" s="808">
        <f>ENTRADAS!H31*ENTRADAS!H32</f>
        <v>0</v>
      </c>
      <c r="H135" s="808">
        <f>ENTRADAS!I31*ENTRADAS!I32</f>
        <v>0</v>
      </c>
      <c r="I135" s="808">
        <f>ENTRADAS!J31*ENTRADAS!J32</f>
        <v>65157</v>
      </c>
      <c r="J135" s="808">
        <f>ENTRADAS!K31*ENTRADAS!K32</f>
        <v>0</v>
      </c>
      <c r="K135" s="808">
        <f>ENTRADAS!L31*ENTRADAS!L32</f>
        <v>11684</v>
      </c>
      <c r="L135" s="808">
        <f>ENTRADAS!M31*ENTRADAS!M32</f>
        <v>0</v>
      </c>
      <c r="M135" s="808">
        <f>ENTRADAS!N31*ENTRADAS!N32</f>
        <v>0</v>
      </c>
      <c r="N135" s="808">
        <f>ENTRADAS!O31*ENTRADAS!O32</f>
        <v>0</v>
      </c>
      <c r="O135" s="326">
        <f>SUM(C135:N135)</f>
        <v>76841</v>
      </c>
    </row>
    <row r="136" spans="2:15" s="799" customFormat="1" hidden="1" x14ac:dyDescent="0.2">
      <c r="B136" s="807" t="s">
        <v>352</v>
      </c>
      <c r="C136" s="808">
        <f>ENTRADAS!D16*ENTRADAS!D17</f>
        <v>0</v>
      </c>
      <c r="D136" s="808">
        <f>ENTRADAS!E16*ENTRADAS!E17</f>
        <v>0</v>
      </c>
      <c r="E136" s="808">
        <f>ENTRADAS!F16*ENTRADAS!F17</f>
        <v>0</v>
      </c>
      <c r="F136" s="808">
        <f>ENTRADAS!G16*ENTRADAS!G17</f>
        <v>0</v>
      </c>
      <c r="G136" s="808">
        <f>ENTRADAS!H16*ENTRADAS!H17</f>
        <v>0</v>
      </c>
      <c r="H136" s="808">
        <f>ENTRADAS!I16*ENTRADAS!I17</f>
        <v>0</v>
      </c>
      <c r="I136" s="808">
        <f>ENTRADAS!J16*ENTRADAS!J17</f>
        <v>0</v>
      </c>
      <c r="J136" s="808">
        <f>ENTRADAS!K16*ENTRADAS!K17</f>
        <v>0</v>
      </c>
      <c r="K136" s="808">
        <f>ENTRADAS!L16*ENTRADAS!L17</f>
        <v>0</v>
      </c>
      <c r="L136" s="808">
        <f>ENTRADAS!M16*ENTRADAS!M17</f>
        <v>0</v>
      </c>
      <c r="M136" s="808">
        <f>ENTRADAS!N16*ENTRADAS!N17</f>
        <v>0</v>
      </c>
      <c r="N136" s="808">
        <f>ENTRADAS!O16*ENTRADAS!O17</f>
        <v>0</v>
      </c>
      <c r="O136" s="326">
        <f>SUM(C136:N136)</f>
        <v>0</v>
      </c>
    </row>
    <row r="137" spans="2:15" s="799" customFormat="1" ht="11.25" hidden="1" x14ac:dyDescent="0.2">
      <c r="B137" s="807" t="s">
        <v>353</v>
      </c>
      <c r="C137" s="808">
        <f>REBANHO!E71*REBANHO!E72</f>
        <v>0</v>
      </c>
      <c r="D137" s="808">
        <f>REBANHO!F71*REBANHO!F72</f>
        <v>0</v>
      </c>
      <c r="E137" s="808">
        <f>REBANHO!G71*REBANHO!G72</f>
        <v>0</v>
      </c>
      <c r="F137" s="808">
        <f>REBANHO!H71*REBANHO!H72</f>
        <v>0</v>
      </c>
      <c r="G137" s="808">
        <f>REBANHO!I71*REBANHO!I72</f>
        <v>0</v>
      </c>
      <c r="H137" s="808">
        <f>REBANHO!J71*REBANHO!J72</f>
        <v>0</v>
      </c>
      <c r="I137" s="808">
        <f>REBANHO!K71*REBANHO!K72</f>
        <v>0</v>
      </c>
      <c r="J137" s="808">
        <f>REBANHO!L71*REBANHO!L72</f>
        <v>0</v>
      </c>
      <c r="K137" s="808">
        <f>REBANHO!M71*REBANHO!M72</f>
        <v>0</v>
      </c>
      <c r="L137" s="808">
        <f>REBANHO!N71*REBANHO!N72</f>
        <v>0</v>
      </c>
      <c r="M137" s="808">
        <f>REBANHO!O71*REBANHO!O72</f>
        <v>0</v>
      </c>
      <c r="N137" s="808">
        <f>REBANHO!P71*REBANHO!P72</f>
        <v>0</v>
      </c>
      <c r="O137" s="806"/>
    </row>
    <row r="138" spans="2:15" s="799" customFormat="1" ht="11.25" hidden="1" x14ac:dyDescent="0.2">
      <c r="B138" s="807" t="s">
        <v>354</v>
      </c>
      <c r="C138" s="808">
        <f>IF(C130=0,0,(C$133/C$132)*C130)</f>
        <v>0</v>
      </c>
      <c r="D138" s="808">
        <f t="shared" ref="D138:N138" si="46">IF(D130=0,0,(D$133/D$132)*D130)</f>
        <v>0</v>
      </c>
      <c r="E138" s="808">
        <f t="shared" si="46"/>
        <v>0</v>
      </c>
      <c r="F138" s="808">
        <f t="shared" si="46"/>
        <v>0</v>
      </c>
      <c r="G138" s="808">
        <f t="shared" si="46"/>
        <v>0</v>
      </c>
      <c r="H138" s="808">
        <f t="shared" si="46"/>
        <v>0</v>
      </c>
      <c r="I138" s="808">
        <f t="shared" si="46"/>
        <v>0</v>
      </c>
      <c r="J138" s="808">
        <f t="shared" si="46"/>
        <v>0</v>
      </c>
      <c r="K138" s="808">
        <f t="shared" si="46"/>
        <v>0</v>
      </c>
      <c r="L138" s="808">
        <f t="shared" si="46"/>
        <v>0</v>
      </c>
      <c r="M138" s="808">
        <f t="shared" si="46"/>
        <v>10373</v>
      </c>
      <c r="N138" s="808">
        <f t="shared" si="46"/>
        <v>10373</v>
      </c>
      <c r="O138" s="806"/>
    </row>
    <row r="139" spans="2:15" s="799" customFormat="1" ht="11.25" hidden="1" x14ac:dyDescent="0.2">
      <c r="B139" s="807" t="s">
        <v>355</v>
      </c>
      <c r="C139" s="808">
        <f>SUM(C135:C138)</f>
        <v>0</v>
      </c>
      <c r="D139" s="808">
        <f t="shared" ref="D139:N139" si="47">SUM(D135:D138)</f>
        <v>0</v>
      </c>
      <c r="E139" s="808">
        <f t="shared" si="47"/>
        <v>0</v>
      </c>
      <c r="F139" s="808">
        <f t="shared" si="47"/>
        <v>0</v>
      </c>
      <c r="G139" s="808">
        <f t="shared" si="47"/>
        <v>0</v>
      </c>
      <c r="H139" s="808">
        <f t="shared" si="47"/>
        <v>0</v>
      </c>
      <c r="I139" s="808">
        <f t="shared" si="47"/>
        <v>65157</v>
      </c>
      <c r="J139" s="808">
        <f t="shared" si="47"/>
        <v>0</v>
      </c>
      <c r="K139" s="808">
        <f t="shared" si="47"/>
        <v>11684</v>
      </c>
      <c r="L139" s="808">
        <f t="shared" si="47"/>
        <v>0</v>
      </c>
      <c r="M139" s="808">
        <f t="shared" si="47"/>
        <v>10373</v>
      </c>
      <c r="N139" s="808">
        <f t="shared" si="47"/>
        <v>10373</v>
      </c>
      <c r="O139" s="806"/>
    </row>
    <row r="140" spans="2:15" s="799" customFormat="1" ht="11.25" hidden="1" x14ac:dyDescent="0.2">
      <c r="B140" s="807" t="s">
        <v>356</v>
      </c>
      <c r="C140" s="808">
        <f>C139</f>
        <v>0</v>
      </c>
      <c r="D140" s="808">
        <f t="shared" ref="D140:N140" si="48">C140+D139</f>
        <v>0</v>
      </c>
      <c r="E140" s="808">
        <f t="shared" si="48"/>
        <v>0</v>
      </c>
      <c r="F140" s="808">
        <f t="shared" si="48"/>
        <v>0</v>
      </c>
      <c r="G140" s="808">
        <f t="shared" si="48"/>
        <v>0</v>
      </c>
      <c r="H140" s="808">
        <f t="shared" si="48"/>
        <v>0</v>
      </c>
      <c r="I140" s="808">
        <f t="shared" si="48"/>
        <v>65157</v>
      </c>
      <c r="J140" s="808">
        <f t="shared" si="48"/>
        <v>65157</v>
      </c>
      <c r="K140" s="808">
        <f t="shared" si="48"/>
        <v>76841</v>
      </c>
      <c r="L140" s="808">
        <f t="shared" si="48"/>
        <v>76841</v>
      </c>
      <c r="M140" s="808">
        <f t="shared" si="48"/>
        <v>87214</v>
      </c>
      <c r="N140" s="808">
        <f t="shared" si="48"/>
        <v>97587</v>
      </c>
      <c r="O140" s="806"/>
    </row>
    <row r="141" spans="2:15" s="799" customFormat="1" ht="11.25" hidden="1" x14ac:dyDescent="0.2">
      <c r="B141" s="809" t="s">
        <v>351</v>
      </c>
      <c r="C141" s="810">
        <f>C134+C140</f>
        <v>0</v>
      </c>
      <c r="D141" s="810">
        <f t="shared" ref="D141:N141" si="49">D134+D140</f>
        <v>0</v>
      </c>
      <c r="E141" s="810">
        <f t="shared" si="49"/>
        <v>0</v>
      </c>
      <c r="F141" s="810">
        <f t="shared" si="49"/>
        <v>50061</v>
      </c>
      <c r="G141" s="810">
        <f t="shared" si="49"/>
        <v>60434</v>
      </c>
      <c r="H141" s="810">
        <f t="shared" si="49"/>
        <v>60434</v>
      </c>
      <c r="I141" s="810">
        <f t="shared" si="49"/>
        <v>75530</v>
      </c>
      <c r="J141" s="810">
        <f t="shared" si="49"/>
        <v>75530</v>
      </c>
      <c r="K141" s="810">
        <f t="shared" si="49"/>
        <v>76841</v>
      </c>
      <c r="L141" s="810">
        <f t="shared" si="49"/>
        <v>76841</v>
      </c>
      <c r="M141" s="810">
        <f t="shared" si="49"/>
        <v>87214</v>
      </c>
      <c r="N141" s="810">
        <f t="shared" si="49"/>
        <v>97587</v>
      </c>
      <c r="O141" s="810">
        <f>LARGE(C141:N141,1)</f>
        <v>97587</v>
      </c>
    </row>
    <row r="142" spans="2:15" s="799" customFormat="1" ht="11.25" hidden="1" x14ac:dyDescent="0.2">
      <c r="B142" s="807" t="s">
        <v>364</v>
      </c>
      <c r="C142" s="808">
        <f>SUM(C135:C137)</f>
        <v>0</v>
      </c>
      <c r="D142" s="808">
        <f t="shared" ref="D142:N142" si="50">SUM(D135:D137)</f>
        <v>0</v>
      </c>
      <c r="E142" s="808">
        <f t="shared" si="50"/>
        <v>0</v>
      </c>
      <c r="F142" s="808">
        <f t="shared" si="50"/>
        <v>0</v>
      </c>
      <c r="G142" s="808">
        <f t="shared" si="50"/>
        <v>0</v>
      </c>
      <c r="H142" s="808">
        <f t="shared" si="50"/>
        <v>0</v>
      </c>
      <c r="I142" s="808">
        <f t="shared" si="50"/>
        <v>65157</v>
      </c>
      <c r="J142" s="808">
        <f t="shared" si="50"/>
        <v>0</v>
      </c>
      <c r="K142" s="808">
        <f t="shared" si="50"/>
        <v>11684</v>
      </c>
      <c r="L142" s="808">
        <f t="shared" si="50"/>
        <v>0</v>
      </c>
      <c r="M142" s="808">
        <f t="shared" si="50"/>
        <v>0</v>
      </c>
      <c r="N142" s="808">
        <f t="shared" si="50"/>
        <v>0</v>
      </c>
      <c r="O142" s="806"/>
    </row>
    <row r="143" spans="2:15" s="799" customFormat="1" ht="11.25" hidden="1" x14ac:dyDescent="0.2">
      <c r="B143" s="807" t="s">
        <v>365</v>
      </c>
      <c r="C143" s="808">
        <f>C142</f>
        <v>0</v>
      </c>
      <c r="D143" s="808">
        <f>C143+D142</f>
        <v>0</v>
      </c>
      <c r="E143" s="808">
        <f t="shared" ref="E143:N143" si="51">D143+E142</f>
        <v>0</v>
      </c>
      <c r="F143" s="808">
        <f t="shared" si="51"/>
        <v>0</v>
      </c>
      <c r="G143" s="808">
        <f t="shared" si="51"/>
        <v>0</v>
      </c>
      <c r="H143" s="808">
        <f t="shared" si="51"/>
        <v>0</v>
      </c>
      <c r="I143" s="808">
        <f t="shared" si="51"/>
        <v>65157</v>
      </c>
      <c r="J143" s="808">
        <f t="shared" si="51"/>
        <v>65157</v>
      </c>
      <c r="K143" s="808">
        <f t="shared" si="51"/>
        <v>76841</v>
      </c>
      <c r="L143" s="808">
        <f t="shared" si="51"/>
        <v>76841</v>
      </c>
      <c r="M143" s="808">
        <f t="shared" si="51"/>
        <v>76841</v>
      </c>
      <c r="N143" s="808">
        <f t="shared" si="51"/>
        <v>76841</v>
      </c>
      <c r="O143" s="806"/>
    </row>
    <row r="144" spans="2:15" s="799" customFormat="1" ht="11.25" hidden="1" x14ac:dyDescent="0.2">
      <c r="B144" s="809" t="s">
        <v>366</v>
      </c>
      <c r="C144" s="810">
        <f t="shared" ref="C144:N144" si="52">C135+C143</f>
        <v>0</v>
      </c>
      <c r="D144" s="810">
        <f t="shared" si="52"/>
        <v>0</v>
      </c>
      <c r="E144" s="810">
        <f t="shared" si="52"/>
        <v>0</v>
      </c>
      <c r="F144" s="810">
        <f t="shared" si="52"/>
        <v>0</v>
      </c>
      <c r="G144" s="810">
        <f t="shared" si="52"/>
        <v>0</v>
      </c>
      <c r="H144" s="810">
        <f t="shared" si="52"/>
        <v>0</v>
      </c>
      <c r="I144" s="810">
        <f t="shared" si="52"/>
        <v>130314</v>
      </c>
      <c r="J144" s="810">
        <f t="shared" si="52"/>
        <v>65157</v>
      </c>
      <c r="K144" s="810">
        <f t="shared" si="52"/>
        <v>88525</v>
      </c>
      <c r="L144" s="810">
        <f t="shared" si="52"/>
        <v>76841</v>
      </c>
      <c r="M144" s="810">
        <f t="shared" si="52"/>
        <v>76841</v>
      </c>
      <c r="N144" s="810">
        <f t="shared" si="52"/>
        <v>76841</v>
      </c>
      <c r="O144" s="810">
        <f>IF(SUM(C134:N134)=0,0,LARGE(C144:N144,1))</f>
        <v>130314</v>
      </c>
    </row>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sheetData>
  <sheetProtection password="E066" sheet="1" objects="1" scenarios="1" selectLockedCells="1"/>
  <mergeCells count="14">
    <mergeCell ref="B25:F25"/>
    <mergeCell ref="B10:C10"/>
    <mergeCell ref="B19:F19"/>
    <mergeCell ref="B20:F20"/>
    <mergeCell ref="B21:F21"/>
    <mergeCell ref="B22:F22"/>
    <mergeCell ref="B23:F23"/>
    <mergeCell ref="B24:F24"/>
    <mergeCell ref="B13:F13"/>
    <mergeCell ref="B14:F14"/>
    <mergeCell ref="B15:F15"/>
    <mergeCell ref="B16:F16"/>
    <mergeCell ref="B17:F17"/>
    <mergeCell ref="B18:F18"/>
  </mergeCells>
  <pageMargins left="0.23622047244094491" right="0.19685039370078741" top="0.15748031496062992" bottom="0.15748031496062992" header="0.19685039370078741" footer="0.19685039370078741"/>
  <pageSetup paperSize="9"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6</vt:i4>
      </vt:variant>
    </vt:vector>
  </HeadingPairs>
  <TitlesOfParts>
    <vt:vector size="13" baseType="lpstr">
      <vt:lpstr>Introdução</vt:lpstr>
      <vt:lpstr>REBANHO</vt:lpstr>
      <vt:lpstr>ENTRADAS</vt:lpstr>
      <vt:lpstr>INVESTIMENTOS</vt:lpstr>
      <vt:lpstr>SAÍDAS</vt:lpstr>
      <vt:lpstr>RESULTADOS FINANCEIROS</vt:lpstr>
      <vt:lpstr>ÍNDICES ZOOTÉCNICOS</vt:lpstr>
      <vt:lpstr>ENTRADAS!Area_de_impressao</vt:lpstr>
      <vt:lpstr>'ÍNDICES ZOOTÉCNICOS'!Area_de_impressao</vt:lpstr>
      <vt:lpstr>INVESTIMENTOS!Area_de_impressao</vt:lpstr>
      <vt:lpstr>REBANHO!Area_de_impressao</vt:lpstr>
      <vt:lpstr>'RESULTADOS FINANCEIROS'!Area_de_impressao</vt:lpstr>
      <vt:lpstr>SAÍDAS!Area_de_impressao</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malagutti</dc:creator>
  <cp:lastModifiedBy>Junior Paulossi</cp:lastModifiedBy>
  <cp:lastPrinted>2014-11-12T18:43:35Z</cp:lastPrinted>
  <dcterms:created xsi:type="dcterms:W3CDTF">2014-09-16T19:51:39Z</dcterms:created>
  <dcterms:modified xsi:type="dcterms:W3CDTF">2016-10-27T03:46:26Z</dcterms:modified>
</cp:coreProperties>
</file>