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115" windowHeight="7755" activeTab="1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E9" i="2" l="1"/>
  <c r="B9" i="2"/>
  <c r="C9" i="2" s="1"/>
  <c r="E43" i="2"/>
  <c r="E26" i="2"/>
  <c r="E30" i="2"/>
  <c r="B40" i="1"/>
  <c r="D38" i="2"/>
  <c r="D37" i="2"/>
  <c r="D35" i="2"/>
  <c r="E35" i="2" s="1"/>
  <c r="D33" i="2"/>
  <c r="D32" i="2"/>
  <c r="D31" i="2"/>
  <c r="D30" i="2"/>
  <c r="D28" i="2"/>
  <c r="D26" i="2"/>
  <c r="D23" i="2"/>
  <c r="E23" i="2" s="1"/>
  <c r="D24" i="2"/>
  <c r="D16" i="2"/>
  <c r="D14" i="2"/>
  <c r="D12" i="2"/>
  <c r="C38" i="2"/>
  <c r="E38" i="2" s="1"/>
  <c r="E37" i="2"/>
  <c r="C37" i="2"/>
  <c r="C36" i="2"/>
  <c r="E36" i="2" s="1"/>
  <c r="C35" i="2"/>
  <c r="C33" i="2"/>
  <c r="C32" i="2"/>
  <c r="E32" i="2" s="1"/>
  <c r="C31" i="2"/>
  <c r="E31" i="2" s="1"/>
  <c r="C30" i="2"/>
  <c r="C28" i="2"/>
  <c r="C27" i="2"/>
  <c r="E27" i="2" s="1"/>
  <c r="C26" i="2"/>
  <c r="C24" i="2"/>
  <c r="E24" i="2" s="1"/>
  <c r="C23" i="2"/>
  <c r="C22" i="2"/>
  <c r="E22" i="2" s="1"/>
  <c r="E20" i="2"/>
  <c r="C20" i="2"/>
  <c r="C19" i="2"/>
  <c r="E19" i="2" s="1"/>
  <c r="E18" i="2"/>
  <c r="C18" i="2"/>
  <c r="C16" i="2"/>
  <c r="E16" i="2" s="1"/>
  <c r="C13" i="2"/>
  <c r="E13" i="2" s="1"/>
  <c r="C10" i="2"/>
  <c r="E10" i="2" s="1"/>
  <c r="C7" i="2"/>
  <c r="E7" i="2" s="1"/>
  <c r="E6" i="2"/>
  <c r="C6" i="2"/>
  <c r="G2" i="2"/>
  <c r="C14" i="2" s="1"/>
  <c r="E39" i="2" l="1"/>
  <c r="E44" i="2" s="1"/>
  <c r="E45" i="2" s="1"/>
  <c r="E46" i="2" s="1"/>
  <c r="E47" i="2" s="1"/>
  <c r="E33" i="2"/>
  <c r="E28" i="2"/>
  <c r="E14" i="2"/>
  <c r="C12" i="2"/>
  <c r="E12" i="2" s="1"/>
  <c r="D39" i="2"/>
  <c r="D32" i="1"/>
  <c r="D38" i="1"/>
  <c r="D23" i="1"/>
  <c r="B45" i="2" l="1"/>
  <c r="B47" i="2" s="1"/>
  <c r="B48" i="2" s="1"/>
  <c r="E38" i="1"/>
  <c r="E37" i="1"/>
  <c r="E36" i="1"/>
  <c r="E35" i="1"/>
  <c r="E33" i="1"/>
  <c r="E32" i="1"/>
  <c r="E31" i="1"/>
  <c r="E30" i="1"/>
  <c r="E28" i="1"/>
  <c r="E27" i="1"/>
  <c r="E26" i="1"/>
  <c r="E24" i="1"/>
  <c r="E23" i="1"/>
  <c r="E22" i="1"/>
  <c r="E20" i="1"/>
  <c r="E19" i="1"/>
  <c r="E18" i="1"/>
  <c r="E16" i="1"/>
  <c r="E14" i="1"/>
  <c r="E13" i="1"/>
  <c r="E12" i="1"/>
  <c r="E10" i="1"/>
  <c r="E9" i="1"/>
  <c r="E7" i="1"/>
  <c r="E6" i="1"/>
  <c r="D39" i="1"/>
  <c r="C32" i="1"/>
  <c r="C38" i="1"/>
  <c r="C37" i="1"/>
  <c r="C36" i="1"/>
  <c r="C35" i="1"/>
  <c r="C33" i="1"/>
  <c r="C28" i="1"/>
  <c r="C31" i="1"/>
  <c r="C30" i="1"/>
  <c r="C27" i="1"/>
  <c r="C26" i="1"/>
  <c r="C24" i="1"/>
  <c r="C23" i="1"/>
  <c r="C22" i="1"/>
  <c r="C20" i="1"/>
  <c r="C19" i="1"/>
  <c r="C18" i="1"/>
  <c r="C16" i="1"/>
  <c r="C7" i="1"/>
  <c r="C6" i="1"/>
  <c r="C10" i="1"/>
  <c r="C9" i="1"/>
  <c r="G2" i="1"/>
  <c r="C14" i="1" s="1"/>
  <c r="E39" i="1" l="1"/>
  <c r="C12" i="1"/>
  <c r="C13" i="1"/>
</calcChain>
</file>

<file path=xl/sharedStrings.xml><?xml version="1.0" encoding="utf-8"?>
<sst xmlns="http://schemas.openxmlformats.org/spreadsheetml/2006/main" count="103" uniqueCount="54">
  <si>
    <t>DATA</t>
  </si>
  <si>
    <t>SOJA 2018/2019</t>
  </si>
  <si>
    <t>ÁREA (HÁ)</t>
  </si>
  <si>
    <t xml:space="preserve">PRODUTO </t>
  </si>
  <si>
    <t>DOSE</t>
  </si>
  <si>
    <t>PREÇO UNITÁRIO</t>
  </si>
  <si>
    <t>PREÇO TOTAL</t>
  </si>
  <si>
    <t>ADUBO</t>
  </si>
  <si>
    <t>04-30-10</t>
  </si>
  <si>
    <t xml:space="preserve">Vencimento </t>
  </si>
  <si>
    <t>KCl</t>
  </si>
  <si>
    <t>Quantidade Total</t>
  </si>
  <si>
    <t>SEMENTES</t>
  </si>
  <si>
    <t>M7739 P6,5 branca</t>
  </si>
  <si>
    <t>TMG7063 P6,5 branca</t>
  </si>
  <si>
    <t>DESSECAÇÃO PRÉ-PLANTIO</t>
  </si>
  <si>
    <t>2,4 - D</t>
  </si>
  <si>
    <t>GLIFOSATO 480</t>
  </si>
  <si>
    <t>Mustang</t>
  </si>
  <si>
    <t>Cipermetrina</t>
  </si>
  <si>
    <t>PLANTE E APLIQUE</t>
  </si>
  <si>
    <t>Zetamax</t>
  </si>
  <si>
    <t>TRATAMENTO DE SEMENTE</t>
  </si>
  <si>
    <t>INOC. LÍQ. 3 DOSES</t>
  </si>
  <si>
    <t>INOC. TURF. 3 DOSES</t>
  </si>
  <si>
    <t>DESSECAÇÃO PÓS-PLANTIO</t>
  </si>
  <si>
    <t>Starter Mn</t>
  </si>
  <si>
    <t>CoMo Platinum</t>
  </si>
  <si>
    <t>1a APLICAÇÃO FUNG + INSETICIDA</t>
  </si>
  <si>
    <t>PRIORI XTRA</t>
  </si>
  <si>
    <t>CEFANOL</t>
  </si>
  <si>
    <t>2a APLICAÇÃO FUNG + INSETICIDA</t>
  </si>
  <si>
    <t>ELATUS</t>
  </si>
  <si>
    <t>GALIL</t>
  </si>
  <si>
    <t>NIMBUS</t>
  </si>
  <si>
    <t>3a APLICAÇÃO FUNG  + INSETICIDA</t>
  </si>
  <si>
    <t>APPROUCH</t>
  </si>
  <si>
    <t>ENGEO PLENO</t>
  </si>
  <si>
    <t>SUBTOTAL</t>
  </si>
  <si>
    <t>KRISTA-K</t>
  </si>
  <si>
    <t>KRISTA MKP</t>
  </si>
  <si>
    <t>TOTAL EM SACAS DE SOJA</t>
  </si>
  <si>
    <t>VALOR DA SACA</t>
  </si>
  <si>
    <t>(TABELA BARTER)</t>
  </si>
  <si>
    <t>SACAS/HÁ</t>
  </si>
  <si>
    <t>SACAS/ALQ</t>
  </si>
  <si>
    <t>MÃO DE OBRA</t>
  </si>
  <si>
    <t>COLHEITA</t>
  </si>
  <si>
    <t>TOTAL GERAL</t>
  </si>
  <si>
    <t>TOTAL INSUMOS EM SACAS DE SOJA</t>
  </si>
  <si>
    <t>TOTAL GERAL EM SACAS</t>
  </si>
  <si>
    <t>AG3730 P6,5 branca</t>
  </si>
  <si>
    <t>DIESEL</t>
  </si>
  <si>
    <t>MÃO DE OBRA/COMBUSTÍVEL/COLHEITA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</si>
</sst>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[$R$-416]* #,##0.00_-;\-[$R$-416]* #,##0.00_-;_-[$R$-416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0" fillId="0" borderId="2" xfId="0" applyFill="1" applyBorder="1"/>
    <xf numFmtId="0" fontId="1" fillId="2" borderId="1" xfId="0" applyFont="1" applyFill="1" applyBorder="1" applyAlignment="1">
      <alignment horizontal="center"/>
    </xf>
    <xf numFmtId="43" fontId="1" fillId="0" borderId="0" xfId="1" applyFont="1"/>
    <xf numFmtId="0" fontId="4" fillId="0" borderId="0" xfId="0" applyFont="1"/>
    <xf numFmtId="43" fontId="0" fillId="0" borderId="0" xfId="0" applyNumberFormat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4" borderId="0" xfId="0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6" workbookViewId="0">
      <selection activeCell="E39" sqref="E39"/>
    </sheetView>
  </sheetViews>
  <sheetFormatPr defaultRowHeight="15" x14ac:dyDescent="0.25"/>
  <cols>
    <col min="1" max="1" width="23.85546875" customWidth="1"/>
    <col min="2" max="5" width="17.7109375" customWidth="1"/>
    <col min="8" max="8" width="20.7109375" bestFit="1" customWidth="1"/>
    <col min="9" max="9" width="16.42578125" bestFit="1" customWidth="1"/>
    <col min="10" max="10" width="16.28515625" bestFit="1" customWidth="1"/>
    <col min="11" max="11" width="10.42578125" bestFit="1" customWidth="1"/>
  </cols>
  <sheetData>
    <row r="1" spans="1:11" ht="21" x14ac:dyDescent="0.35">
      <c r="A1" s="18" t="s">
        <v>1</v>
      </c>
      <c r="B1" s="18"/>
      <c r="C1" s="18"/>
      <c r="D1" s="18"/>
      <c r="E1" s="18"/>
    </row>
    <row r="2" spans="1:11" x14ac:dyDescent="0.25">
      <c r="A2" t="s">
        <v>0</v>
      </c>
      <c r="B2" s="1">
        <v>43228</v>
      </c>
      <c r="E2" t="s">
        <v>2</v>
      </c>
      <c r="F2">
        <v>92</v>
      </c>
      <c r="G2">
        <f>65/92</f>
        <v>0.70652173913043481</v>
      </c>
    </row>
    <row r="3" spans="1:11" x14ac:dyDescent="0.25">
      <c r="A3" t="s">
        <v>9</v>
      </c>
      <c r="B3" s="1">
        <v>43210</v>
      </c>
      <c r="C3" s="1"/>
    </row>
    <row r="4" spans="1:11" x14ac:dyDescent="0.25">
      <c r="A4" s="2" t="s">
        <v>3</v>
      </c>
      <c r="B4" s="2" t="s">
        <v>4</v>
      </c>
      <c r="C4" s="2" t="s">
        <v>11</v>
      </c>
      <c r="D4" s="2" t="s">
        <v>5</v>
      </c>
      <c r="E4" s="2" t="s">
        <v>6</v>
      </c>
    </row>
    <row r="5" spans="1:11" x14ac:dyDescent="0.25">
      <c r="A5" s="19" t="s">
        <v>7</v>
      </c>
      <c r="B5" s="20"/>
      <c r="C5" s="20"/>
      <c r="D5" s="20"/>
      <c r="E5" s="21"/>
    </row>
    <row r="6" spans="1:11" x14ac:dyDescent="0.25">
      <c r="A6" s="3" t="s">
        <v>8</v>
      </c>
      <c r="B6" s="3">
        <v>0.35</v>
      </c>
      <c r="C6" s="3">
        <f>B6*92</f>
        <v>32.199999999999996</v>
      </c>
      <c r="D6" s="4">
        <v>1320</v>
      </c>
      <c r="E6" s="3">
        <f>$D6*$C6</f>
        <v>42503.999999999993</v>
      </c>
      <c r="K6" s="8"/>
    </row>
    <row r="7" spans="1:11" x14ac:dyDescent="0.25">
      <c r="A7" s="3" t="s">
        <v>10</v>
      </c>
      <c r="B7" s="3">
        <v>0.15</v>
      </c>
      <c r="C7" s="3">
        <f>B7*92</f>
        <v>13.799999999999999</v>
      </c>
      <c r="D7" s="4">
        <v>1450</v>
      </c>
      <c r="E7" s="3">
        <f>$D7*$C7</f>
        <v>20010</v>
      </c>
    </row>
    <row r="8" spans="1:11" x14ac:dyDescent="0.25">
      <c r="A8" s="17" t="s">
        <v>12</v>
      </c>
      <c r="B8" s="17"/>
      <c r="C8" s="17"/>
      <c r="D8" s="17"/>
      <c r="E8" s="17"/>
      <c r="F8" s="9"/>
      <c r="H8" s="10"/>
    </row>
    <row r="9" spans="1:11" x14ac:dyDescent="0.25">
      <c r="A9" s="3" t="s">
        <v>13</v>
      </c>
      <c r="B9" s="3">
        <v>46.7</v>
      </c>
      <c r="C9" s="3">
        <f>B9*92*0.7</f>
        <v>3007.48</v>
      </c>
      <c r="D9" s="4">
        <v>5.99</v>
      </c>
      <c r="E9" s="3">
        <f t="shared" ref="E9:E10" si="0">$D9*$C9</f>
        <v>18014.805200000003</v>
      </c>
      <c r="H9" s="10"/>
    </row>
    <row r="10" spans="1:11" x14ac:dyDescent="0.25">
      <c r="A10" s="3" t="s">
        <v>14</v>
      </c>
      <c r="B10" s="3">
        <v>56.6</v>
      </c>
      <c r="C10" s="3">
        <f>B10*92*0.3</f>
        <v>1562.1599999999999</v>
      </c>
      <c r="D10" s="4">
        <v>6.75</v>
      </c>
      <c r="E10" s="3">
        <f t="shared" si="0"/>
        <v>10544.579999999998</v>
      </c>
    </row>
    <row r="11" spans="1:11" x14ac:dyDescent="0.25">
      <c r="A11" s="17" t="s">
        <v>15</v>
      </c>
      <c r="B11" s="17"/>
      <c r="C11" s="17"/>
      <c r="D11" s="17"/>
      <c r="E11" s="17"/>
    </row>
    <row r="12" spans="1:11" x14ac:dyDescent="0.25">
      <c r="A12" s="3" t="s">
        <v>16</v>
      </c>
      <c r="B12" s="3">
        <v>1.2</v>
      </c>
      <c r="C12" s="3">
        <f>B12*92*G2</f>
        <v>78</v>
      </c>
      <c r="D12" s="4">
        <v>12.53</v>
      </c>
      <c r="E12" s="3">
        <f t="shared" ref="E12:E14" si="1">$D12*$C12</f>
        <v>977.33999999999992</v>
      </c>
    </row>
    <row r="13" spans="1:11" x14ac:dyDescent="0.25">
      <c r="A13" s="3" t="s">
        <v>17</v>
      </c>
      <c r="B13" s="3">
        <v>4</v>
      </c>
      <c r="C13" s="3">
        <f>92*B13*G2</f>
        <v>260</v>
      </c>
      <c r="D13" s="4">
        <v>10.45</v>
      </c>
      <c r="E13" s="3">
        <f t="shared" si="1"/>
        <v>2717</v>
      </c>
    </row>
    <row r="14" spans="1:11" x14ac:dyDescent="0.25">
      <c r="A14" s="3" t="s">
        <v>19</v>
      </c>
      <c r="B14" s="3">
        <v>0.5</v>
      </c>
      <c r="C14" s="3">
        <f>B14*92*G2</f>
        <v>32.5</v>
      </c>
      <c r="D14" s="4">
        <v>22.15</v>
      </c>
      <c r="E14" s="3">
        <f t="shared" si="1"/>
        <v>719.875</v>
      </c>
    </row>
    <row r="15" spans="1:11" x14ac:dyDescent="0.25">
      <c r="A15" s="17" t="s">
        <v>20</v>
      </c>
      <c r="B15" s="17"/>
      <c r="C15" s="17"/>
      <c r="D15" s="17"/>
      <c r="E15" s="17"/>
    </row>
    <row r="16" spans="1:11" x14ac:dyDescent="0.25">
      <c r="A16" s="3" t="s">
        <v>21</v>
      </c>
      <c r="B16" s="3">
        <v>0.5</v>
      </c>
      <c r="C16" s="3">
        <f>B16*92</f>
        <v>46</v>
      </c>
      <c r="D16" s="4">
        <v>130.68</v>
      </c>
      <c r="E16" s="3">
        <f>$D16*$C16</f>
        <v>6011.2800000000007</v>
      </c>
    </row>
    <row r="17" spans="1:5" x14ac:dyDescent="0.25">
      <c r="A17" s="17" t="s">
        <v>22</v>
      </c>
      <c r="B17" s="17"/>
      <c r="C17" s="17"/>
      <c r="D17" s="17"/>
      <c r="E17" s="17"/>
    </row>
    <row r="18" spans="1:5" x14ac:dyDescent="0.25">
      <c r="A18" s="3" t="s">
        <v>23</v>
      </c>
      <c r="B18" s="3">
        <v>0.3</v>
      </c>
      <c r="C18" s="3">
        <f>0.3*92</f>
        <v>27.599999999999998</v>
      </c>
      <c r="D18" s="4">
        <v>3.15</v>
      </c>
      <c r="E18" s="3">
        <f t="shared" ref="E18:E20" si="2">$D18*$C18</f>
        <v>86.94</v>
      </c>
    </row>
    <row r="19" spans="1:5" x14ac:dyDescent="0.25">
      <c r="A19" s="3" t="s">
        <v>24</v>
      </c>
      <c r="B19" s="3">
        <v>0.3</v>
      </c>
      <c r="C19" s="3">
        <f>B19*92</f>
        <v>27.599999999999998</v>
      </c>
      <c r="D19" s="4">
        <v>3.2</v>
      </c>
      <c r="E19" s="3">
        <f t="shared" si="2"/>
        <v>88.32</v>
      </c>
    </row>
    <row r="20" spans="1:5" x14ac:dyDescent="0.25">
      <c r="A20" s="3" t="s">
        <v>27</v>
      </c>
      <c r="B20" s="3">
        <v>0.15</v>
      </c>
      <c r="C20" s="3">
        <f>B20*92</f>
        <v>13.799999999999999</v>
      </c>
      <c r="D20" s="4">
        <v>128.49</v>
      </c>
      <c r="E20" s="3">
        <f t="shared" si="2"/>
        <v>1773.162</v>
      </c>
    </row>
    <row r="21" spans="1:5" x14ac:dyDescent="0.25">
      <c r="A21" s="17" t="s">
        <v>25</v>
      </c>
      <c r="B21" s="17"/>
      <c r="C21" s="17"/>
      <c r="D21" s="17"/>
      <c r="E21" s="17"/>
    </row>
    <row r="22" spans="1:5" x14ac:dyDescent="0.25">
      <c r="A22" s="3" t="s">
        <v>17</v>
      </c>
      <c r="B22" s="3">
        <v>4</v>
      </c>
      <c r="C22" s="3">
        <f>B22*92</f>
        <v>368</v>
      </c>
      <c r="D22" s="4">
        <v>10.45</v>
      </c>
      <c r="E22" s="3">
        <f t="shared" ref="E22:E24" si="3">$D22*$C22</f>
        <v>3845.6</v>
      </c>
    </row>
    <row r="23" spans="1:5" x14ac:dyDescent="0.25">
      <c r="A23" s="3" t="s">
        <v>26</v>
      </c>
      <c r="B23" s="3">
        <v>2</v>
      </c>
      <c r="C23" s="3">
        <f>B23*92</f>
        <v>184</v>
      </c>
      <c r="D23" s="4">
        <f>248/20</f>
        <v>12.4</v>
      </c>
      <c r="E23" s="3">
        <f t="shared" si="3"/>
        <v>2281.6</v>
      </c>
    </row>
    <row r="24" spans="1:5" x14ac:dyDescent="0.25">
      <c r="A24" s="3" t="s">
        <v>18</v>
      </c>
      <c r="B24" s="3">
        <v>0.4</v>
      </c>
      <c r="C24" s="3">
        <f>B24*92</f>
        <v>36.800000000000004</v>
      </c>
      <c r="D24" s="4">
        <v>80</v>
      </c>
      <c r="E24" s="3">
        <f t="shared" si="3"/>
        <v>2944.0000000000005</v>
      </c>
    </row>
    <row r="25" spans="1:5" x14ac:dyDescent="0.25">
      <c r="A25" s="17" t="s">
        <v>28</v>
      </c>
      <c r="B25" s="17"/>
      <c r="C25" s="17"/>
      <c r="D25" s="17"/>
      <c r="E25" s="17"/>
    </row>
    <row r="26" spans="1:5" x14ac:dyDescent="0.25">
      <c r="A26" s="3" t="s">
        <v>29</v>
      </c>
      <c r="B26" s="3">
        <v>0.4</v>
      </c>
      <c r="C26" s="3">
        <f>B26*92</f>
        <v>36.800000000000004</v>
      </c>
      <c r="D26" s="4">
        <v>120</v>
      </c>
      <c r="E26" s="3">
        <f t="shared" ref="E26:E28" si="4">$D26*$C26</f>
        <v>4416.0000000000009</v>
      </c>
    </row>
    <row r="27" spans="1:5" x14ac:dyDescent="0.25">
      <c r="A27" s="3" t="s">
        <v>30</v>
      </c>
      <c r="B27" s="3">
        <v>1</v>
      </c>
      <c r="C27" s="3">
        <f>B27*92</f>
        <v>92</v>
      </c>
      <c r="D27" s="4">
        <v>32</v>
      </c>
      <c r="E27" s="3">
        <f t="shared" si="4"/>
        <v>2944</v>
      </c>
    </row>
    <row r="28" spans="1:5" x14ac:dyDescent="0.25">
      <c r="A28" s="3" t="s">
        <v>34</v>
      </c>
      <c r="B28" s="3">
        <v>0.5</v>
      </c>
      <c r="C28" s="3">
        <f>B28*92</f>
        <v>46</v>
      </c>
      <c r="D28" s="4">
        <v>15.4</v>
      </c>
      <c r="E28" s="3">
        <f t="shared" si="4"/>
        <v>708.4</v>
      </c>
    </row>
    <row r="29" spans="1:5" x14ac:dyDescent="0.25">
      <c r="A29" s="17" t="s">
        <v>31</v>
      </c>
      <c r="B29" s="17"/>
      <c r="C29" s="17"/>
      <c r="D29" s="17"/>
      <c r="E29" s="17"/>
    </row>
    <row r="30" spans="1:5" x14ac:dyDescent="0.25">
      <c r="A30" s="3" t="s">
        <v>32</v>
      </c>
      <c r="B30" s="3">
        <v>0.2</v>
      </c>
      <c r="C30" s="3">
        <f>B30*92</f>
        <v>18.400000000000002</v>
      </c>
      <c r="D30" s="4">
        <v>405.6</v>
      </c>
      <c r="E30" s="3">
        <f t="shared" ref="E30:E33" si="5">$D30*$C30</f>
        <v>7463.0400000000009</v>
      </c>
    </row>
    <row r="31" spans="1:5" x14ac:dyDescent="0.25">
      <c r="A31" s="3" t="s">
        <v>33</v>
      </c>
      <c r="B31" s="3">
        <v>0.4</v>
      </c>
      <c r="C31" s="3">
        <f>B31*92</f>
        <v>36.800000000000004</v>
      </c>
      <c r="D31" s="4">
        <v>114.7</v>
      </c>
      <c r="E31" s="3">
        <f t="shared" si="5"/>
        <v>4220.9600000000009</v>
      </c>
    </row>
    <row r="32" spans="1:5" x14ac:dyDescent="0.25">
      <c r="A32" s="3" t="s">
        <v>40</v>
      </c>
      <c r="B32" s="3">
        <v>7.5</v>
      </c>
      <c r="C32" s="3">
        <f>B32*92</f>
        <v>690</v>
      </c>
      <c r="D32" s="4">
        <f>142/25</f>
        <v>5.68</v>
      </c>
      <c r="E32" s="3">
        <f t="shared" si="5"/>
        <v>3919.2</v>
      </c>
    </row>
    <row r="33" spans="1:5" x14ac:dyDescent="0.25">
      <c r="A33" s="3" t="s">
        <v>34</v>
      </c>
      <c r="B33" s="3">
        <v>0.5</v>
      </c>
      <c r="C33" s="3">
        <f>B33*92</f>
        <v>46</v>
      </c>
      <c r="D33" s="4">
        <v>15.4</v>
      </c>
      <c r="E33" s="3">
        <f t="shared" si="5"/>
        <v>708.4</v>
      </c>
    </row>
    <row r="34" spans="1:5" x14ac:dyDescent="0.25">
      <c r="A34" s="17" t="s">
        <v>35</v>
      </c>
      <c r="B34" s="17"/>
      <c r="C34" s="17"/>
      <c r="D34" s="17"/>
      <c r="E34" s="17"/>
    </row>
    <row r="35" spans="1:5" x14ac:dyDescent="0.25">
      <c r="A35" s="3" t="s">
        <v>36</v>
      </c>
      <c r="B35" s="3">
        <v>0.3</v>
      </c>
      <c r="C35" s="3">
        <f>B35*92</f>
        <v>27.599999999999998</v>
      </c>
      <c r="D35" s="4">
        <v>129</v>
      </c>
      <c r="E35" s="3">
        <f t="shared" ref="E35:E38" si="6">$D35*$C35</f>
        <v>3560.3999999999996</v>
      </c>
    </row>
    <row r="36" spans="1:5" x14ac:dyDescent="0.25">
      <c r="A36" s="3" t="s">
        <v>37</v>
      </c>
      <c r="B36" s="3">
        <v>0.3</v>
      </c>
      <c r="C36" s="3">
        <f>B36*92</f>
        <v>27.599999999999998</v>
      </c>
      <c r="D36" s="4">
        <v>150.93</v>
      </c>
      <c r="E36" s="3">
        <f t="shared" si="6"/>
        <v>4165.6679999999997</v>
      </c>
    </row>
    <row r="37" spans="1:5" x14ac:dyDescent="0.25">
      <c r="A37" s="3" t="s">
        <v>34</v>
      </c>
      <c r="B37" s="3">
        <v>0.5</v>
      </c>
      <c r="C37" s="3">
        <f>B37*92</f>
        <v>46</v>
      </c>
      <c r="D37" s="4">
        <v>15.4</v>
      </c>
      <c r="E37" s="3">
        <f t="shared" si="6"/>
        <v>708.4</v>
      </c>
    </row>
    <row r="38" spans="1:5" x14ac:dyDescent="0.25">
      <c r="A38" s="3" t="s">
        <v>39</v>
      </c>
      <c r="B38" s="3">
        <v>7.5</v>
      </c>
      <c r="C38" s="3">
        <f>B38*92</f>
        <v>690</v>
      </c>
      <c r="D38" s="4">
        <f>110/25</f>
        <v>4.4000000000000004</v>
      </c>
      <c r="E38" s="3">
        <f t="shared" si="6"/>
        <v>3036.0000000000005</v>
      </c>
    </row>
    <row r="39" spans="1:5" x14ac:dyDescent="0.25">
      <c r="A39" s="17" t="s">
        <v>38</v>
      </c>
      <c r="B39" s="17"/>
      <c r="C39" s="17"/>
      <c r="D39" s="3">
        <f>SUM(D35:D37,D30:D33,D26:D28,D22:D24,D6:D7,D18:D20,D12:D14,D16,D9:D10,D38)</f>
        <v>4204.75</v>
      </c>
      <c r="E39" s="3">
        <f>SUM(E35:E37,E30:E33,E26:E28,E22:E24,E18:E20,E12:E14,E16,E9:E10,E6:E7,E38)</f>
        <v>148368.97019999998</v>
      </c>
    </row>
    <row r="40" spans="1:5" x14ac:dyDescent="0.25">
      <c r="A40" s="5" t="s">
        <v>41</v>
      </c>
      <c r="B40" s="4">
        <f>E39/B41</f>
        <v>1978.2529359999999</v>
      </c>
      <c r="C40" t="s">
        <v>43</v>
      </c>
    </row>
    <row r="41" spans="1:5" x14ac:dyDescent="0.25">
      <c r="A41" s="6" t="s">
        <v>42</v>
      </c>
      <c r="B41" s="6">
        <v>75</v>
      </c>
    </row>
  </sheetData>
  <mergeCells count="11">
    <mergeCell ref="A25:E25"/>
    <mergeCell ref="A29:E29"/>
    <mergeCell ref="A34:E34"/>
    <mergeCell ref="A39:C39"/>
    <mergeCell ref="A1:E1"/>
    <mergeCell ref="A5:E5"/>
    <mergeCell ref="A8:E8"/>
    <mergeCell ref="A11:E11"/>
    <mergeCell ref="A15:E15"/>
    <mergeCell ref="A17:E17"/>
    <mergeCell ref="A21:E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A5" sqref="A5:E5"/>
    </sheetView>
  </sheetViews>
  <sheetFormatPr defaultRowHeight="15" x14ac:dyDescent="0.25"/>
  <cols>
    <col min="1" max="1" width="33.42578125" bestFit="1" customWidth="1"/>
    <col min="2" max="2" width="12" bestFit="1" customWidth="1"/>
    <col min="3" max="3" width="16.42578125" bestFit="1" customWidth="1"/>
    <col min="4" max="4" width="22.28515625" bestFit="1" customWidth="1"/>
    <col min="5" max="5" width="13.85546875" customWidth="1"/>
    <col min="6" max="6" width="14" customWidth="1"/>
    <col min="7" max="7" width="12" bestFit="1" customWidth="1"/>
  </cols>
  <sheetData>
    <row r="1" spans="1:7" ht="21" x14ac:dyDescent="0.35">
      <c r="A1" s="18" t="s">
        <v>1</v>
      </c>
      <c r="B1" s="18"/>
      <c r="C1" s="18"/>
      <c r="D1" s="18"/>
      <c r="E1" s="18"/>
    </row>
    <row r="2" spans="1:7" x14ac:dyDescent="0.25">
      <c r="A2" t="s">
        <v>0</v>
      </c>
      <c r="B2" s="1">
        <v>43228</v>
      </c>
      <c r="E2" t="s">
        <v>2</v>
      </c>
      <c r="F2">
        <v>92</v>
      </c>
      <c r="G2">
        <f>65/92</f>
        <v>0.70652173913043481</v>
      </c>
    </row>
    <row r="3" spans="1:7" x14ac:dyDescent="0.25">
      <c r="A3" t="s">
        <v>9</v>
      </c>
      <c r="B3" s="1">
        <v>43210</v>
      </c>
      <c r="C3" s="1"/>
    </row>
    <row r="4" spans="1:7" x14ac:dyDescent="0.25">
      <c r="A4" s="7" t="s">
        <v>3</v>
      </c>
      <c r="B4" s="7" t="s">
        <v>4</v>
      </c>
      <c r="C4" s="7" t="s">
        <v>11</v>
      </c>
      <c r="D4" s="7" t="s">
        <v>5</v>
      </c>
      <c r="E4" s="7" t="s">
        <v>6</v>
      </c>
    </row>
    <row r="5" spans="1:7" x14ac:dyDescent="0.25">
      <c r="A5" s="19" t="s">
        <v>7</v>
      </c>
      <c r="B5" s="20"/>
      <c r="C5" s="20"/>
      <c r="D5" s="20"/>
      <c r="E5" s="21"/>
    </row>
    <row r="6" spans="1:7" x14ac:dyDescent="0.25">
      <c r="A6" s="3" t="s">
        <v>8</v>
      </c>
      <c r="B6" s="3">
        <v>0.35</v>
      </c>
      <c r="C6" s="3">
        <f>B6*92</f>
        <v>32.199999999999996</v>
      </c>
      <c r="D6" s="4">
        <v>1395</v>
      </c>
      <c r="E6" s="16">
        <f>$D6*$C6</f>
        <v>44918.999999999993</v>
      </c>
      <c r="F6" s="24"/>
    </row>
    <row r="7" spans="1:7" x14ac:dyDescent="0.25">
      <c r="A7" s="3" t="s">
        <v>10</v>
      </c>
      <c r="B7" s="3">
        <v>0.15</v>
      </c>
      <c r="C7" s="3">
        <f>B7*92</f>
        <v>13.799999999999999</v>
      </c>
      <c r="D7" s="4">
        <v>1420</v>
      </c>
      <c r="E7" s="16">
        <f>$D7*$C7</f>
        <v>19596</v>
      </c>
      <c r="F7" s="24"/>
    </row>
    <row r="8" spans="1:7" x14ac:dyDescent="0.25">
      <c r="A8" s="17" t="s">
        <v>12</v>
      </c>
      <c r="B8" s="17"/>
      <c r="C8" s="17"/>
      <c r="D8" s="17"/>
      <c r="E8" s="17"/>
      <c r="F8" s="9"/>
    </row>
    <row r="9" spans="1:7" x14ac:dyDescent="0.25">
      <c r="A9" s="3" t="s">
        <v>51</v>
      </c>
      <c r="B9" s="3">
        <f>56.7</f>
        <v>56.7</v>
      </c>
      <c r="C9" s="3">
        <f>B9*92</f>
        <v>5216.4000000000005</v>
      </c>
      <c r="D9" s="4">
        <v>5.95</v>
      </c>
      <c r="E9" s="16">
        <f>$D9*$C9</f>
        <v>31037.580000000005</v>
      </c>
      <c r="F9" s="24"/>
    </row>
    <row r="10" spans="1:7" x14ac:dyDescent="0.25">
      <c r="A10" s="3" t="s">
        <v>14</v>
      </c>
      <c r="B10" s="3">
        <v>0</v>
      </c>
      <c r="C10" s="3">
        <f>B10*92*0.3</f>
        <v>0</v>
      </c>
      <c r="D10" s="4">
        <v>6.75</v>
      </c>
      <c r="E10" s="16">
        <f t="shared" ref="E10" si="0">$D10*$C10</f>
        <v>0</v>
      </c>
    </row>
    <row r="11" spans="1:7" x14ac:dyDescent="0.25">
      <c r="A11" s="17" t="s">
        <v>15</v>
      </c>
      <c r="B11" s="17"/>
      <c r="C11" s="17"/>
      <c r="D11" s="17"/>
      <c r="E11" s="17"/>
    </row>
    <row r="12" spans="1:7" x14ac:dyDescent="0.25">
      <c r="A12" s="3" t="s">
        <v>16</v>
      </c>
      <c r="B12" s="3">
        <v>1.5</v>
      </c>
      <c r="C12" s="3">
        <f>B12*92*G2</f>
        <v>97.5</v>
      </c>
      <c r="D12" s="4">
        <f>255/20</f>
        <v>12.75</v>
      </c>
      <c r="E12" s="16">
        <f t="shared" ref="E12:E14" si="1">$D12*$C12</f>
        <v>1243.125</v>
      </c>
    </row>
    <row r="13" spans="1:7" x14ac:dyDescent="0.25">
      <c r="A13" s="3" t="s">
        <v>17</v>
      </c>
      <c r="B13" s="3">
        <v>4</v>
      </c>
      <c r="C13" s="3">
        <f>92*B13*G2</f>
        <v>260</v>
      </c>
      <c r="D13" s="4">
        <v>10.45</v>
      </c>
      <c r="E13" s="16">
        <f t="shared" si="1"/>
        <v>2717</v>
      </c>
    </row>
    <row r="14" spans="1:7" x14ac:dyDescent="0.25">
      <c r="A14" s="3" t="s">
        <v>19</v>
      </c>
      <c r="B14" s="3">
        <v>0.5</v>
      </c>
      <c r="C14" s="3">
        <f>B14*92*G2</f>
        <v>32.5</v>
      </c>
      <c r="D14" s="4">
        <f>154/5</f>
        <v>30.8</v>
      </c>
      <c r="E14" s="16">
        <f t="shared" si="1"/>
        <v>1001</v>
      </c>
    </row>
    <row r="15" spans="1:7" x14ac:dyDescent="0.25">
      <c r="A15" s="17" t="s">
        <v>20</v>
      </c>
      <c r="B15" s="17"/>
      <c r="C15" s="17"/>
      <c r="D15" s="17"/>
      <c r="E15" s="17"/>
    </row>
    <row r="16" spans="1:7" x14ac:dyDescent="0.25">
      <c r="A16" s="3" t="s">
        <v>21</v>
      </c>
      <c r="B16" s="3">
        <v>0.5</v>
      </c>
      <c r="C16" s="3">
        <f>B16*92</f>
        <v>46</v>
      </c>
      <c r="D16" s="4">
        <f>680/5</f>
        <v>136</v>
      </c>
      <c r="E16" s="16">
        <f>$D16*$C16</f>
        <v>6256</v>
      </c>
    </row>
    <row r="17" spans="1:5" x14ac:dyDescent="0.25">
      <c r="A17" s="17" t="s">
        <v>22</v>
      </c>
      <c r="B17" s="17"/>
      <c r="C17" s="17"/>
      <c r="D17" s="17"/>
      <c r="E17" s="17"/>
    </row>
    <row r="18" spans="1:5" x14ac:dyDescent="0.25">
      <c r="A18" s="3" t="s">
        <v>23</v>
      </c>
      <c r="B18" s="3">
        <v>0.3</v>
      </c>
      <c r="C18" s="3">
        <f>0.3*92</f>
        <v>27.599999999999998</v>
      </c>
      <c r="D18" s="4">
        <v>3.15</v>
      </c>
      <c r="E18" s="16">
        <f t="shared" ref="E18:E20" si="2">$D18*$C18</f>
        <v>86.94</v>
      </c>
    </row>
    <row r="19" spans="1:5" x14ac:dyDescent="0.25">
      <c r="A19" s="3" t="s">
        <v>24</v>
      </c>
      <c r="B19" s="3">
        <v>0.3</v>
      </c>
      <c r="C19" s="3">
        <f>B19*92</f>
        <v>27.599999999999998</v>
      </c>
      <c r="D19" s="4">
        <v>3.2</v>
      </c>
      <c r="E19" s="16">
        <f t="shared" si="2"/>
        <v>88.32</v>
      </c>
    </row>
    <row r="20" spans="1:5" x14ac:dyDescent="0.25">
      <c r="A20" s="3" t="s">
        <v>27</v>
      </c>
      <c r="B20" s="3">
        <v>0.15</v>
      </c>
      <c r="C20" s="3">
        <f>B20*92</f>
        <v>13.799999999999999</v>
      </c>
      <c r="D20" s="4">
        <v>128.49</v>
      </c>
      <c r="E20" s="16">
        <f t="shared" si="2"/>
        <v>1773.162</v>
      </c>
    </row>
    <row r="21" spans="1:5" x14ac:dyDescent="0.25">
      <c r="A21" s="17" t="s">
        <v>25</v>
      </c>
      <c r="B21" s="17"/>
      <c r="C21" s="17"/>
      <c r="D21" s="17"/>
      <c r="E21" s="17"/>
    </row>
    <row r="22" spans="1:5" x14ac:dyDescent="0.25">
      <c r="A22" s="3" t="s">
        <v>17</v>
      </c>
      <c r="B22" s="3">
        <v>4</v>
      </c>
      <c r="C22" s="3">
        <f>B22*92</f>
        <v>368</v>
      </c>
      <c r="D22" s="4">
        <v>10.45</v>
      </c>
      <c r="E22" s="16">
        <f t="shared" ref="E22:E24" si="3">$D22*$C22</f>
        <v>3845.6</v>
      </c>
    </row>
    <row r="23" spans="1:5" x14ac:dyDescent="0.25">
      <c r="A23" s="3" t="s">
        <v>26</v>
      </c>
      <c r="B23" s="3">
        <v>2</v>
      </c>
      <c r="C23" s="3">
        <f>B23*92</f>
        <v>184</v>
      </c>
      <c r="D23" s="4">
        <f>240/20</f>
        <v>12</v>
      </c>
      <c r="E23" s="16">
        <f t="shared" si="3"/>
        <v>2208</v>
      </c>
    </row>
    <row r="24" spans="1:5" x14ac:dyDescent="0.25">
      <c r="A24" s="3" t="s">
        <v>18</v>
      </c>
      <c r="B24" s="3">
        <v>0.4</v>
      </c>
      <c r="C24" s="3">
        <f>B24*92</f>
        <v>36.800000000000004</v>
      </c>
      <c r="D24" s="4">
        <f>88.5</f>
        <v>88.5</v>
      </c>
      <c r="E24" s="16">
        <f t="shared" si="3"/>
        <v>3256.8</v>
      </c>
    </row>
    <row r="25" spans="1:5" x14ac:dyDescent="0.25">
      <c r="A25" s="17" t="s">
        <v>28</v>
      </c>
      <c r="B25" s="17"/>
      <c r="C25" s="17"/>
      <c r="D25" s="17"/>
      <c r="E25" s="17"/>
    </row>
    <row r="26" spans="1:5" x14ac:dyDescent="0.25">
      <c r="A26" s="3" t="s">
        <v>29</v>
      </c>
      <c r="B26" s="3">
        <v>0.4</v>
      </c>
      <c r="C26" s="3">
        <f>B26*92</f>
        <v>36.800000000000004</v>
      </c>
      <c r="D26" s="4">
        <f>2380/20</f>
        <v>119</v>
      </c>
      <c r="E26" s="16">
        <f t="shared" ref="E26" si="4">$D26*$C26</f>
        <v>4379.2000000000007</v>
      </c>
    </row>
    <row r="27" spans="1:5" x14ac:dyDescent="0.25">
      <c r="A27" s="3" t="s">
        <v>30</v>
      </c>
      <c r="B27" s="3">
        <v>1</v>
      </c>
      <c r="C27" s="3">
        <f>B27*92</f>
        <v>92</v>
      </c>
      <c r="D27" s="4">
        <v>32.25</v>
      </c>
      <c r="E27" s="16">
        <f t="shared" ref="E27:E28" si="5">$D27*$C27</f>
        <v>2967</v>
      </c>
    </row>
    <row r="28" spans="1:5" x14ac:dyDescent="0.25">
      <c r="A28" s="3" t="s">
        <v>34</v>
      </c>
      <c r="B28" s="3">
        <v>0.5</v>
      </c>
      <c r="C28" s="3">
        <f>B28*92</f>
        <v>46</v>
      </c>
      <c r="D28" s="4">
        <f>68/5</f>
        <v>13.6</v>
      </c>
      <c r="E28" s="16">
        <f t="shared" si="5"/>
        <v>625.6</v>
      </c>
    </row>
    <row r="29" spans="1:5" x14ac:dyDescent="0.25">
      <c r="A29" s="17" t="s">
        <v>31</v>
      </c>
      <c r="B29" s="17"/>
      <c r="C29" s="17"/>
      <c r="D29" s="17"/>
      <c r="E29" s="17"/>
    </row>
    <row r="30" spans="1:5" x14ac:dyDescent="0.25">
      <c r="A30" s="3" t="s">
        <v>32</v>
      </c>
      <c r="B30" s="3">
        <v>0.2</v>
      </c>
      <c r="C30" s="3">
        <f>B30*92</f>
        <v>18.400000000000002</v>
      </c>
      <c r="D30" s="4">
        <f>2320/5</f>
        <v>464</v>
      </c>
      <c r="E30" s="16">
        <f t="shared" ref="E30:E33" si="6">$D30*$C30</f>
        <v>8537.6</v>
      </c>
    </row>
    <row r="31" spans="1:5" x14ac:dyDescent="0.25">
      <c r="A31" s="3" t="s">
        <v>33</v>
      </c>
      <c r="B31" s="3">
        <v>0.4</v>
      </c>
      <c r="C31" s="3">
        <f>B31*92</f>
        <v>36.800000000000004</v>
      </c>
      <c r="D31" s="4">
        <f>600/5</f>
        <v>120</v>
      </c>
      <c r="E31" s="16">
        <f t="shared" si="6"/>
        <v>4416.0000000000009</v>
      </c>
    </row>
    <row r="32" spans="1:5" x14ac:dyDescent="0.25">
      <c r="A32" s="3" t="s">
        <v>40</v>
      </c>
      <c r="B32" s="3">
        <v>7.5</v>
      </c>
      <c r="C32" s="3">
        <f>B32*92</f>
        <v>690</v>
      </c>
      <c r="D32" s="4">
        <f>153/25</f>
        <v>6.12</v>
      </c>
      <c r="E32" s="16">
        <f t="shared" si="6"/>
        <v>4222.8</v>
      </c>
    </row>
    <row r="33" spans="1:5" x14ac:dyDescent="0.25">
      <c r="A33" s="3" t="s">
        <v>34</v>
      </c>
      <c r="B33" s="3">
        <v>0.5</v>
      </c>
      <c r="C33" s="3">
        <f>B33*92</f>
        <v>46</v>
      </c>
      <c r="D33" s="4">
        <f>D28</f>
        <v>13.6</v>
      </c>
      <c r="E33" s="16">
        <f t="shared" si="6"/>
        <v>625.6</v>
      </c>
    </row>
    <row r="34" spans="1:5" x14ac:dyDescent="0.25">
      <c r="A34" s="17" t="s">
        <v>35</v>
      </c>
      <c r="B34" s="17"/>
      <c r="C34" s="17"/>
      <c r="D34" s="17"/>
      <c r="E34" s="17"/>
    </row>
    <row r="35" spans="1:5" x14ac:dyDescent="0.25">
      <c r="A35" s="3" t="s">
        <v>36</v>
      </c>
      <c r="B35" s="3">
        <v>0.3</v>
      </c>
      <c r="C35" s="3">
        <f>B35*92</f>
        <v>27.599999999999998</v>
      </c>
      <c r="D35" s="4">
        <f>675/5</f>
        <v>135</v>
      </c>
      <c r="E35" s="16">
        <f t="shared" ref="E35:E38" si="7">$D35*$C35</f>
        <v>3725.9999999999995</v>
      </c>
    </row>
    <row r="36" spans="1:5" x14ac:dyDescent="0.25">
      <c r="A36" s="3" t="s">
        <v>37</v>
      </c>
      <c r="B36" s="3">
        <v>0.3</v>
      </c>
      <c r="C36" s="3">
        <f>B36*92</f>
        <v>27.599999999999998</v>
      </c>
      <c r="D36" s="4">
        <v>148</v>
      </c>
      <c r="E36" s="16">
        <f t="shared" si="7"/>
        <v>4084.7999999999997</v>
      </c>
    </row>
    <row r="37" spans="1:5" x14ac:dyDescent="0.25">
      <c r="A37" s="3" t="s">
        <v>34</v>
      </c>
      <c r="B37" s="3">
        <v>0.5</v>
      </c>
      <c r="C37" s="3">
        <f>B37*92</f>
        <v>46</v>
      </c>
      <c r="D37" s="4">
        <f>D33</f>
        <v>13.6</v>
      </c>
      <c r="E37" s="16">
        <f t="shared" si="7"/>
        <v>625.6</v>
      </c>
    </row>
    <row r="38" spans="1:5" x14ac:dyDescent="0.25">
      <c r="A38" s="3" t="s">
        <v>39</v>
      </c>
      <c r="B38" s="3">
        <v>7.5</v>
      </c>
      <c r="C38" s="3">
        <f>B38*92</f>
        <v>690</v>
      </c>
      <c r="D38" s="4">
        <f>110/25</f>
        <v>4.4000000000000004</v>
      </c>
      <c r="E38" s="16">
        <f t="shared" si="7"/>
        <v>3036.0000000000005</v>
      </c>
    </row>
    <row r="39" spans="1:5" x14ac:dyDescent="0.25">
      <c r="A39" s="17" t="s">
        <v>38</v>
      </c>
      <c r="B39" s="17"/>
      <c r="C39" s="17"/>
      <c r="D39" s="3">
        <f>SUM(D35:D37,D30:D33,D26:D28,D22:D24,D6:D7,D18:D20,D12:D14,D16,D9:D10,D38)</f>
        <v>4333.0599999999995</v>
      </c>
      <c r="E39" s="16">
        <f>SUM(E35:E37,E30:E33,E26:E28,E22:E24,E18:E20,E12:E14,E16,E9:E10,E6:E7,E38)</f>
        <v>155274.72699999998</v>
      </c>
    </row>
    <row r="40" spans="1:5" x14ac:dyDescent="0.25">
      <c r="A40" s="22" t="s">
        <v>53</v>
      </c>
      <c r="B40" s="23"/>
      <c r="C40" s="23"/>
      <c r="D40" s="23"/>
      <c r="E40" s="23"/>
    </row>
    <row r="41" spans="1:5" x14ac:dyDescent="0.25">
      <c r="A41" s="12" t="s">
        <v>46</v>
      </c>
      <c r="B41" s="11"/>
      <c r="C41" s="11"/>
      <c r="D41" s="13"/>
      <c r="E41" s="15">
        <v>8000</v>
      </c>
    </row>
    <row r="42" spans="1:5" x14ac:dyDescent="0.25">
      <c r="A42" s="12" t="s">
        <v>52</v>
      </c>
      <c r="B42" s="11"/>
      <c r="C42" s="11"/>
      <c r="D42" s="13"/>
      <c r="E42" s="15">
        <v>7000</v>
      </c>
    </row>
    <row r="43" spans="1:5" x14ac:dyDescent="0.25">
      <c r="A43" s="12" t="s">
        <v>47</v>
      </c>
      <c r="B43" s="11"/>
      <c r="C43" s="11"/>
      <c r="D43" s="13"/>
      <c r="E43" s="15">
        <f>8*B46*92/2.42</f>
        <v>24330.578512396696</v>
      </c>
    </row>
    <row r="44" spans="1:5" x14ac:dyDescent="0.25">
      <c r="A44" s="17" t="s">
        <v>48</v>
      </c>
      <c r="B44" s="17"/>
      <c r="C44" s="17"/>
      <c r="D44" s="13"/>
      <c r="E44" s="15">
        <f>SUM(E41:E43,E39)</f>
        <v>194605.30551239668</v>
      </c>
    </row>
    <row r="45" spans="1:5" x14ac:dyDescent="0.25">
      <c r="A45" s="5" t="s">
        <v>49</v>
      </c>
      <c r="B45" s="4">
        <f>E39/B46</f>
        <v>1940.9340874999998</v>
      </c>
      <c r="D45" s="14" t="s">
        <v>50</v>
      </c>
      <c r="E45" s="3">
        <f>E44/B46</f>
        <v>2432.5663189049583</v>
      </c>
    </row>
    <row r="46" spans="1:5" x14ac:dyDescent="0.25">
      <c r="A46" s="14" t="s">
        <v>42</v>
      </c>
      <c r="B46" s="13">
        <v>80</v>
      </c>
      <c r="D46" s="14" t="s">
        <v>44</v>
      </c>
      <c r="E46" s="3">
        <f>E45/92</f>
        <v>26.440938248966937</v>
      </c>
    </row>
    <row r="47" spans="1:5" x14ac:dyDescent="0.25">
      <c r="A47" s="14" t="s">
        <v>44</v>
      </c>
      <c r="B47" s="3">
        <f>B45/92</f>
        <v>21.097109646739128</v>
      </c>
      <c r="D47" s="14" t="s">
        <v>45</v>
      </c>
      <c r="E47" s="3">
        <f>E46*2.42</f>
        <v>63.987070562499987</v>
      </c>
    </row>
    <row r="48" spans="1:5" x14ac:dyDescent="0.25">
      <c r="A48" s="14" t="s">
        <v>45</v>
      </c>
      <c r="B48" s="3">
        <f>B47*2.42</f>
        <v>51.05500534510869</v>
      </c>
    </row>
  </sheetData>
  <mergeCells count="13">
    <mergeCell ref="A44:C44"/>
    <mergeCell ref="A21:E21"/>
    <mergeCell ref="A25:E25"/>
    <mergeCell ref="A29:E29"/>
    <mergeCell ref="A34:E34"/>
    <mergeCell ref="A39:C39"/>
    <mergeCell ref="A40:E40"/>
    <mergeCell ref="A17:E17"/>
    <mergeCell ref="A1:E1"/>
    <mergeCell ref="A5:E5"/>
    <mergeCell ref="A8:E8"/>
    <mergeCell ref="A11:E11"/>
    <mergeCell ref="A15:E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Mondelli Trovarelli</dc:creator>
  <cp:lastModifiedBy>Gabriel Mondelli Trovarelli</cp:lastModifiedBy>
  <dcterms:created xsi:type="dcterms:W3CDTF">2018-05-08T19:38:51Z</dcterms:created>
  <dcterms:modified xsi:type="dcterms:W3CDTF">2018-05-29T01:31:35Z</dcterms:modified>
</cp:coreProperties>
</file>