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7BF6078D-2A8F-4CFC-B24C-B8ADC35638B0}" xr6:coauthVersionLast="47" xr6:coauthVersionMax="47" xr10:uidLastSave="{00000000-0000-0000-0000-000000000000}"/>
  <workbookProtection workbookAlgorithmName="SHA-512" workbookHashValue="xlqS+71IkOXjTyeIfXKU+Q21lEhPecLKekwtaWCZewrGuZzzFrq0mTGX7T6U+/mf7AYY/HEnQsZjyTWVA+5KHw==" workbookSaltValue="A/YfB5rBOZAFm4hj6LiBsg==" workbookSpinCount="100000" lockStructure="1"/>
  <bookViews>
    <workbookView xWindow="-360" yWindow="0" windowWidth="10935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<sst xmlns="http://schemas.openxmlformats.org/spreadsheetml/2006/main" count="778" uniqueCount="382">
  <si>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</si>
  <si>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</si>
  <si>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</si>
  <si>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</si>
  <si>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</si>
  <si>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</si>
  <si>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</si>
  <si>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</si>
  <si>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</si>
  <si>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</si>
  <si>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</si>
  <si>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</si>
  <si>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</si>
  <si>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</si>
  <si>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</si>
  <si>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</si>
  <si>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</si>
  <si>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</si>
  <si>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</si>
  <si>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</si>
  <si>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</si>
  <si>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</si>
  <si>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</si>
  <si>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</si>
  <si>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</si>
  <si>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</si>
  <si>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</si>
  <si>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</si>
  <si>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</si>
  <si>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</si>
  <si>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</si>
  <si>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</si>
  <si>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</si>
  <si>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</si>
  <si>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</si>
  <si>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</si>
  <si>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</si>
  <si>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</si>
  <si>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</si>
  <si>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</si>
  <si>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</si>
  <si>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</si>
  <si>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</si>
  <si>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</si>
  <si>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</si>
  <si>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</si>
  <si>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</si>
  <si>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</si>
  <si>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</si>
  <si>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</si>
  <si>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</si>
  <si>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</si>
  <si>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</si>
  <si>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</si>
  <si>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</si>
  <si>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</si>
  <si>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</si>
  <si>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</si>
  <si>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</si>
  <si>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</si>
  <si>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</si>
  <si>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</si>
  <si>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</si>
  <si>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</si>
  <si>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</si>
  <si>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</si>
  <si>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</si>
  <si>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</si>
  <si>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</si>
  <si>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</si>
  <si>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</si>
  <si>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</si>
  <si>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</si>
  <si>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</si>
  <si>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</si>
  <si>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</si>
  <si>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</si>
  <si>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</si>
  <si>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</si>
  <si>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</si>
  <si>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</si>
  <si>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</si>
  <si>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</si>
  <si>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</si>
  <si>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</si>
  <si>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</si>
  <si>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</si>
  <si>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</si>
  <si>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</si>
  <si>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</si>
  <si>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</si>
  <si>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</si>
  <si>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</si>
  <si>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</si>
  <si>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</si>
  <si>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</si>
  <si>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</si>
  <si>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</si>
  <si>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</si>
  <si>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</si>
  <si>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</si>
  <si>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</si>
  <si>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</si>
  <si>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</si>
  <si>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</si>
  <si>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</si>
  <si>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</si>
  <si>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</si>
  <si>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</si>
  <si>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</si>
  <si>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</si>
  <si>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</si>
  <si>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</si>
  <si>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</si>
  <si>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</si>
  <si>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</si>
  <si>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</si>
  <si>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</si>
  <si>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</si>
  <si>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</si>
  <si>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</si>
  <si>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</si>
  <si>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</si>
  <si>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</si>
  <si>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</si>
  <si>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</si>
  <si>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</si>
  <si>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</si>
  <si>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</si>
  <si>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</si>
  <si>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</si>
  <si>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</si>
  <si>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</si>
  <si>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</si>
  <si>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</si>
  <si>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</si>
  <si>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</si>
  <si>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</si>
  <si>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</si>
  <si>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</si>
  <si>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</si>
  <si>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</si>
  <si>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</si>
  <si>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</si>
  <si>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</si>
  <si>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</si>
  <si>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</si>
  <si>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</si>
  <si>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</si>
  <si>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</si>
  <si>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</si>
  <si>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</si>
  <si>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</si>
  <si>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</si>
  <si>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</si>
  <si>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</si>
  <si>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</si>
  <si>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</si>
  <si>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</si>
  <si>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</si>
  <si>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</si>
  <si>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</si>
  <si>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</si>
  <si>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</si>
  <si>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</si>
  <si>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</si>
  <si>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</si>
  <si>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</si>
  <si>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</si>
  <si>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</si>
  <si>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</si>
  <si>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</si>
  <si>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</si>
  <si>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</si>
  <si>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</si>
  <si>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</si>
  <si>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</si>
  <si>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</si>
  <si>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</si>
  <si>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</si>
  <si>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</si>
  <si>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</si>
  <si>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</si>
  <si>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</si>
  <si>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</si>
  <si>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</si>
  <si>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</si>
  <si>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</si>
  <si>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</si>
  <si>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</si>
  <si>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</si>
  <si>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</si>
  <si>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</si>
  <si>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</si>
  <si>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</si>
  <si>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</si>
  <si>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</si>
  <si>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</si>
  <si>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</si>
  <si>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</si>
  <si>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</si>
  <si>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</si>
  <si>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</si>
  <si>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</si>
  <si>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</si>
  <si>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</si>
  <si>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</si>
  <si>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</si>
  <si>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</si>
  <si>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</si>
  <si>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</si>
  <si>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</si>
  <si>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</si>
  <si>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</si>
  <si>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</si>
  <si>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</si>
  <si>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</si>
  <si>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</si>
  <si>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</si>
  <si>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</si>
  <si>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</si>
  <si>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</si>
  <si>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</si>
  <si>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</si>
  <si>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</si>
  <si>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</si>
  <si>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</si>
  <si>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</si>
  <si>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</si>
  <si>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</si>
  <si>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</si>
  <si>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</si>
  <si>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</si>
  <si>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</si>
  <si>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</si>
  <si>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</si>
  <si>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</si>
  <si>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</si>
  <si>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</si>
  <si>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</si>
  <si>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</si>
  <si>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</si>
  <si>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</si>
  <si>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</si>
  <si>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</si>
  <si>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</si>
  <si>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</si>
  <si>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</si>
  <si>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</si>
  <si>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</si>
  <si>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</si>
  <si>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</si>
  <si>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</si>
  <si>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</si>
  <si>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</si>
  <si>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</si>
  <si>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</si>
  <si>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</si>
  <si>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</si>
  <si>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</si>
  <si>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</si>
  <si>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</si>
  <si>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</si>
  <si>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</si>
  <si>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</si>
  <si>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</si>
  <si>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</si>
  <si>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</si>
  <si>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</si>
  <si>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</si>
  <si>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</si>
  <si>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</si>
  <si>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</si>
  <si>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</si>
  <si>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</si>
  <si>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</si>
  <si>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</si>
  <si>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</si>
  <si>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</si>
  <si>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</si>
  <si>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</si>
  <si>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</si>
  <si>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</si>
  <si>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</si>
  <si>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</si>
  <si>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</si>
  <si>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</si>
  <si>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</si>
  <si>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</si>
  <si>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</si>
  <si>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</si>
  <si>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</si>
  <si>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</si>
  <si>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</si>
  <si>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</si>
  <si>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</si>
  <si>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</si>
  <si>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</si>
  <si>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</si>
  <si>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</si>
  <si>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</si>
  <si>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</si>
  <si>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</si>
  <si>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</si>
  <si>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</si>
  <si>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</si>
  <si>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</si>
  <si>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</si>
  <si>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</si>
  <si>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</si>
  <si>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</si>
  <si>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</si>
  <si>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</si>
  <si>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</si>
  <si>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</si>
  <si>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</si>
  <si>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</si>
  <si>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</si>
  <si>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</si>
  <si>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</si>
  <si>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</si>
  <si>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</si>
  <si>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</si>
  <si>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</si>
  <si>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</si>
  <si>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</si>
  <si>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</si>
  <si>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</si>
  <si>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</si>
  <si>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</si>
  <si>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</si>
  <si>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</si>
  <si>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</si>
  <si>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</si>
  <si>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</si>
  <si>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</si>
  <si>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</si>
  <si>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</si>
  <si>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</si>
  <si>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</si>
  <si>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</si>
  <si>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</si>
  <si>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</si>
  <si>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</si>
  <si>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</si>
  <si>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</si>
  <si>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</si>
  <si>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</si>
  <si>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</si>
  <si>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</si>
  <si>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</si>
  <si>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</si>
  <si>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</si>
  <si>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</si>
  <si>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</si>
  <si>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</si>
  <si>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</si>
  <si>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</si>
  <si>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</si>
  <si>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</si>
  <si>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</si>
  <si>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</si>
  <si>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</si>
  <si>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</si>
  <si>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</si>
  <si>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</si>
  <si>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</si>
  <si>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</si>
  <si>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</si>
  <si>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</si>
  <si>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</si>
  <si>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</si>
  <si>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</si>
  <si>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</si>
  <si>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</si>
  <si>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</si>
  <si>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</si>
  <si>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Fazenda Camponeza e Rancho Alegre</t>
  </si>
  <si>
    <t>Pratinha</t>
  </si>
  <si>
    <t>área 1</t>
  </si>
  <si>
    <t>área 2</t>
  </si>
  <si>
    <t>área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</si>
</sst>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1" workbookViewId="0">
      <selection activeCell="E75" sqref="E75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377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205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378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3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176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44927</v>
      </c>
      <c r="D8" s="267" t="str">
        <f>IF(C8="","",TEXT(C8,"DD/MM/AAAA"))</f>
        <v>01/01/2023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45291</v>
      </c>
      <c r="D9" s="267" t="str">
        <f>IF(C9="","",TEXT(C9,"DD/MM/AAAA"))</f>
        <v>31/12/2023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55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>
        <v>50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9</v>
      </c>
      <c r="C22" s="228">
        <v>50</v>
      </c>
      <c r="D22" s="231">
        <v>0.5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20</v>
      </c>
      <c r="C23" s="227">
        <v>180</v>
      </c>
      <c r="D23" s="232">
        <v>0.5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34</v>
      </c>
      <c r="C24" s="228">
        <v>410</v>
      </c>
      <c r="D24" s="231">
        <v>0.3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10</v>
      </c>
      <c r="C25" s="227">
        <v>550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97</v>
      </c>
      <c r="C26" s="228">
        <v>550</v>
      </c>
      <c r="D26" s="234"/>
      <c r="E26" s="240">
        <v>20.3</v>
      </c>
      <c r="F26" s="241">
        <v>372</v>
      </c>
      <c r="G26" s="255">
        <f>(ROUND(E26,3)*1.032)*ROUND(F26,3)</f>
        <v>7793.2511999999997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96</v>
      </c>
      <c r="C33" s="211" t="s">
        <v>33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96</v>
      </c>
      <c r="C34" s="79" t="s">
        <v>33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96</v>
      </c>
      <c r="C35" s="211" t="s">
        <v>33</v>
      </c>
      <c r="D35" s="292" t="s">
        <v>162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176</v>
      </c>
      <c r="C36" s="79" t="s">
        <v>91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176</v>
      </c>
      <c r="C37" s="211" t="s">
        <v>91</v>
      </c>
      <c r="D37" s="292" t="s">
        <v>162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164</v>
      </c>
      <c r="C46" s="79">
        <v>90</v>
      </c>
      <c r="D46" s="84" t="s">
        <v>108</v>
      </c>
      <c r="E46" s="81">
        <v>10</v>
      </c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164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44927</v>
      </c>
      <c r="B52" s="293">
        <f>C9</f>
        <v>45291</v>
      </c>
      <c r="C52" s="83">
        <v>766203</v>
      </c>
      <c r="D52" s="83">
        <v>4</v>
      </c>
      <c r="E52" s="83">
        <v>3.4</v>
      </c>
      <c r="F52" s="83">
        <v>12.9</v>
      </c>
      <c r="G52" s="83">
        <v>8.9</v>
      </c>
      <c r="H52" s="82">
        <v>159000</v>
      </c>
      <c r="I52" s="215">
        <v>17000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379</v>
      </c>
      <c r="B72" s="79">
        <v>5</v>
      </c>
      <c r="C72" s="81">
        <v>60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380</v>
      </c>
      <c r="B73" s="77">
        <v>10</v>
      </c>
      <c r="C73" s="82">
        <v>60</v>
      </c>
      <c r="D73" s="77" t="s">
        <v>56</v>
      </c>
      <c r="E73" s="194" t="s">
        <v>226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 t="s">
        <v>381</v>
      </c>
      <c r="B74" s="193">
        <v>40</v>
      </c>
      <c r="C74" s="285">
        <v>60</v>
      </c>
      <c r="D74" s="76" t="s">
        <v>56</v>
      </c>
      <c r="E74" s="193" t="s">
        <v>227</v>
      </c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2" workbookViewId="0">
      <pane xSplit="1" topLeftCell="AL1" activePane="topRight" state="frozen"/>
      <selection pane="topRight" activeCell="AO11" sqref="AO11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74</v>
      </c>
      <c r="B5" s="94"/>
      <c r="C5" s="134">
        <f>IF(B5&gt;0,(B5*(D5/100)),0)</f>
        <v>0</v>
      </c>
      <c r="D5" s="136" t="str">
        <f>IF(B5&gt;0,VLOOKUP(A5,'Lista Suspensa'!$A$1:$F$90,3,)," ")</f>
        <v xml:space="preserve"> </v>
      </c>
      <c r="E5" s="136">
        <f>IF(OR(B5&gt;0,C5&gt;0),VLOOKUP(A5,'Lista Suspensa'!$A$1:$F$90,4,),0)</f>
        <v>0</v>
      </c>
      <c r="F5" s="136">
        <f>IF(OR(B5&gt;0,C5&gt;0),VLOOKUP(A5,'Lista Suspensa'!$A$1:$F$90,5,),0)</f>
        <v>0</v>
      </c>
      <c r="G5" s="137">
        <f>IF(OR(B5&gt;0,C5&gt;0),VLOOKUP(A5,'Lista Suspensa'!$A$1:$F$90,6,),0)</f>
        <v>0</v>
      </c>
      <c r="H5" s="94">
        <v>3</v>
      </c>
      <c r="I5" s="139">
        <f t="shared" ref="I5:I34" si="0">IF(H5&gt;0,(H5*(J5/100)),0)</f>
        <v>0.93659999999999988</v>
      </c>
      <c r="J5" s="136">
        <f>IF(H5&gt;0,VLOOKUP(A5,'Lista Suspensa'!$A$1:$F$90,3,)," ")</f>
        <v>31.22</v>
      </c>
      <c r="K5" s="136">
        <f>IF(OR(H5&gt;0,I5&gt;0),VLOOKUP(A5,'Lista Suspensa'!$A$1:$F$90,4,),0)</f>
        <v>7.18</v>
      </c>
      <c r="L5" s="136">
        <f>IF(OR(H5&gt;0,I5&gt;0),VLOOKUP(A5,'Lista Suspensa'!$A$1:$F$90,5,),0)</f>
        <v>63.58</v>
      </c>
      <c r="M5" s="137">
        <f>IF(OR(H5&gt;0,I5&gt;0),VLOOKUP(A5,'Lista Suspensa'!$A$1:$F$90,6,),0)</f>
        <v>5.3609999999999998E-2</v>
      </c>
      <c r="N5" s="94">
        <v>20</v>
      </c>
      <c r="O5" s="139">
        <f t="shared" ref="O5:O34" si="1">IF(N5&gt;0,(N5*(P5/100)),0)</f>
        <v>6.2439999999999998</v>
      </c>
      <c r="P5" s="136">
        <f>IF(N5&gt;0,VLOOKUP(A5,'Lista Suspensa'!$A$1:$F$90,3,)," ")</f>
        <v>31.22</v>
      </c>
      <c r="Q5" s="136">
        <f>IF(OR(N5&gt;0,O5&gt;0),VLOOKUP(A5,'Lista Suspensa'!$A$1:$F$90,4,),0)</f>
        <v>7.18</v>
      </c>
      <c r="R5" s="136">
        <f>IF(OR(N5&gt;0,O5&gt;0),VLOOKUP(A5,'Lista Suspensa'!$A$1:$F$90,5,),0)</f>
        <v>63.58</v>
      </c>
      <c r="S5" s="137">
        <f>IF(OR(N5&gt;0,O5&gt;0),VLOOKUP(A5,'Lista Suspensa'!$A$1:$F$90,6,),0)</f>
        <v>5.3609999999999998E-2</v>
      </c>
      <c r="T5" s="94">
        <v>27</v>
      </c>
      <c r="U5" s="139">
        <f t="shared" ref="U5:U34" si="2">IF(T5&gt;0,(T5*(V5/100)),0)</f>
        <v>8.4293999999999993</v>
      </c>
      <c r="V5" s="136">
        <f>IF(T5&gt;0,VLOOKUP(A5,'Lista Suspensa'!$A$1:$F$90,3,),0)</f>
        <v>31.22</v>
      </c>
      <c r="W5" s="136">
        <f>IF(OR(T5&gt;0,U5&gt;0),VLOOKUP(A5,'Lista Suspensa'!$A$1:$F$90,4,),0)</f>
        <v>7.18</v>
      </c>
      <c r="X5" s="136">
        <f>IF(OR(T5&gt;0,U5&gt;0),VLOOKUP(A5,'Lista Suspensa'!$A$1:$F$90,5,),0)</f>
        <v>63.58</v>
      </c>
      <c r="Y5" s="137">
        <f>IF(OR(T5&gt;0,U5&gt;0),VLOOKUP(A5,'Lista Suspensa'!$A$1:$F$90,6,),0)</f>
        <v>5.3609999999999998E-2</v>
      </c>
      <c r="Z5" s="94">
        <v>27</v>
      </c>
      <c r="AA5" s="136">
        <f t="shared" ref="AA5:AA34" si="3">IF(Z5&gt;0,(Z5*(AB5/100)),0)</f>
        <v>8.4293999999999993</v>
      </c>
      <c r="AB5" s="136">
        <f>IF(Z5&gt;0,VLOOKUP(A5,'Lista Suspensa'!$A$1:$F$90,3,)," ")</f>
        <v>31.22</v>
      </c>
      <c r="AC5" s="136">
        <f>IF(OR(Z5&gt;0,AA5&gt;0),VLOOKUP(A5,'Lista Suspensa'!$A$1:$F$90,4,),0)</f>
        <v>7.18</v>
      </c>
      <c r="AD5" s="136">
        <f>IF(OR(Z5&gt;0,AA5&gt;0),VLOOKUP(A5,'Lista Suspensa'!$A$1:$F$90,5,),0)</f>
        <v>63.58</v>
      </c>
      <c r="AE5" s="137">
        <f>IF(OR(Z5&gt;0,AA5&gt;0),VLOOKUP(A5,'Lista Suspensa'!$A$1:$F$90,6,),0)</f>
        <v>5.3609999999999998E-2</v>
      </c>
      <c r="AF5" s="94">
        <v>29.5</v>
      </c>
      <c r="AG5" s="138">
        <f>IF(AF5&gt;0,(AF5*(AH5/100)),0)</f>
        <v>9.2098999999999993</v>
      </c>
      <c r="AH5" s="136">
        <f>IF(AF5&gt;0,VLOOKUP(A5,'Lista Suspensa'!$A$1:$F$90,3,)," ")</f>
        <v>31.22</v>
      </c>
      <c r="AI5" s="136">
        <f>IF(OR(AF5&gt;0,AG5&gt;0),VLOOKUP(A5,'Lista Suspensa'!$A$1:$F$90,4,),0)</f>
        <v>7.18</v>
      </c>
      <c r="AJ5" s="136">
        <f>IF(OR(AF5&gt;0,AG5&gt;0),VLOOKUP(A5,'Lista Suspensa'!$A$1:$F$90,5,),0)</f>
        <v>63.58</v>
      </c>
      <c r="AK5" s="137">
        <f>IF(OR(AF5&gt;0,AG5&gt;0),VLOOKUP(A5,'Lista Suspensa'!$A$1:$F$90,6,),0)</f>
        <v>5.3609999999999998E-2</v>
      </c>
      <c r="AL5" s="94"/>
      <c r="AM5" s="136">
        <f>IF(AL5&gt;0,(AL5*(AN5/100)),0)</f>
        <v>0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0</v>
      </c>
      <c r="AP5" s="136">
        <f>IF(OR(AL5&gt;0,AM5&gt;0),VLOOKUP(A5,'Lista Suspensa'!$A$1:$F$90,5,),0)</f>
        <v>0</v>
      </c>
      <c r="AQ5" s="137">
        <f>IF(OR(AL5&gt;0,AM5&gt;0),VLOOKUP(A5,'Lista Suspensa'!$A$1:$F$90,6,),0)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341</v>
      </c>
      <c r="B6" s="95"/>
      <c r="C6" s="135">
        <f t="shared" ref="C6:C13" si="5">IF(B6&gt;0,(B6*(D6/100)),0)</f>
        <v>0</v>
      </c>
      <c r="D6" s="138" t="str">
        <f>IF(B6&gt;0,VLOOKUP(A6,'Lista Suspensa'!$A$1:$F$90,3,)," ")</f>
        <v xml:space="preserve"> </v>
      </c>
      <c r="E6" s="138">
        <f>IF(OR(B6&gt;0,C6&gt;0),VLOOKUP(A6,'Lista Suspensa'!$A$1:$F$90,4,),0)</f>
        <v>0</v>
      </c>
      <c r="F6" s="138">
        <f>IF(OR(B6&gt;0,C6&gt;0),VLOOKUP(A6,'Lista Suspensa'!$A$1:$F$90,5,),0)</f>
        <v>0</v>
      </c>
      <c r="G6" s="141">
        <f>IF(OR(B6&gt;0,C6&gt;0),VLOOKUP(A6,'Lista Suspensa'!$A$1:$F$90,6,),0)</f>
        <v>0</v>
      </c>
      <c r="H6" s="95">
        <v>0.9</v>
      </c>
      <c r="I6" s="140">
        <f t="shared" si="0"/>
        <v>0.76500000000000001</v>
      </c>
      <c r="J6" s="138">
        <f>IF(H6&gt;0,VLOOKUP(A6,'Lista Suspensa'!$A$1:$F$90,3,)," ")</f>
        <v>85</v>
      </c>
      <c r="K6" s="138">
        <f>IF(OR(H6&gt;0,I6&gt;0),VLOOKUP(A6,'Lista Suspensa'!$A$1:$F$90,4,),0)</f>
        <v>22</v>
      </c>
      <c r="L6" s="138">
        <f>IF(OR(H6&gt;0,I6&gt;0),VLOOKUP(A6,'Lista Suspensa'!$A$1:$F$90,5,),0)</f>
        <v>89</v>
      </c>
      <c r="M6" s="141">
        <f>IF(OR(H6&gt;0,I6&gt;0),VLOOKUP(A6,'Lista Suspensa'!$A$1:$F$90,6,),0)</f>
        <v>1.3986550000000002</v>
      </c>
      <c r="N6" s="95">
        <v>3</v>
      </c>
      <c r="O6" s="140">
        <f t="shared" si="1"/>
        <v>2.5499999999999998</v>
      </c>
      <c r="P6" s="138">
        <f>IF(N6&gt;0,VLOOKUP(A6,'Lista Suspensa'!$A$1:$F$90,3,)," ")</f>
        <v>85</v>
      </c>
      <c r="Q6" s="138">
        <f>IF(OR(N6&gt;0,O6&gt;0),VLOOKUP(A6,'Lista Suspensa'!$A$1:$F$90,4,),0)</f>
        <v>22</v>
      </c>
      <c r="R6" s="138">
        <f>IF(OR(N6&gt;0,O6&gt;0),VLOOKUP(A6,'Lista Suspensa'!$A$1:$F$90,5,),0)</f>
        <v>89</v>
      </c>
      <c r="S6" s="141">
        <f>IF(OR(N6&gt;0,O6&gt;0),VLOOKUP(A6,'Lista Suspensa'!$A$1:$F$90,6,),0)</f>
        <v>1.3986550000000002</v>
      </c>
      <c r="T6" s="95"/>
      <c r="U6" s="140">
        <f t="shared" si="2"/>
        <v>0</v>
      </c>
      <c r="V6" s="138">
        <f>IF(T6&gt;0,VLOOKUP(A6,'Lista Suspensa'!$A$1:$F$90,3,),0)</f>
        <v>0</v>
      </c>
      <c r="W6" s="138">
        <f>IF(OR(T6&gt;0,U6&gt;0),VLOOKUP(A6,'Lista Suspensa'!$A$1:$F$90,4,),0)</f>
        <v>0</v>
      </c>
      <c r="X6" s="138">
        <f>IF(OR(T6&gt;0,U6&gt;0),VLOOKUP(A6,'Lista Suspensa'!$A$1:$F$90,5,),0)</f>
        <v>0</v>
      </c>
      <c r="Y6" s="141">
        <f>IF(OR(T6&gt;0,U6&gt;0),VLOOKUP(A6,'Lista Suspensa'!$A$1:$F$90,6,),0)</f>
        <v>0</v>
      </c>
      <c r="Z6" s="95">
        <v>0</v>
      </c>
      <c r="AA6" s="138">
        <f t="shared" si="3"/>
        <v>0</v>
      </c>
      <c r="AB6" s="138" t="str">
        <f>IF(Z6&gt;0,VLOOKUP(A6,'Lista Suspensa'!$A$1:$F$90,3,)," ")</f>
        <v xml:space="preserve"> </v>
      </c>
      <c r="AC6" s="138">
        <f>IF(OR(Z6&gt;0,AA6&gt;0),VLOOKUP(A6,'Lista Suspensa'!$A$1:$F$90,4,),0)</f>
        <v>0</v>
      </c>
      <c r="AD6" s="138">
        <f>IF(OR(Z6&gt;0,AA6&gt;0),VLOOKUP(A6,'Lista Suspensa'!$A$1:$F$90,5,),0)</f>
        <v>0</v>
      </c>
      <c r="AE6" s="141">
        <f>IF(OR(Z6&gt;0,AA6&gt;0),VLOOKUP(A6,'Lista Suspensa'!$A$1:$F$90,6,),0)</f>
        <v>0</v>
      </c>
      <c r="AF6" s="95"/>
      <c r="AG6" s="138">
        <f t="shared" ref="AG6:AG34" si="6">IF(AF6&gt;0,(AF6*(AH6/100)),0)</f>
        <v>0</v>
      </c>
      <c r="AH6" s="138" t="str">
        <f>IF(AF6&gt;0,VLOOKUP(A6,'Lista Suspensa'!$A$1:$F$90,3,)," ")</f>
        <v xml:space="preserve"> </v>
      </c>
      <c r="AI6" s="138">
        <f>IF(OR(AF6&gt;0,AG6&gt;0),VLOOKUP(A6,'Lista Suspensa'!$A$1:$F$90,4,),0)</f>
        <v>0</v>
      </c>
      <c r="AJ6" s="138">
        <f>IF(OR(AF6&gt;0,AG6&gt;0),VLOOKUP(A6,'Lista Suspensa'!$A$1:$F$90,5,),0)</f>
        <v>0</v>
      </c>
      <c r="AK6" s="141">
        <f>IF(OR(AF6&gt;0,AG6&gt;0),VLOOKUP(A6,'Lista Suspensa'!$A$1:$F$90,6,),0)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0</v>
      </c>
      <c r="AP6" s="138">
        <f>IF(OR(AL6&gt;0,AM6&gt;0),VLOOKUP(A6,'Lista Suspensa'!$A$1:$F$90,5,),0)</f>
        <v>0</v>
      </c>
      <c r="AQ6" s="141">
        <f>IF(OR(AL6&gt;0,AM6&gt;0),VLOOKUP(A6,'Lista Suspensa'!$A$1:$F$90,6,),0)</f>
        <v>0</v>
      </c>
      <c r="AR6" s="95"/>
      <c r="AS6" s="138">
        <f t="shared" si="4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/>
      <c r="C7" s="134">
        <f t="shared" si="5"/>
        <v>0</v>
      </c>
      <c r="D7" s="136" t="str">
        <f>IF(B7&gt;0,VLOOKUP(A7,'Lista Suspensa'!$A$1:$F$90,3,)," ")</f>
        <v xml:space="preserve"> </v>
      </c>
      <c r="E7" s="136">
        <f>IF(OR(B7&gt;0,C7&gt;0),VLOOKUP(A7,'Lista Suspensa'!$A$1:$F$90,4,),0)</f>
        <v>0</v>
      </c>
      <c r="F7" s="136">
        <f>IF(OR(B7&gt;0,C7&gt;0),VLOOKUP(A7,'Lista Suspensa'!$A$1:$F$90,5,),0)</f>
        <v>0</v>
      </c>
      <c r="G7" s="137">
        <f>IF(OR(B7&gt;0,C7&gt;0),VLOOKUP(A7,'Lista Suspensa'!$A$1:$F$90,6,),0)</f>
        <v>0</v>
      </c>
      <c r="H7" s="94"/>
      <c r="I7" s="139">
        <f t="shared" si="0"/>
        <v>0</v>
      </c>
      <c r="J7" s="136" t="str">
        <f>IF(H7&gt;0,VLOOKUP(A7,'Lista Suspensa'!$A$1:$F$90,3,)," ")</f>
        <v xml:space="preserve"> </v>
      </c>
      <c r="K7" s="136">
        <f>IF(OR(H7&gt;0,I7&gt;0),VLOOKUP(A7,'Lista Suspensa'!$A$1:$F$90,4,),0)</f>
        <v>0</v>
      </c>
      <c r="L7" s="136">
        <f>IF(OR(H7&gt;0,I7&gt;0),VLOOKUP(A7,'Lista Suspensa'!$A$1:$F$90,5,),0)</f>
        <v>0</v>
      </c>
      <c r="M7" s="137">
        <f>IF(OR(H7&gt;0,I7&gt;0),VLOOKUP(A7,'Lista Suspensa'!$A$1:$F$90,6,),0)</f>
        <v>0</v>
      </c>
      <c r="N7" s="94"/>
      <c r="O7" s="139">
        <f t="shared" si="1"/>
        <v>0</v>
      </c>
      <c r="P7" s="136" t="str">
        <f>IF(N7&gt;0,VLOOKUP(A7,'Lista Suspensa'!$A$1:$F$90,3,)," ")</f>
        <v xml:space="preserve"> </v>
      </c>
      <c r="Q7" s="136">
        <f>IF(OR(N7&gt;0,O7&gt;0),VLOOKUP(A7,'Lista Suspensa'!$A$1:$F$90,4,),0)</f>
        <v>0</v>
      </c>
      <c r="R7" s="136">
        <f>IF(OR(N7&gt;0,O7&gt;0),VLOOKUP(A7,'Lista Suspensa'!$A$1:$F$90,5,),0)</f>
        <v>0</v>
      </c>
      <c r="S7" s="137">
        <f>IF(OR(N7&gt;0,O7&gt;0),VLOOKUP(A7,'Lista Suspensa'!$A$1:$F$90,6,),0)</f>
        <v>0</v>
      </c>
      <c r="T7" s="94">
        <v>1</v>
      </c>
      <c r="U7" s="139">
        <f t="shared" si="2"/>
        <v>0.88650000000000007</v>
      </c>
      <c r="V7" s="136">
        <f>IF(T7&gt;0,VLOOKUP(A7,'Lista Suspensa'!$A$1:$F$90,3,),0)</f>
        <v>88.65</v>
      </c>
      <c r="W7" s="136">
        <f>IF(OR(T7&gt;0,U7&gt;0),VLOOKUP(A7,'Lista Suspensa'!$A$1:$F$90,4,),0)</f>
        <v>48.84</v>
      </c>
      <c r="X7" s="136">
        <f>IF(OR(T7&gt;0,U7&gt;0),VLOOKUP(A7,'Lista Suspensa'!$A$1:$F$90,5,),0)</f>
        <v>79.45</v>
      </c>
      <c r="Y7" s="137">
        <f>IF(OR(T7&gt;0,U7&gt;0),VLOOKUP(A7,'Lista Suspensa'!$A$1:$F$90,6,),0)</f>
        <v>1.4099900000000001</v>
      </c>
      <c r="Z7" s="94">
        <v>0.89</v>
      </c>
      <c r="AA7" s="136">
        <f t="shared" si="3"/>
        <v>0.78898500000000005</v>
      </c>
      <c r="AB7" s="136">
        <f>IF(Z7&gt;0,VLOOKUP(A7,'Lista Suspensa'!$A$1:$F$90,3,)," ")</f>
        <v>88.65</v>
      </c>
      <c r="AC7" s="136">
        <f>IF(OR(Z7&gt;0,AA7&gt;0),VLOOKUP(A7,'Lista Suspensa'!$A$1:$F$90,4,),0)</f>
        <v>48.84</v>
      </c>
      <c r="AD7" s="136">
        <f>IF(OR(Z7&gt;0,AA7&gt;0),VLOOKUP(A7,'Lista Suspensa'!$A$1:$F$90,5,),0)</f>
        <v>79.45</v>
      </c>
      <c r="AE7" s="137">
        <f>IF(OR(Z7&gt;0,AA7&gt;0),VLOOKUP(A7,'Lista Suspensa'!$A$1:$F$90,6,),0)</f>
        <v>1.4099900000000001</v>
      </c>
      <c r="AF7" s="94">
        <v>4.3499999999999996</v>
      </c>
      <c r="AG7" s="136">
        <f t="shared" si="6"/>
        <v>3.8562750000000001</v>
      </c>
      <c r="AH7" s="136">
        <f>IF(AF7&gt;0,VLOOKUP(A7,'Lista Suspensa'!$A$1:$F$90,3,)," ")</f>
        <v>88.65</v>
      </c>
      <c r="AI7" s="136">
        <f>IF(OR(AF7&gt;0,AG7&gt;0),VLOOKUP(A7,'Lista Suspensa'!$A$1:$F$90,4,),0)</f>
        <v>48.84</v>
      </c>
      <c r="AJ7" s="136">
        <f>IF(OR(AF7&gt;0,AG7&gt;0),VLOOKUP(A7,'Lista Suspensa'!$A$1:$F$90,5,),0)</f>
        <v>79.45</v>
      </c>
      <c r="AK7" s="137">
        <f>IF(OR(AF7&gt;0,AG7&gt;0),VLOOKUP(A7,'Lista Suspensa'!$A$1:$F$90,6,),0)</f>
        <v>1.4099900000000001</v>
      </c>
      <c r="AL7" s="94"/>
      <c r="AM7" s="136">
        <f t="shared" si="7"/>
        <v>0</v>
      </c>
      <c r="AN7" s="136" t="str">
        <f>IF(AL7&gt;0,VLOOKUP(A7,'Lista Suspensa'!$A$1:$F$90,3,)," ")</f>
        <v xml:space="preserve"> </v>
      </c>
      <c r="AO7" s="136">
        <f>IF(OR(AL7&gt;0,AM7&gt;0),VLOOKUP(A7,'Lista Suspensa'!$A$1:$F$90,4,),0)</f>
        <v>0</v>
      </c>
      <c r="AP7" s="136">
        <f>IF(OR(AL7&gt;0,AM7&gt;0),VLOOKUP(A7,'Lista Suspensa'!$A$1:$F$90,5,),0)</f>
        <v>0</v>
      </c>
      <c r="AQ7" s="137">
        <f>IF(OR(AL7&gt;0,AM7&gt;0),VLOOKUP(A7,'Lista Suspensa'!$A$1:$F$90,6,),0)</f>
        <v>0</v>
      </c>
      <c r="AR7" s="94"/>
      <c r="AS7" s="136">
        <f t="shared" si="4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127</v>
      </c>
      <c r="B8" s="95"/>
      <c r="C8" s="122">
        <f t="shared" si="5"/>
        <v>0</v>
      </c>
      <c r="D8" s="138" t="str">
        <f>IF(B8&gt;0,VLOOKUP(A8,'Lista Suspensa'!$A$1:$F$90,3,)," ")</f>
        <v xml:space="preserve"> </v>
      </c>
      <c r="E8" s="138">
        <f>IF(OR(B8&gt;0,C8&gt;0),VLOOKUP(A8,'Lista Suspensa'!$A$1:$F$90,4,),0)</f>
        <v>0</v>
      </c>
      <c r="F8" s="138">
        <f>IF(OR(B8&gt;0,C8&gt;0),VLOOKUP(A8,'Lista Suspensa'!$A$1:$F$90,5,),0)</f>
        <v>0</v>
      </c>
      <c r="G8" s="141">
        <f>IF(OR(B8&gt;0,C8&gt;0),VLOOKUP(A8,'Lista Suspensa'!$A$1:$F$90,6,),0)</f>
        <v>0</v>
      </c>
      <c r="H8" s="95"/>
      <c r="I8" s="140">
        <f t="shared" si="0"/>
        <v>0</v>
      </c>
      <c r="J8" s="138" t="str">
        <f>IF(H8&gt;0,VLOOKUP(A8,'Lista Suspensa'!$A$1:$F$90,3,)," ")</f>
        <v xml:space="preserve"> </v>
      </c>
      <c r="K8" s="138">
        <f>IF(OR(H8&gt;0,I8&gt;0),VLOOKUP(A8,'Lista Suspensa'!$A$1:$F$90,4,),0)</f>
        <v>0</v>
      </c>
      <c r="L8" s="138">
        <f>IF(OR(H8&gt;0,I8&gt;0),VLOOKUP(A8,'Lista Suspensa'!$A$1:$F$90,5,),0)</f>
        <v>0</v>
      </c>
      <c r="M8" s="141">
        <f>IF(OR(H8&gt;0,I8&gt;0),VLOOKUP(A8,'Lista Suspensa'!$A$1:$F$90,6,),0)</f>
        <v>0</v>
      </c>
      <c r="N8" s="95"/>
      <c r="O8" s="140">
        <f t="shared" si="1"/>
        <v>0</v>
      </c>
      <c r="P8" s="138" t="str">
        <f>IF(N8&gt;0,VLOOKUP(A8,'Lista Suspensa'!$A$1:$F$90,3,)," ")</f>
        <v xml:space="preserve"> </v>
      </c>
      <c r="Q8" s="138">
        <f>IF(OR(N8&gt;0,O8&gt;0),VLOOKUP(A8,'Lista Suspensa'!$A$1:$F$90,4,),0)</f>
        <v>0</v>
      </c>
      <c r="R8" s="138">
        <f>IF(OR(N8&gt;0,O8&gt;0),VLOOKUP(A8,'Lista Suspensa'!$A$1:$F$90,5,),0)</f>
        <v>0</v>
      </c>
      <c r="S8" s="141">
        <f>IF(OR(N8&gt;0,O8&gt;0),VLOOKUP(A8,'Lista Suspensa'!$A$1:$F$90,6,),0)</f>
        <v>0</v>
      </c>
      <c r="T8" s="95">
        <v>0.05</v>
      </c>
      <c r="U8" s="140">
        <f t="shared" si="2"/>
        <v>4.8940000000000004E-2</v>
      </c>
      <c r="V8" s="138">
        <f>IF(T8&gt;0,VLOOKUP(A8,'Lista Suspensa'!$A$1:$F$90,3,),0)</f>
        <v>97.88</v>
      </c>
      <c r="W8" s="138">
        <f>IF(OR(T8&gt;0,U8&gt;0),VLOOKUP(A8,'Lista Suspensa'!$A$1:$F$90,4,),0)</f>
        <v>281.92</v>
      </c>
      <c r="X8" s="138">
        <f>IF(OR(T8&gt;0,U8&gt;0),VLOOKUP(A8,'Lista Suspensa'!$A$1:$F$90,5,),0)</f>
        <v>0</v>
      </c>
      <c r="Y8" s="141">
        <f>IF(OR(T8&gt;0,U8&gt;0),VLOOKUP(A8,'Lista Suspensa'!$A$1:$F$90,6,),0)</f>
        <v>1.5697700000000001</v>
      </c>
      <c r="Z8" s="95">
        <v>0.05</v>
      </c>
      <c r="AA8" s="138">
        <f t="shared" si="3"/>
        <v>4.8940000000000004E-2</v>
      </c>
      <c r="AB8" s="138">
        <f>IF(Z8&gt;0,VLOOKUP(A8,'Lista Suspensa'!$A$1:$F$90,3,)," ")</f>
        <v>97.88</v>
      </c>
      <c r="AC8" s="138">
        <f>IF(OR(Z8&gt;0,AA8&gt;0),VLOOKUP(A8,'Lista Suspensa'!$A$1:$F$90,4,),0)</f>
        <v>281.92</v>
      </c>
      <c r="AD8" s="138">
        <f>IF(OR(Z8&gt;0,AA8&gt;0),VLOOKUP(A8,'Lista Suspensa'!$A$1:$F$90,5,),0)</f>
        <v>0</v>
      </c>
      <c r="AE8" s="141">
        <f>IF(OR(Z8&gt;0,AA8&gt;0),VLOOKUP(A8,'Lista Suspensa'!$A$1:$F$90,6,),0)</f>
        <v>1.5697700000000001</v>
      </c>
      <c r="AF8" s="95"/>
      <c r="AG8" s="138">
        <f t="shared" si="6"/>
        <v>0</v>
      </c>
      <c r="AH8" s="138" t="str">
        <f>IF(AF8&gt;0,VLOOKUP(A8,'Lista Suspensa'!$A$1:$F$90,3,)," ")</f>
        <v xml:space="preserve"> </v>
      </c>
      <c r="AI8" s="138">
        <f>IF(OR(AF8&gt;0,AG8&gt;0),VLOOKUP(A8,'Lista Suspensa'!$A$1:$F$90,4,),0)</f>
        <v>0</v>
      </c>
      <c r="AJ8" s="138">
        <f>IF(OR(AF8&gt;0,AG8&gt;0),VLOOKUP(A8,'Lista Suspensa'!$A$1:$F$90,5,),0)</f>
        <v>0</v>
      </c>
      <c r="AK8" s="141">
        <f>IF(OR(AF8&gt;0,AG8&gt;0),VLOOKUP(A8,'Lista Suspensa'!$A$1:$F$90,6,),0)</f>
        <v>0</v>
      </c>
      <c r="AL8" s="95"/>
      <c r="AM8" s="138">
        <f t="shared" si="7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4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138</v>
      </c>
      <c r="B9" s="94"/>
      <c r="C9" s="93">
        <f t="shared" si="5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/>
      <c r="I9" s="139">
        <f t="shared" si="0"/>
        <v>0</v>
      </c>
      <c r="J9" s="136" t="str">
        <f>IF(H9&gt;0,VLOOKUP(A9,'Lista Suspensa'!$A$1:$F$90,3,)," ")</f>
        <v xml:space="preserve"> </v>
      </c>
      <c r="K9" s="136">
        <f>IF(OR(H9&gt;0,I9&gt;0),VLOOKUP(A9,'Lista Suspensa'!$A$1:$F$90,4,),0)</f>
        <v>0</v>
      </c>
      <c r="L9" s="136">
        <f>IF(OR(H9&gt;0,I9&gt;0),VLOOKUP(A9,'Lista Suspensa'!$A$1:$F$90,5,),0)</f>
        <v>0</v>
      </c>
      <c r="M9" s="137">
        <f>IF(OR(H9&gt;0,I9&gt;0),VLOOKUP(A9,'Lista Suspensa'!$A$1:$F$90,6,),0)</f>
        <v>0</v>
      </c>
      <c r="N9" s="94"/>
      <c r="O9" s="139">
        <f t="shared" si="1"/>
        <v>0</v>
      </c>
      <c r="P9" s="136" t="str">
        <f>IF(N9&gt;0,VLOOKUP(A9,'Lista Suspensa'!$A$1:$F$90,3,)," ")</f>
        <v xml:space="preserve"> </v>
      </c>
      <c r="Q9" s="136">
        <f>IF(OR(N9&gt;0,O9&gt;0),VLOOKUP(A9,'Lista Suspensa'!$A$1:$F$90,4,),0)</f>
        <v>0</v>
      </c>
      <c r="R9" s="136">
        <f>IF(OR(N9&gt;0,O9&gt;0),VLOOKUP(A9,'Lista Suspensa'!$A$1:$F$90,5,),0)</f>
        <v>0</v>
      </c>
      <c r="S9" s="137">
        <f>IF(OR(N9&gt;0,O9&gt;0),VLOOKUP(A9,'Lista Suspensa'!$A$1:$F$90,6,),0)</f>
        <v>0</v>
      </c>
      <c r="T9" s="94">
        <v>0.2</v>
      </c>
      <c r="U9" s="139">
        <f t="shared" si="2"/>
        <v>0.19794</v>
      </c>
      <c r="V9" s="136">
        <f>IF(T9&gt;0,VLOOKUP(A9,'Lista Suspensa'!$A$1:$F$90,3,),0)</f>
        <v>98.97</v>
      </c>
      <c r="W9" s="136">
        <f>IF(OR(T9&gt;0,U9&gt;0),VLOOKUP(A9,'Lista Suspensa'!$A$1:$F$90,4,),0)</f>
        <v>0</v>
      </c>
      <c r="X9" s="136">
        <f>IF(OR(T9&gt;0,U9&gt;0),VLOOKUP(A9,'Lista Suspensa'!$A$1:$F$90,5,),0)</f>
        <v>0</v>
      </c>
      <c r="Y9" s="137">
        <f>IF(OR(T9&gt;0,U9&gt;0),VLOOKUP(A9,'Lista Suspensa'!$A$1:$F$90,6,),0)</f>
        <v>0.64598999999999995</v>
      </c>
      <c r="Z9" s="94">
        <v>0.2</v>
      </c>
      <c r="AA9" s="136">
        <f t="shared" si="3"/>
        <v>0.19794</v>
      </c>
      <c r="AB9" s="136">
        <f>IF(Z9&gt;0,VLOOKUP(A9,'Lista Suspensa'!$A$1:$F$90,3,)," ")</f>
        <v>98.97</v>
      </c>
      <c r="AC9" s="136">
        <f>IF(OR(Z9&gt;0,AA9&gt;0),VLOOKUP(A9,'Lista Suspensa'!$A$1:$F$90,4,),0)</f>
        <v>0</v>
      </c>
      <c r="AD9" s="136">
        <f>IF(OR(Z9&gt;0,AA9&gt;0),VLOOKUP(A9,'Lista Suspensa'!$A$1:$F$90,5,),0)</f>
        <v>0</v>
      </c>
      <c r="AE9" s="137">
        <f>IF(OR(Z9&gt;0,AA9&gt;0),VLOOKUP(A9,'Lista Suspensa'!$A$1:$F$90,6,),0)</f>
        <v>0.64598999999999995</v>
      </c>
      <c r="AF9" s="94">
        <v>0.49</v>
      </c>
      <c r="AG9" s="136">
        <f t="shared" si="6"/>
        <v>0.48495300000000002</v>
      </c>
      <c r="AH9" s="136">
        <f>IF(AF9&gt;0,VLOOKUP(A9,'Lista Suspensa'!$A$1:$F$90,3,)," ")</f>
        <v>98.97</v>
      </c>
      <c r="AI9" s="136">
        <f>IF(OR(AF9&gt;0,AG9&gt;0),VLOOKUP(A9,'Lista Suspensa'!$A$1:$F$90,4,),0)</f>
        <v>0</v>
      </c>
      <c r="AJ9" s="136">
        <f>IF(OR(AF9&gt;0,AG9&gt;0),VLOOKUP(A9,'Lista Suspensa'!$A$1:$F$90,5,),0)</f>
        <v>0</v>
      </c>
      <c r="AK9" s="137">
        <f>IF(OR(AF9&gt;0,AG9&gt;0),VLOOKUP(A9,'Lista Suspensa'!$A$1:$F$90,6,),0)</f>
        <v>0.64598999999999995</v>
      </c>
      <c r="AL9" s="94"/>
      <c r="AM9" s="136">
        <f t="shared" si="7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4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111</v>
      </c>
      <c r="B10" s="95"/>
      <c r="C10" s="122">
        <f t="shared" si="5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f t="shared" si="0"/>
        <v>0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0</v>
      </c>
      <c r="L10" s="138">
        <f>IF(OR(H10&gt;0,I10&gt;0),VLOOKUP(A10,'Lista Suspensa'!$A$1:$F$90,5,),0)</f>
        <v>0</v>
      </c>
      <c r="M10" s="141">
        <f>IF(OR(H10&gt;0,I10&gt;0),VLOOKUP(A10,'Lista Suspensa'!$A$1:$F$90,6,),0)</f>
        <v>0</v>
      </c>
      <c r="N10" s="96"/>
      <c r="O10" s="140">
        <f t="shared" si="1"/>
        <v>0</v>
      </c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/>
      <c r="U10" s="140">
        <f t="shared" si="2"/>
        <v>0</v>
      </c>
      <c r="V10" s="138">
        <f>IF(T10&gt;0,VLOOKUP(A10,'Lista Suspensa'!$A$1:$F$90,3,),0)</f>
        <v>0</v>
      </c>
      <c r="W10" s="138">
        <f>IF(OR(T10&gt;0,U10&gt;0),VLOOKUP(A10,'Lista Suspensa'!$A$1:$F$90,4,),0)</f>
        <v>0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0</v>
      </c>
      <c r="Z10" s="95"/>
      <c r="AA10" s="138">
        <f t="shared" si="3"/>
        <v>0</v>
      </c>
      <c r="AB10" s="138" t="str">
        <f>IF(Z10&gt;0,VLOOKUP(A10,'Lista Suspensa'!$A$1:$F$90,3,)," ")</f>
        <v xml:space="preserve"> </v>
      </c>
      <c r="AC10" s="138">
        <f>IF(OR(Z10&gt;0,AA10&gt;0),VLOOKUP(A10,'Lista Suspensa'!$A$1:$F$90,4,),0)</f>
        <v>0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0</v>
      </c>
      <c r="AF10" s="95">
        <v>1.1100000000000001</v>
      </c>
      <c r="AG10" s="138">
        <f t="shared" si="6"/>
        <v>1.0063260000000001</v>
      </c>
      <c r="AH10" s="138">
        <f>IF(AF10&gt;0,VLOOKUP(A10,'Lista Suspensa'!$A$1:$F$90,3,)," ")</f>
        <v>90.66</v>
      </c>
      <c r="AI10" s="138">
        <f>IF(OR(AF10&gt;0,AG10&gt;0),VLOOKUP(A10,'Lista Suspensa'!$A$1:$F$90,4,),0)</f>
        <v>22.94</v>
      </c>
      <c r="AJ10" s="138">
        <f>IF(OR(AF10&gt;0,AG10&gt;0),VLOOKUP(A10,'Lista Suspensa'!$A$1:$F$90,5,),0)</f>
        <v>95.62</v>
      </c>
      <c r="AK10" s="141">
        <f>IF(OR(AF10&gt;0,AG10&gt;0),VLOOKUP(A10,'Lista Suspensa'!$A$1:$F$90,6,),0)</f>
        <v>0.42226999999999998</v>
      </c>
      <c r="AL10" s="96"/>
      <c r="AM10" s="138">
        <f t="shared" si="7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4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 t="s">
        <v>120</v>
      </c>
      <c r="B11" s="94"/>
      <c r="C11" s="93">
        <f t="shared" si="5"/>
        <v>0</v>
      </c>
      <c r="D11" s="136" t="str">
        <f>IF(B11&gt;0,VLOOKUP(A11,'Lista Suspensa'!$A$1:$F$90,3,)," ")</f>
        <v xml:space="preserve"> </v>
      </c>
      <c r="E11" s="136">
        <f>IF(OR(B11&gt;0,C11&gt;0),VLOOKUP(A11,'Lista Suspensa'!$A$1:$F$90,4,),0)</f>
        <v>0</v>
      </c>
      <c r="F11" s="136">
        <f>IF(OR(B11&gt;0,C11&gt;0),VLOOKUP(A11,'Lista Suspensa'!$A$1:$F$90,5,),0)</f>
        <v>0</v>
      </c>
      <c r="G11" s="137">
        <f>IF(OR(B11&gt;0,C11&gt;0),VLOOKUP(A11,'Lista Suspensa'!$A$1:$F$90,6,),0)</f>
        <v>0</v>
      </c>
      <c r="H11" s="94"/>
      <c r="I11" s="139">
        <f t="shared" si="0"/>
        <v>0</v>
      </c>
      <c r="J11" s="136" t="str">
        <f>IF(H11&gt;0,VLOOKUP(A11,'Lista Suspensa'!$A$1:$F$90,3,)," ")</f>
        <v xml:space="preserve"> </v>
      </c>
      <c r="K11" s="136">
        <f>IF(OR(H11&gt;0,I11&gt;0),VLOOKUP(A11,'Lista Suspensa'!$A$1:$F$90,4,),0)</f>
        <v>0</v>
      </c>
      <c r="L11" s="136">
        <f>IF(OR(H11&gt;0,I11&gt;0),VLOOKUP(A11,'Lista Suspensa'!$A$1:$F$90,5,),0)</f>
        <v>0</v>
      </c>
      <c r="M11" s="137">
        <f>IF(OR(H11&gt;0,I11&gt;0),VLOOKUP(A11,'Lista Suspensa'!$A$1:$F$90,6,),0)</f>
        <v>0</v>
      </c>
      <c r="N11" s="97"/>
      <c r="O11" s="139">
        <f t="shared" si="1"/>
        <v>0</v>
      </c>
      <c r="P11" s="136" t="str">
        <f>IF(N11&gt;0,VLOOKUP(A11,'Lista Suspensa'!$A$1:$F$90,3,)," ")</f>
        <v xml:space="preserve"> </v>
      </c>
      <c r="Q11" s="136">
        <f>IF(OR(N11&gt;0,O11&gt;0),VLOOKUP(A11,'Lista Suspensa'!$A$1:$F$90,4,),0)</f>
        <v>0</v>
      </c>
      <c r="R11" s="136">
        <f>IF(OR(N11&gt;0,O11&gt;0),VLOOKUP(A11,'Lista Suspensa'!$A$1:$F$90,5,),0)</f>
        <v>0</v>
      </c>
      <c r="S11" s="137">
        <f>IF(OR(N11&gt;0,O11&gt;0),VLOOKUP(A11,'Lista Suspensa'!$A$1:$F$90,6,),0)</f>
        <v>0</v>
      </c>
      <c r="T11" s="97"/>
      <c r="U11" s="139">
        <f t="shared" si="2"/>
        <v>0</v>
      </c>
      <c r="V11" s="136">
        <f>IF(T11&gt;0,VLOOKUP(A11,'Lista Suspensa'!$A$1:$F$90,3,),0)</f>
        <v>0</v>
      </c>
      <c r="W11" s="136">
        <f>IF(OR(T11&gt;0,U11&gt;0),VLOOKUP(A11,'Lista Suspensa'!$A$1:$F$90,4,),0)</f>
        <v>0</v>
      </c>
      <c r="X11" s="136">
        <f>IF(OR(T11&gt;0,U11&gt;0),VLOOKUP(A11,'Lista Suspensa'!$A$1:$F$90,5,),0)</f>
        <v>0</v>
      </c>
      <c r="Y11" s="137">
        <f>IF(OR(T11&gt;0,U11&gt;0),VLOOKUP(A11,'Lista Suspensa'!$A$1:$F$90,6,),0)</f>
        <v>0</v>
      </c>
      <c r="Z11" s="94"/>
      <c r="AA11" s="136">
        <f t="shared" si="3"/>
        <v>0</v>
      </c>
      <c r="AB11" s="136" t="str">
        <f>IF(Z11&gt;0,VLOOKUP(A11,'Lista Suspensa'!$A$1:$F$90,3,)," ")</f>
        <v xml:space="preserve"> </v>
      </c>
      <c r="AC11" s="136">
        <f>IF(OR(Z11&gt;0,AA11&gt;0),VLOOKUP(A11,'Lista Suspensa'!$A$1:$F$90,4,),0)</f>
        <v>0</v>
      </c>
      <c r="AD11" s="136">
        <f>IF(OR(Z11&gt;0,AA11&gt;0),VLOOKUP(A11,'Lista Suspensa'!$A$1:$F$90,5,),0)</f>
        <v>0</v>
      </c>
      <c r="AE11" s="137">
        <f>IF(OR(Z11&gt;0,AA11&gt;0),VLOOKUP(A11,'Lista Suspensa'!$A$1:$F$90,6,),0)</f>
        <v>0</v>
      </c>
      <c r="AF11" s="94">
        <v>5.7</v>
      </c>
      <c r="AG11" s="136">
        <f t="shared" si="6"/>
        <v>5.0091599999999996</v>
      </c>
      <c r="AH11" s="136">
        <f>IF(AF11&gt;0,VLOOKUP(A11,'Lista Suspensa'!$A$1:$F$90,3,)," ")</f>
        <v>87.88</v>
      </c>
      <c r="AI11" s="136">
        <f>IF(OR(AF11&gt;0,AG11&gt;0),VLOOKUP(A11,'Lista Suspensa'!$A$1:$F$90,4,),0)</f>
        <v>8.9600000000000009</v>
      </c>
      <c r="AJ11" s="136">
        <f>IF(OR(AF11&gt;0,AG11&gt;0),VLOOKUP(A11,'Lista Suspensa'!$A$1:$F$90,5,),0)</f>
        <v>86.92</v>
      </c>
      <c r="AK11" s="137">
        <f>IF(OR(AF11&gt;0,AG11&gt;0),VLOOKUP(A11,'Lista Suspensa'!$A$1:$F$90,6,),0)</f>
        <v>1.3873200000000001</v>
      </c>
      <c r="AL11" s="97"/>
      <c r="AM11" s="136">
        <f t="shared" si="7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4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 t="s">
        <v>136</v>
      </c>
      <c r="B12" s="95"/>
      <c r="C12" s="122">
        <f t="shared" si="5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>
        <v>6</v>
      </c>
      <c r="I12" s="140">
        <f t="shared" si="0"/>
        <v>0.72</v>
      </c>
      <c r="J12" s="138">
        <f>IF(H12&gt;0,VLOOKUP(A12,'Lista Suspensa'!$A$1:$F$90,3,)," ")</f>
        <v>12</v>
      </c>
      <c r="K12" s="138">
        <f>IF(OR(H12&gt;0,I12&gt;0),VLOOKUP(A12,'Lista Suspensa'!$A$1:$F$90,4,),0)</f>
        <v>3.2</v>
      </c>
      <c r="L12" s="138">
        <f>IF(OR(H12&gt;0,I12&gt;0),VLOOKUP(A12,'Lista Suspensa'!$A$1:$F$90,5,),0)</f>
        <v>98.3</v>
      </c>
      <c r="M12" s="141">
        <f>IF(OR(H12&gt;0,I12&gt;0),VLOOKUP(A12,'Lista Suspensa'!$A$1:$F$90,6,),0)</f>
        <v>1.542</v>
      </c>
      <c r="N12" s="96"/>
      <c r="O12" s="140">
        <f t="shared" si="1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2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3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/>
      <c r="AG12" s="138">
        <f t="shared" si="6"/>
        <v>0</v>
      </c>
      <c r="AH12" s="138" t="str">
        <f>IF(AF12&gt;0,VLOOKUP(A12,'Lista Suspensa'!$A$1:$F$90,3,)," ")</f>
        <v xml:space="preserve"> </v>
      </c>
      <c r="AI12" s="138">
        <f>IF(OR(AF12&gt;0,AG12&gt;0),VLOOKUP(A12,'Lista Suspensa'!$A$1:$F$90,4,),0)</f>
        <v>0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0</v>
      </c>
      <c r="AL12" s="96"/>
      <c r="AM12" s="138">
        <f t="shared" si="7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4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Suspensa'!$A$1:$F$90,3,)," ")</f>
        <v xml:space="preserve"> </v>
      </c>
      <c r="E13" s="136">
        <f>IF(OR(B13&gt;0,C13&gt;0),VLOOKUP(A13,'Lista Suspensa'!$A$1:$F$90,4,),0)</f>
        <v>0</v>
      </c>
      <c r="F13" s="136">
        <f>IF(OR(B13&gt;0,C13&gt;0),VLOOKUP(A13,'Lista Suspensa'!$A$1:$F$90,5,),0)</f>
        <v>0</v>
      </c>
      <c r="G13" s="137">
        <f>IF(OR(B13&gt;0,C13&gt;0),VLOOKUP(A13,'Lista Suspensa'!$A$1:$F$90,6,),0)</f>
        <v>0</v>
      </c>
      <c r="H13" s="94"/>
      <c r="I13" s="139">
        <f t="shared" si="0"/>
        <v>0</v>
      </c>
      <c r="J13" s="136" t="str">
        <f>IF(H13&gt;0,VLOOKUP(A13,'Lista Suspensa'!$A$1:$F$90,3,)," ")</f>
        <v xml:space="preserve"> </v>
      </c>
      <c r="K13" s="136">
        <f>IF(OR(H13&gt;0,I13&gt;0),VLOOKUP(A13,'Lista Suspensa'!$A$1:$F$90,4,),0)</f>
        <v>0</v>
      </c>
      <c r="L13" s="136">
        <f>IF(OR(H13&gt;0,I13&gt;0),VLOOKUP(A13,'Lista Suspensa'!$A$1:$F$90,5,),0)</f>
        <v>0</v>
      </c>
      <c r="M13" s="137">
        <f>IF(OR(H13&gt;0,I13&gt;0),VLOOKUP(A13,'Lista Suspensa'!$A$1:$F$90,6,),0)</f>
        <v>0</v>
      </c>
      <c r="N13" s="94"/>
      <c r="O13" s="139">
        <f t="shared" si="1"/>
        <v>0</v>
      </c>
      <c r="P13" s="136" t="str">
        <f>IF(N13&gt;0,VLOOKUP(A13,'Lista Suspensa'!$A$1:$F$90,3,)," ")</f>
        <v xml:space="preserve"> </v>
      </c>
      <c r="Q13" s="136">
        <f>IF(OR(N13&gt;0,O13&gt;0),VLOOKUP(A13,'Lista Suspensa'!$A$1:$F$90,4,),0)</f>
        <v>0</v>
      </c>
      <c r="R13" s="136">
        <f>IF(OR(N13&gt;0,O13&gt;0),VLOOKUP(A13,'Lista Suspensa'!$A$1:$F$90,5,),0)</f>
        <v>0</v>
      </c>
      <c r="S13" s="137">
        <f>IF(OR(N13&gt;0,O13&gt;0),VLOOKUP(A13,'Lista Suspensa'!$A$1:$F$90,6,),0)</f>
        <v>0</v>
      </c>
      <c r="T13" s="94"/>
      <c r="U13" s="139">
        <f t="shared" si="2"/>
        <v>0</v>
      </c>
      <c r="V13" s="136">
        <f>IF(T13&gt;0,VLOOKUP(A13,'Lista Suspensa'!$A$1:$F$90,3,),0)</f>
        <v>0</v>
      </c>
      <c r="W13" s="136">
        <f>IF(OR(T13&gt;0,U13&gt;0),VLOOKUP(A13,'Lista Suspensa'!$A$1:$F$90,4,),0)</f>
        <v>0</v>
      </c>
      <c r="X13" s="136">
        <f>IF(OR(T13&gt;0,U13&gt;0),VLOOKUP(A13,'Lista Suspensa'!$A$1:$F$90,5,),0)</f>
        <v>0</v>
      </c>
      <c r="Y13" s="137">
        <f>IF(OR(T13&gt;0,U13&gt;0),VLOOKUP(A13,'Lista Suspensa'!$A$1:$F$90,6,),0)</f>
        <v>0</v>
      </c>
      <c r="Z13" s="94"/>
      <c r="AA13" s="136">
        <f t="shared" si="3"/>
        <v>0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0</v>
      </c>
      <c r="AD13" s="136">
        <f>IF(OR(Z13&gt;0,AA13&gt;0),VLOOKUP(A13,'Lista Suspensa'!$A$1:$F$90,5,),0)</f>
        <v>0</v>
      </c>
      <c r="AE13" s="137">
        <f>IF(OR(Z13&gt;0,AA13&gt;0),VLOOKUP(A13,'Lista Suspensa'!$A$1:$F$90,6,),0)</f>
        <v>0</v>
      </c>
      <c r="AF13" s="94"/>
      <c r="AG13" s="136">
        <f t="shared" si="6"/>
        <v>0</v>
      </c>
      <c r="AH13" s="136" t="str">
        <f>IF(AF13&gt;0,VLOOKUP(A13,'Lista Suspensa'!$A$1:$F$90,3,)," ")</f>
        <v xml:space="preserve"> </v>
      </c>
      <c r="AI13" s="136">
        <f>IF(OR(AF13&gt;0,AG13&gt;0),VLOOKUP(A13,'Lista Suspensa'!$A$1:$F$90,4,),0)</f>
        <v>0</v>
      </c>
      <c r="AJ13" s="136">
        <f>IF(OR(AF13&gt;0,AG13&gt;0),VLOOKUP(A13,'Lista Suspensa'!$A$1:$F$90,5,),0)</f>
        <v>0</v>
      </c>
      <c r="AK13" s="137">
        <f>IF(OR(AF13&gt;0,AG13&gt;0),VLOOKUP(A13,'Lista Suspensa'!$A$1:$F$90,6,),0)</f>
        <v>0</v>
      </c>
      <c r="AL13" s="94"/>
      <c r="AM13" s="136">
        <f t="shared" si="7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4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Suspensa'!$A$1:$F$90,3,)," ")</f>
        <v xml:space="preserve"> </v>
      </c>
      <c r="E14" s="138">
        <f>IF(OR(B14&gt;0,C14&gt;0),VLOOKUP(A14,'Lista Suspensa'!$A$1:$F$90,4,),0)</f>
        <v>0</v>
      </c>
      <c r="F14" s="138">
        <f>IF(OR(B14&gt;0,C14&gt;0),VLOOKUP(A14,'Lista Suspensa'!$A$1:$F$90,5,),0)</f>
        <v>0</v>
      </c>
      <c r="G14" s="141">
        <f>IF(OR(B14&gt;0,C14&gt;0),VLOOKUP(A14,'Lista Suspensa'!$A$1:$F$90,6,),0)</f>
        <v>0</v>
      </c>
      <c r="H14" s="95"/>
      <c r="I14" s="140">
        <f t="shared" si="0"/>
        <v>0</v>
      </c>
      <c r="J14" s="138" t="str">
        <f>IF(H14&gt;0,VLOOKUP(A14,'Lista Suspensa'!$A$1:$F$90,3,)," ")</f>
        <v xml:space="preserve"> </v>
      </c>
      <c r="K14" s="138">
        <f>IF(OR(H14&gt;0,I14&gt;0),VLOOKUP(A14,'Lista Suspensa'!$A$1:$F$90,4,),0)</f>
        <v>0</v>
      </c>
      <c r="L14" s="138">
        <f>IF(OR(H14&gt;0,I14&gt;0),VLOOKUP(A14,'Lista Suspensa'!$A$1:$F$90,5,),0)</f>
        <v>0</v>
      </c>
      <c r="M14" s="141">
        <f>IF(OR(H14&gt;0,I14&gt;0),VLOOKUP(A14,'Lista Suspensa'!$A$1:$F$90,6,),0)</f>
        <v>0</v>
      </c>
      <c r="N14" s="95"/>
      <c r="O14" s="140">
        <f t="shared" si="1"/>
        <v>0</v>
      </c>
      <c r="P14" s="138" t="str">
        <f>IF(N14&gt;0,VLOOKUP(A14,'Lista Suspensa'!$A$1:$F$90,3,)," ")</f>
        <v xml:space="preserve"> </v>
      </c>
      <c r="Q14" s="138">
        <f>IF(OR(N14&gt;0,O14&gt;0),VLOOKUP(A14,'Lista Suspensa'!$A$1:$F$90,4,),0)</f>
        <v>0</v>
      </c>
      <c r="R14" s="138">
        <f>IF(OR(N14&gt;0,O14&gt;0),VLOOKUP(A14,'Lista Suspensa'!$A$1:$F$90,5,),0)</f>
        <v>0</v>
      </c>
      <c r="S14" s="141">
        <f>IF(OR(N14&gt;0,O14&gt;0),VLOOKUP(A14,'Lista Suspensa'!$A$1:$F$90,6,),0)</f>
        <v>0</v>
      </c>
      <c r="T14" s="95"/>
      <c r="U14" s="140">
        <f t="shared" si="2"/>
        <v>0</v>
      </c>
      <c r="V14" s="138">
        <f>IF(T14&gt;0,VLOOKUP(A14,'Lista Suspensa'!$A$1:$F$90,3,),0)</f>
        <v>0</v>
      </c>
      <c r="W14" s="138">
        <f>IF(OR(T14&gt;0,U14&gt;0),VLOOKUP(A14,'Lista Suspensa'!$A$1:$F$90,4,),0)</f>
        <v>0</v>
      </c>
      <c r="X14" s="138">
        <f>IF(OR(T14&gt;0,U14&gt;0),VLOOKUP(A14,'Lista Suspensa'!$A$1:$F$90,5,),0)</f>
        <v>0</v>
      </c>
      <c r="Y14" s="141">
        <f>IF(OR(T14&gt;0,U14&gt;0),VLOOKUP(A14,'Lista Suspensa'!$A$1:$F$90,6,),0)</f>
        <v>0</v>
      </c>
      <c r="Z14" s="123"/>
      <c r="AA14" s="138">
        <f t="shared" si="3"/>
        <v>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0</v>
      </c>
      <c r="AD14" s="138">
        <f>IF(OR(Z14&gt;0,AA14&gt;0),VLOOKUP(A14,'Lista Suspensa'!$A$1:$F$90,5,),0)</f>
        <v>0</v>
      </c>
      <c r="AE14" s="141">
        <f>IF(OR(Z14&gt;0,AA14&gt;0),VLOOKUP(A14,'Lista Suspensa'!$A$1:$F$90,6,),0)</f>
        <v>0</v>
      </c>
      <c r="AF14" s="123"/>
      <c r="AG14" s="138">
        <f t="shared" si="6"/>
        <v>0</v>
      </c>
      <c r="AH14" s="138" t="str">
        <f>IF(AF14&gt;0,VLOOKUP(A14,'Lista Suspensa'!$A$1:$F$90,3,)," ")</f>
        <v xml:space="preserve"> </v>
      </c>
      <c r="AI14" s="138">
        <f>IF(OR(AF14&gt;0,AG14&gt;0),VLOOKUP(A14,'Lista Suspensa'!$A$1:$F$90,4,),0)</f>
        <v>0</v>
      </c>
      <c r="AJ14" s="138">
        <f>IF(OR(AF14&gt;0,AG14&gt;0),VLOOKUP(A14,'Lista Suspensa'!$A$1:$F$90,5,),0)</f>
        <v>0</v>
      </c>
      <c r="AK14" s="141">
        <f>IF(OR(AF14&gt;0,AG14&gt;0),VLOOKUP(A14,'Lista Suspensa'!$A$1:$F$90,6,),0)</f>
        <v>0</v>
      </c>
      <c r="AL14" s="95"/>
      <c r="AM14" s="138">
        <f t="shared" si="7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4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/>
      <c r="I15" s="139">
        <f t="shared" si="0"/>
        <v>0</v>
      </c>
      <c r="J15" s="136" t="str">
        <f>IF(H15&gt;0,VLOOKUP(A15,'Lista Suspensa'!$A$1:$F$90,3,)," ")</f>
        <v xml:space="preserve"> </v>
      </c>
      <c r="K15" s="136">
        <f>IF(OR(H15&gt;0,I15&gt;0),VLOOKUP(A15,'Lista Suspensa'!$A$1:$F$90,4,),0)</f>
        <v>0</v>
      </c>
      <c r="L15" s="136">
        <f>IF(OR(H15&gt;0,I15&gt;0),VLOOKUP(A15,'Lista Suspensa'!$A$1:$F$90,5,),0)</f>
        <v>0</v>
      </c>
      <c r="M15" s="137">
        <f>IF(OR(H15&gt;0,I15&gt;0),VLOOKUP(A15,'Lista Suspensa'!$A$1:$F$90,6,),0)</f>
        <v>0</v>
      </c>
      <c r="N15" s="94"/>
      <c r="O15" s="139">
        <f t="shared" si="1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f t="shared" si="2"/>
        <v>0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</v>
      </c>
      <c r="Z15" s="94"/>
      <c r="AA15" s="136">
        <f t="shared" si="3"/>
        <v>0</v>
      </c>
      <c r="AB15" s="136" t="str">
        <f>IF(Z15&gt;0,VLOOKUP(A15,'Lista Suspensa'!$A$1:$F$90,3,)," ")</f>
        <v xml:space="preserve"> </v>
      </c>
      <c r="AC15" s="136">
        <f>IF(OR(Z15&gt;0,AA15&gt;0),VLOOKUP(A15,'Lista Suspensa'!$A$1:$F$90,4,),0)</f>
        <v>0</v>
      </c>
      <c r="AD15" s="136">
        <f>IF(OR(Z15&gt;0,AA15&gt;0),VLOOKUP(A15,'Lista Suspensa'!$A$1:$F$90,5,),0)</f>
        <v>0</v>
      </c>
      <c r="AE15" s="137">
        <f>IF(OR(Z15&gt;0,AA15&gt;0),VLOOKUP(A15,'Lista Suspensa'!$A$1:$F$90,6,),0)</f>
        <v>0</v>
      </c>
      <c r="AF15" s="94"/>
      <c r="AG15" s="136">
        <f t="shared" si="6"/>
        <v>0</v>
      </c>
      <c r="AH15" s="136" t="str">
        <f>IF(AF15&gt;0,VLOOKUP(A15,'Lista Suspensa'!$A$1:$F$90,3,)," ")</f>
        <v xml:space="preserve"> </v>
      </c>
      <c r="AI15" s="136">
        <f>IF(OR(AF15&gt;0,AG15&gt;0),VLOOKUP(A15,'Lista Suspensa'!$A$1:$F$90,4,),0)</f>
        <v>0</v>
      </c>
      <c r="AJ15" s="136">
        <f>IF(OR(AF15&gt;0,AG15&gt;0),VLOOKUP(A15,'Lista Suspensa'!$A$1:$F$90,5,),0)</f>
        <v>0</v>
      </c>
      <c r="AK15" s="137">
        <f>IF(OR(AF15&gt;0,AG15&gt;0),VLOOKUP(A15,'Lista Suspensa'!$A$1:$F$90,6,),0)</f>
        <v>0</v>
      </c>
      <c r="AL15" s="94"/>
      <c r="AM15" s="136">
        <f t="shared" si="7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4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0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/>
      <c r="O16" s="140">
        <f t="shared" si="1"/>
        <v>0</v>
      </c>
      <c r="P16" s="138" t="str">
        <f>IF(N16&gt;0,VLOOKUP(A16,'Lista Suspensa'!$A$1:$F$90,3,)," ")</f>
        <v xml:space="preserve"> </v>
      </c>
      <c r="Q16" s="138">
        <f>IF(OR(N16&gt;0,O16&gt;0),VLOOKUP(A16,'Lista Suspensa'!$A$1:$F$90,4,),0)</f>
        <v>0</v>
      </c>
      <c r="R16" s="138">
        <f>IF(OR(N16&gt;0,O16&gt;0),VLOOKUP(A16,'Lista Suspensa'!$A$1:$F$90,5,),0)</f>
        <v>0</v>
      </c>
      <c r="S16" s="141">
        <f>IF(OR(N16&gt;0,O16&gt;0),VLOOKUP(A16,'Lista Suspensa'!$A$1:$F$90,6,),0)</f>
        <v>0</v>
      </c>
      <c r="T16" s="95"/>
      <c r="U16" s="140">
        <f t="shared" si="2"/>
        <v>0</v>
      </c>
      <c r="V16" s="138">
        <f>IF(T16&gt;0,VLOOKUP(A16,'Lista Suspensa'!$A$1:$F$90,3,),0)</f>
        <v>0</v>
      </c>
      <c r="W16" s="138">
        <f>IF(OR(T16&gt;0,U16&gt;0),VLOOKUP(A16,'Lista Suspensa'!$A$1:$F$90,4,),0)</f>
        <v>0</v>
      </c>
      <c r="X16" s="138">
        <f>IF(OR(T16&gt;0,U16&gt;0),VLOOKUP(A16,'Lista Suspensa'!$A$1:$F$90,5,),0)</f>
        <v>0</v>
      </c>
      <c r="Y16" s="141">
        <f>IF(OR(T16&gt;0,U16&gt;0),VLOOKUP(A16,'Lista Suspensa'!$A$1:$F$90,6,),0)</f>
        <v>0</v>
      </c>
      <c r="Z16" s="95"/>
      <c r="AA16" s="138">
        <f t="shared" si="3"/>
        <v>0</v>
      </c>
      <c r="AB16" s="138" t="str">
        <f>IF(Z16&gt;0,VLOOKUP(A16,'Lista Suspensa'!$A$1:$F$90,3,)," ")</f>
        <v xml:space="preserve"> </v>
      </c>
      <c r="AC16" s="138">
        <f>IF(OR(Z16&gt;0,AA16&gt;0),VLOOKUP(A16,'Lista Suspensa'!$A$1:$F$90,4,),0)</f>
        <v>0</v>
      </c>
      <c r="AD16" s="138">
        <f>IF(OR(Z16&gt;0,AA16&gt;0),VLOOKUP(A16,'Lista Suspensa'!$A$1:$F$90,5,),0)</f>
        <v>0</v>
      </c>
      <c r="AE16" s="141">
        <f>IF(OR(Z16&gt;0,AA16&gt;0),VLOOKUP(A16,'Lista Suspensa'!$A$1:$F$90,6,),0)</f>
        <v>0</v>
      </c>
      <c r="AF16" s="95"/>
      <c r="AG16" s="138">
        <f t="shared" si="6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7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4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0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1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2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3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/>
      <c r="AG17" s="136">
        <f t="shared" si="6"/>
        <v>0</v>
      </c>
      <c r="AH17" s="136" t="str">
        <f>IF(AF17&gt;0,VLOOKUP(A17,'Lista Suspensa'!$A$1:$F$90,3,)," ")</f>
        <v xml:space="preserve"> </v>
      </c>
      <c r="AI17" s="136">
        <f>IF(OR(AF17&gt;0,AG17&gt;0),VLOOKUP(A17,'Lista Suspensa'!$A$1:$F$90,4,),0)</f>
        <v>0</v>
      </c>
      <c r="AJ17" s="136">
        <f>IF(OR(AF17&gt;0,AG17&gt;0),VLOOKUP(A17,'Lista Suspensa'!$A$1:$F$90,5,),0)</f>
        <v>0</v>
      </c>
      <c r="AK17" s="137">
        <f>IF(OR(AF17&gt;0,AG17&gt;0),VLOOKUP(A17,'Lista Suspensa'!$A$1:$F$90,6,),0)</f>
        <v>0</v>
      </c>
      <c r="AL17" s="98"/>
      <c r="AM17" s="136">
        <f t="shared" si="7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/>
      <c r="AS17" s="136">
        <f t="shared" si="4"/>
        <v>0</v>
      </c>
      <c r="AT17" s="249" t="str">
        <f>IF(AR17&gt;0,VLOOKUP(A17,'Lista Suspensa'!$A$1:$F$90,3,)," ")</f>
        <v xml:space="preserve"> </v>
      </c>
      <c r="AU17" s="137">
        <f>IF(OR(AR17&gt;0,AS17&gt;0),VLOOKUP(A17,'Lista Suspensa'!$A$1:$F$90,6,),0)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0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1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2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3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6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7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4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0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1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2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3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6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7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4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0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1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2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3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6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7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4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0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1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2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3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6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7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4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0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1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2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3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6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7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4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0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1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2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3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>
        <f>IF(OR(Z23&gt;0,AA23&gt;0),VLOOKUP(A23,'Lista Suspensa'!$A$1:$F$90,5,),0)</f>
        <v>0</v>
      </c>
      <c r="AE23" s="137">
        <f>IF(OR(Z23&gt;0,AA23&gt;0),VLOOKUP(A23,'Lista Suspensa'!$A$1:$F$90,6,),0)</f>
        <v>0</v>
      </c>
      <c r="AF23" s="94"/>
      <c r="AG23" s="136">
        <f t="shared" si="6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7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4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0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1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2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3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6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7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4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0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1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2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3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6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7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4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0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1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2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3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6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7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4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0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1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2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3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6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7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4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0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1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2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3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6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7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4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0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1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2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3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6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7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4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0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1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2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3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6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7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4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0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1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2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3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6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7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4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0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1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2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3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6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7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4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0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1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2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3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6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7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4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0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1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2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3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6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7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4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2.42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10.69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81.99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0.92166000000000003</v>
      </c>
      <c r="N36" s="21"/>
      <c r="O36" s="22">
        <f>ROUND(SUM(O5:O34),2)</f>
        <v>8.7899999999999991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11.48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70.98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0.44384000000000001</v>
      </c>
      <c r="T36" s="21"/>
      <c r="U36" s="22">
        <f>ROUND(SUM(U5:U34),2)</f>
        <v>9.56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12.3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63.43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0.19943</v>
      </c>
      <c r="Z36" s="21"/>
      <c r="AA36" s="22">
        <f>ROUND(SUM(AA5:AA34),2)</f>
        <v>9.4700000000000006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11.92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63.21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0.18681</v>
      </c>
      <c r="AF36" s="21"/>
      <c r="AG36" s="22">
        <f>ROUND(SUM(AG5:AG34),2)</f>
        <v>19.57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16.48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72.739999999999995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0.69589000000000001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Kiq0B2SR8qT+PH42GwuWGz3DbcorrE9uksQjO/N1PkZ9bVEv+Zt1WzE6svOHzyBSRIQ9cZxmtaDMSZodHQ8s/A==" saltValue="XWGHlV5cGAzQm4xGQaGRQQ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Suspensa'!$A$2:$A$86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0"/>
  <sheetViews>
    <sheetView topLeftCell="A8" workbookViewId="0">
      <selection activeCell="B68" sqref="B68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Semiconfinado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Semiconfinado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Semiconfinado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Confinado</v>
      </c>
      <c r="AV7" s="161" t="str">
        <f>VLOOKUP('Entradas Rebanho'!C36,'Lista Suspensa'!AH:AI,2,FALSE)</f>
        <v>Estabulado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Confinado</v>
      </c>
      <c r="AV8" s="165" t="str">
        <f>VLOOKUP('Entradas Rebanho'!C37,'Lista Suspensa'!AH:AI,2,FALSE)</f>
        <v>Estabulado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25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25"/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2024-11-06T18:46:01Z</dcterms:modified>
</cp:coreProperties>
</file>