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33B0C4FF-9B85-481C-9673-3DF12DCF80D9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120" yWindow="-120" windowWidth="20730" windowHeight="1116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<sst xmlns="http://schemas.openxmlformats.org/spreadsheetml/2006/main" count="784" uniqueCount="383">
  <si>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</si>
  <si>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</si>
  <si>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</si>
  <si>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</si>
  <si>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</si>
  <si>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</si>
  <si>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</si>
  <si>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</si>
  <si>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</si>
  <si>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</si>
  <si>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</si>
  <si>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</si>
  <si>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</si>
  <si>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</si>
  <si>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</si>
  <si>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</si>
  <si>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</si>
  <si>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</si>
  <si>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</si>
  <si>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</si>
  <si>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</si>
  <si>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</si>
  <si>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</si>
  <si>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</si>
  <si>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</si>
  <si>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</si>
  <si>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</si>
  <si>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</si>
  <si>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</si>
  <si>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</si>
  <si>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</si>
  <si>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</si>
  <si>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</si>
  <si>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</si>
  <si>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</si>
  <si>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</si>
  <si>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</si>
  <si>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</si>
  <si>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</si>
  <si>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</si>
  <si>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</si>
  <si>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</si>
  <si>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</si>
  <si>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</si>
  <si>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</si>
  <si>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</si>
  <si>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</si>
  <si>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</si>
  <si>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</si>
  <si>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</si>
  <si>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</si>
  <si>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</si>
  <si>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</si>
  <si>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</si>
  <si>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</si>
  <si>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</si>
  <si>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</si>
  <si>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</si>
  <si>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</si>
  <si>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</si>
  <si>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</si>
  <si>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</si>
  <si>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</si>
  <si>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</si>
  <si>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</si>
  <si>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</si>
  <si>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</si>
  <si>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</si>
  <si>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</si>
  <si>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</si>
  <si>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</si>
  <si>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</si>
  <si>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</si>
  <si>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</si>
  <si>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</si>
  <si>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</si>
  <si>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</si>
  <si>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</si>
  <si>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</si>
  <si>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</si>
  <si>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</si>
  <si>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</si>
  <si>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</si>
  <si>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</si>
  <si>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</si>
  <si>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</si>
  <si>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</si>
  <si>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</si>
  <si>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</si>
  <si>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</si>
  <si>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</si>
  <si>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</si>
  <si>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</si>
  <si>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</si>
  <si>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</si>
  <si>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</si>
  <si>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</si>
  <si>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</si>
  <si>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</si>
  <si>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</si>
  <si>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</si>
  <si>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</si>
  <si>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</si>
  <si>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</si>
  <si>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</si>
  <si>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</si>
  <si>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</si>
  <si>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</si>
  <si>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</si>
  <si>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</si>
  <si>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</si>
  <si>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</si>
  <si>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</si>
  <si>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</si>
  <si>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</si>
  <si>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</si>
  <si>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</si>
  <si>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</si>
  <si>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</si>
  <si>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</si>
  <si>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</si>
  <si>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</si>
  <si>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</si>
  <si>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</si>
  <si>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</si>
  <si>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</si>
  <si>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</si>
  <si>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</si>
  <si>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</si>
  <si>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</si>
  <si>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</si>
  <si>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</si>
  <si>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</si>
  <si>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</si>
  <si>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</si>
  <si>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</si>
  <si>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</si>
  <si>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</si>
  <si>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</si>
  <si>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</si>
  <si>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</si>
  <si>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</si>
  <si>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</si>
  <si>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</si>
  <si>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</si>
  <si>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</si>
  <si>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</si>
  <si>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</si>
  <si>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</si>
  <si>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</si>
  <si>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</si>
  <si>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</si>
  <si>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</si>
  <si>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</si>
  <si>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</si>
  <si>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</si>
  <si>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</si>
  <si>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</si>
  <si>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</si>
  <si>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</si>
  <si>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</si>
  <si>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</si>
  <si>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</si>
  <si>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</si>
  <si>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</si>
  <si>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</si>
  <si>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</si>
  <si>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</si>
  <si>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</si>
  <si>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</si>
  <si>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</si>
  <si>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</si>
  <si>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</si>
  <si>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</si>
  <si>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</si>
  <si>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</si>
  <si>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</si>
  <si>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</si>
  <si>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</si>
  <si>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</si>
  <si>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</si>
  <si>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</si>
  <si>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</si>
  <si>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</si>
  <si>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</si>
  <si>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</si>
  <si>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</si>
  <si>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</si>
  <si>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</si>
  <si>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</si>
  <si>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</si>
  <si>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</si>
  <si>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</si>
  <si>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</si>
  <si>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</si>
  <si>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</si>
  <si>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</si>
  <si>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</si>
  <si>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</si>
  <si>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</si>
  <si>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</si>
  <si>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</si>
  <si>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</si>
  <si>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</si>
  <si>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</si>
  <si>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</si>
  <si>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</si>
  <si>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</si>
  <si>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</si>
  <si>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</si>
  <si>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</si>
  <si>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</si>
  <si>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</si>
  <si>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</si>
  <si>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</si>
  <si>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</si>
  <si>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</si>
  <si>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</si>
  <si>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</si>
  <si>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</si>
  <si>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</si>
  <si>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</si>
  <si>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</si>
  <si>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</si>
  <si>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</si>
  <si>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</si>
  <si>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</si>
  <si>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</si>
  <si>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</si>
  <si>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</si>
  <si>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</si>
  <si>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</si>
  <si>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</si>
  <si>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</si>
  <si>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</si>
  <si>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</si>
  <si>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</si>
  <si>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</si>
  <si>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</si>
  <si>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</si>
  <si>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</si>
  <si>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</si>
  <si>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</si>
  <si>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</si>
  <si>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</si>
  <si>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</si>
  <si>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</si>
  <si>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</si>
  <si>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</si>
  <si>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</si>
  <si>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</si>
  <si>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</si>
  <si>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</si>
  <si>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</si>
  <si>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</si>
  <si>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</si>
  <si>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</si>
  <si>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</si>
  <si>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</si>
  <si>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</si>
  <si>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</si>
  <si>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</si>
  <si>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</si>
  <si>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</si>
  <si>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</si>
  <si>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</si>
  <si>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</si>
  <si>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</si>
  <si>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</si>
  <si>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</si>
  <si>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</si>
  <si>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</si>
  <si>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</si>
  <si>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</si>
  <si>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</si>
  <si>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</si>
  <si>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</si>
  <si>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</si>
  <si>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</si>
  <si>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</si>
  <si>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</si>
  <si>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</si>
  <si>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</si>
  <si>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</si>
  <si>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</si>
  <si>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</si>
  <si>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</si>
  <si>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</si>
  <si>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</si>
  <si>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</si>
  <si>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</si>
  <si>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</si>
  <si>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</si>
  <si>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</si>
  <si>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</si>
  <si>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</si>
  <si>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</si>
  <si>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</si>
  <si>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</si>
  <si>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</si>
  <si>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</si>
  <si>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</si>
  <si>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</si>
  <si>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</si>
  <si>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</si>
  <si>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</si>
  <si>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</si>
  <si>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</si>
  <si>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</si>
  <si>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</si>
  <si>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</si>
  <si>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</si>
  <si>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</si>
  <si>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</si>
  <si>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</si>
  <si>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</si>
  <si>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</si>
  <si>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</si>
  <si>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</si>
  <si>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</si>
  <si>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</si>
  <si>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</si>
  <si>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</si>
  <si>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</si>
  <si>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</si>
  <si>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</si>
  <si>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</si>
  <si>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</si>
  <si>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</si>
  <si>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</si>
  <si>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</si>
  <si>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</si>
  <si>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</si>
  <si>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</si>
  <si>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</si>
  <si>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</si>
  <si>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</si>
  <si>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</si>
  <si>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</si>
  <si>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</si>
  <si>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</si>
  <si>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</si>
  <si>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</si>
  <si>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</si>
  <si>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</si>
  <si>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</si>
  <si>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</si>
  <si>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</si>
  <si>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</si>
  <si>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</si>
  <si>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</si>
  <si>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</si>
  <si>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</si>
  <si>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</si>
  <si>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</si>
  <si>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</si>
  <si>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</si>
  <si>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</si>
  <si>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</si>
  <si>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</si>
  <si>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</si>
  <si>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</si>
  <si>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</si>
  <si>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</si>
  <si>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</si>
  <si>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</si>
  <si>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</si>
  <si>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</si>
  <si>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</si>
  <si>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</si>
  <si>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</si>
  <si>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</si>
  <si>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</si>
  <si>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</si>
  <si>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</si>
  <si>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</si>
  <si>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</si>
  <si>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Canchim</t>
  </si>
  <si>
    <t>São Carlos</t>
  </si>
  <si>
    <t>área 1</t>
  </si>
  <si>
    <t>área 2</t>
  </si>
  <si>
    <t>área 3</t>
  </si>
  <si>
    <t>área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</si>
</sst>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72" workbookViewId="0">
      <selection activeCell="C82" sqref="C82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207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101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44927</v>
      </c>
      <c r="D8" s="267" t="str">
        <f>IF(C8="","",TEXT(C8,"DD/MM/AAAA"))</f>
        <v>01/01/2023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45291</v>
      </c>
      <c r="D9" s="267" t="str">
        <f>IF(C9="","",TEXT(C9,"DD/MM/AAAA"))</f>
        <v>31/12/2023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50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30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>
        <v>20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173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6</v>
      </c>
      <c r="C21" s="227">
        <v>45</v>
      </c>
      <c r="D21" s="230">
        <v>0.5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8</v>
      </c>
      <c r="C22" s="228">
        <v>45</v>
      </c>
      <c r="D22" s="231">
        <v>0.5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42</v>
      </c>
      <c r="C23" s="227">
        <v>170</v>
      </c>
      <c r="D23" s="232">
        <v>0.7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37</v>
      </c>
      <c r="C24" s="228">
        <v>360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31</v>
      </c>
      <c r="C25" s="227">
        <v>500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65</v>
      </c>
      <c r="C26" s="228">
        <v>500</v>
      </c>
      <c r="D26" s="234"/>
      <c r="E26" s="240">
        <v>18</v>
      </c>
      <c r="F26" s="241">
        <v>305</v>
      </c>
      <c r="G26" s="255">
        <f>(ROUND(E26,3)*1.032)*ROUND(F26,3)</f>
        <v>5665.68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162</v>
      </c>
      <c r="E32" s="84" t="s">
        <v>15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162</v>
      </c>
      <c r="E37" s="85" t="s">
        <v>15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44927</v>
      </c>
      <c r="B52" s="293">
        <f>C9</f>
        <v>45291</v>
      </c>
      <c r="C52" s="83">
        <v>44668</v>
      </c>
      <c r="D52" s="83">
        <v>4.0999999999999996</v>
      </c>
      <c r="E52" s="83">
        <v>3.5</v>
      </c>
      <c r="F52" s="83">
        <v>12.9</v>
      </c>
      <c r="G52" s="83">
        <v>8.8000000000000007</v>
      </c>
      <c r="H52" s="82">
        <v>376000</v>
      </c>
      <c r="I52" s="215">
        <v>19000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12</v>
      </c>
      <c r="C72" s="81">
        <v>56</v>
      </c>
      <c r="D72" s="76" t="s">
        <v>140</v>
      </c>
      <c r="E72" s="193" t="s">
        <v>227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5</v>
      </c>
      <c r="C73" s="82">
        <v>56</v>
      </c>
      <c r="D73" s="77" t="s">
        <v>141</v>
      </c>
      <c r="E73" s="194" t="s">
        <v>141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 t="s">
        <v>381</v>
      </c>
      <c r="B74" s="193">
        <v>13</v>
      </c>
      <c r="C74" s="285">
        <v>56</v>
      </c>
      <c r="D74" s="76" t="s">
        <v>141</v>
      </c>
      <c r="E74" s="193" t="s">
        <v>140</v>
      </c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 t="s">
        <v>382</v>
      </c>
      <c r="B75" s="77">
        <v>20</v>
      </c>
      <c r="C75" s="82">
        <v>56</v>
      </c>
      <c r="D75" s="77" t="s">
        <v>223</v>
      </c>
      <c r="E75" s="194" t="s">
        <v>224</v>
      </c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 t="s">
        <v>219</v>
      </c>
      <c r="B81" s="79">
        <v>166</v>
      </c>
      <c r="C81" s="76">
        <v>12</v>
      </c>
      <c r="D81" s="286">
        <f t="shared" ref="D81:D86" si="0">B81*C81</f>
        <v>1992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17" workbookViewId="0">
      <pane xSplit="1" topLeftCell="B1" activePane="topRight" state="frozen"/>
      <selection pane="topRight" activeCell="F26" sqref="F26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70</v>
      </c>
      <c r="B5" s="94">
        <v>0.25</v>
      </c>
      <c r="C5" s="134">
        <f>IF(B5&gt;0,(B5*(D5/100)),0)</f>
        <v>0.22162500000000002</v>
      </c>
      <c r="D5" s="136">
        <f>IF(B5&gt;0,VLOOKUP(A5,'Lista Suspensa'!$A$1:$F$90,3,)," ")</f>
        <v>88.65</v>
      </c>
      <c r="E5" s="136">
        <f>IF(OR(B5&gt;0,C5&gt;0),VLOOKUP(A5,'Lista Suspensa'!$A$1:$F$90,4,),0)</f>
        <v>48.84</v>
      </c>
      <c r="F5" s="136">
        <f>IF(OR(B5&gt;0,C5&gt;0),VLOOKUP(A5,'Lista Suspensa'!$A$1:$F$90,5,),0)</f>
        <v>79.45</v>
      </c>
      <c r="G5" s="137">
        <f>IF(OR(B5&gt;0,C5&gt;0),VLOOKUP(A5,'Lista Suspensa'!$A$1:$F$90,6,),0)</f>
        <v>1.4099900000000001</v>
      </c>
      <c r="H5" s="94">
        <v>0.25</v>
      </c>
      <c r="I5" s="139">
        <f t="shared" ref="I5:I34" si="0">IF(H5&gt;0,(H5*(J5/100)),0)</f>
        <v>0.22162500000000002</v>
      </c>
      <c r="J5" s="136">
        <f>IF(H5&gt;0,VLOOKUP(A5,'Lista Suspensa'!$A$1:$F$90,3,)," ")</f>
        <v>88.65</v>
      </c>
      <c r="K5" s="136">
        <f>IF(OR(H5&gt;0,I5&gt;0),VLOOKUP(A5,'Lista Suspensa'!$A$1:$F$90,4,),0)</f>
        <v>48.84</v>
      </c>
      <c r="L5" s="136">
        <f>IF(OR(H5&gt;0,I5&gt;0),VLOOKUP(A5,'Lista Suspensa'!$A$1:$F$90,5,),0)</f>
        <v>79.45</v>
      </c>
      <c r="M5" s="137">
        <f>IF(OR(H5&gt;0,I5&gt;0),VLOOKUP(A5,'Lista Suspensa'!$A$1:$F$90,6,),0)</f>
        <v>1.4099900000000001</v>
      </c>
      <c r="N5" s="94">
        <v>0.5</v>
      </c>
      <c r="O5" s="139">
        <f t="shared" ref="O5:O34" si="1">IF(N5&gt;0,(N5*(P5/100)),0)</f>
        <v>0.44325000000000003</v>
      </c>
      <c r="P5" s="136">
        <f>IF(N5&gt;0,VLOOKUP(A5,'Lista Suspensa'!$A$1:$F$90,3,)," ")</f>
        <v>88.65</v>
      </c>
      <c r="Q5" s="136">
        <f>IF(OR(N5&gt;0,O5&gt;0),VLOOKUP(A5,'Lista Suspensa'!$A$1:$F$90,4,),0)</f>
        <v>48.84</v>
      </c>
      <c r="R5" s="136">
        <f>IF(OR(N5&gt;0,O5&gt;0),VLOOKUP(A5,'Lista Suspensa'!$A$1:$F$90,5,),0)</f>
        <v>79.45</v>
      </c>
      <c r="S5" s="137">
        <f>IF(OR(N5&gt;0,O5&gt;0),VLOOKUP(A5,'Lista Suspensa'!$A$1:$F$90,6,),0)</f>
        <v>1.4099900000000001</v>
      </c>
      <c r="T5" s="94">
        <v>0.36</v>
      </c>
      <c r="U5" s="139">
        <f t="shared" ref="U5:U34" si="2">IF(T5&gt;0,(T5*(V5/100)),0)</f>
        <v>0.31914000000000003</v>
      </c>
      <c r="V5" s="136">
        <f>IF(T5&gt;0,VLOOKUP(A5,'Lista Suspensa'!$A$1:$F$90,3,),0)</f>
        <v>88.65</v>
      </c>
      <c r="W5" s="136">
        <f>IF(OR(T5&gt;0,U5&gt;0),VLOOKUP(A5,'Lista Suspensa'!$A$1:$F$90,4,),0)</f>
        <v>48.84</v>
      </c>
      <c r="X5" s="136">
        <f>IF(OR(T5&gt;0,U5&gt;0),VLOOKUP(A5,'Lista Suspensa'!$A$1:$F$90,5,),0)</f>
        <v>79.45</v>
      </c>
      <c r="Y5" s="137">
        <f>IF(OR(T5&gt;0,U5&gt;0),VLOOKUP(A5,'Lista Suspensa'!$A$1:$F$90,6,),0)</f>
        <v>1.4099900000000001</v>
      </c>
      <c r="Z5" s="94">
        <v>0.4</v>
      </c>
      <c r="AA5" s="136">
        <f t="shared" ref="AA5:AA34" si="3">IF(Z5&gt;0,(Z5*(AB5/100)),0)</f>
        <v>0.35460000000000003</v>
      </c>
      <c r="AB5" s="136">
        <f>IF(Z5&gt;0,VLOOKUP(A5,'Lista Suspensa'!$A$1:$F$90,3,)," ")</f>
        <v>88.65</v>
      </c>
      <c r="AC5" s="136">
        <f>IF(OR(Z5&gt;0,AA5&gt;0),VLOOKUP(A5,'Lista Suspensa'!$A$1:$F$90,4,),0)</f>
        <v>48.84</v>
      </c>
      <c r="AD5" s="136">
        <f>IF(OR(Z5&gt;0,AA5&gt;0),VLOOKUP(A5,'Lista Suspensa'!$A$1:$F$90,5,),0)</f>
        <v>79.45</v>
      </c>
      <c r="AE5" s="137">
        <f>IF(OR(Z5&gt;0,AA5&gt;0),VLOOKUP(A5,'Lista Suspensa'!$A$1:$F$90,6,),0)</f>
        <v>1.4099900000000001</v>
      </c>
      <c r="AF5" s="94">
        <v>1.6</v>
      </c>
      <c r="AG5" s="138">
        <f>IF(AF5&gt;0,(AF5*(AH5/100)),0)</f>
        <v>1.4184000000000001</v>
      </c>
      <c r="AH5" s="136">
        <f>IF(AF5&gt;0,VLOOKUP(A5,'Lista Suspensa'!$A$1:$F$90,3,)," ")</f>
        <v>88.65</v>
      </c>
      <c r="AI5" s="136">
        <f>IF(OR(AF5&gt;0,AG5&gt;0),VLOOKUP(A5,'Lista Suspensa'!$A$1:$F$90,4,),0)</f>
        <v>48.84</v>
      </c>
      <c r="AJ5" s="136">
        <f>IF(OR(AF5&gt;0,AG5&gt;0),VLOOKUP(A5,'Lista Suspensa'!$A$1:$F$90,5,),0)</f>
        <v>79.45</v>
      </c>
      <c r="AK5" s="137">
        <f>IF(OR(AF5&gt;0,AG5&gt;0),VLOOKUP(A5,'Lista Suspensa'!$A$1:$F$90,6,),0)</f>
        <v>1.4099900000000001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71</v>
      </c>
      <c r="B6" s="95">
        <v>0.7</v>
      </c>
      <c r="C6" s="135">
        <f t="shared" ref="C6:C13" si="5">IF(B6&gt;0,(B6*(D6/100)),0)</f>
        <v>0.61515999999999993</v>
      </c>
      <c r="D6" s="138">
        <f>IF(B6&gt;0,VLOOKUP(A6,'Lista Suspensa'!$A$1:$F$90,3,)," ")</f>
        <v>87.88</v>
      </c>
      <c r="E6" s="138">
        <f>IF(OR(B6&gt;0,C6&gt;0),VLOOKUP(A6,'Lista Suspensa'!$A$1:$F$90,4,),0)</f>
        <v>8.9600000000000009</v>
      </c>
      <c r="F6" s="138">
        <f>IF(OR(B6&gt;0,C6&gt;0),VLOOKUP(A6,'Lista Suspensa'!$A$1:$F$90,5,),0)</f>
        <v>86.92</v>
      </c>
      <c r="G6" s="141">
        <f>IF(OR(B6&gt;0,C6&gt;0),VLOOKUP(A6,'Lista Suspensa'!$A$1:$F$90,6,),0)</f>
        <v>1.3873200000000001</v>
      </c>
      <c r="H6" s="95">
        <v>0.7</v>
      </c>
      <c r="I6" s="140">
        <f t="shared" si="0"/>
        <v>0.61515999999999993</v>
      </c>
      <c r="J6" s="138">
        <f>IF(H6&gt;0,VLOOKUP(A6,'Lista Suspensa'!$A$1:$F$90,3,)," ")</f>
        <v>87.88</v>
      </c>
      <c r="K6" s="138">
        <f>IF(OR(H6&gt;0,I6&gt;0),VLOOKUP(A6,'Lista Suspensa'!$A$1:$F$90,4,),0)</f>
        <v>8.9600000000000009</v>
      </c>
      <c r="L6" s="138">
        <f>IF(OR(H6&gt;0,I6&gt;0),VLOOKUP(A6,'Lista Suspensa'!$A$1:$F$90,5,),0)</f>
        <v>86.92</v>
      </c>
      <c r="M6" s="141">
        <f>IF(OR(H6&gt;0,I6&gt;0),VLOOKUP(A6,'Lista Suspensa'!$A$1:$F$90,6,),0)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Suspensa'!$A$1:$F$90,3,)," ")</f>
        <v>87.88</v>
      </c>
      <c r="Q6" s="138">
        <f>IF(OR(N6&gt;0,O6&gt;0),VLOOKUP(A6,'Lista Suspensa'!$A$1:$F$90,4,),0)</f>
        <v>8.9600000000000009</v>
      </c>
      <c r="R6" s="138">
        <f>IF(OR(N6&gt;0,O6&gt;0),VLOOKUP(A6,'Lista Suspensa'!$A$1:$F$90,5,),0)</f>
        <v>86.92</v>
      </c>
      <c r="S6" s="141">
        <f>IF(OR(N6&gt;0,O6&gt;0),VLOOKUP(A6,'Lista Suspensa'!$A$1:$F$90,6,),0)</f>
        <v>1.3873200000000001</v>
      </c>
      <c r="T6" s="95">
        <v>1.52</v>
      </c>
      <c r="U6" s="140">
        <f t="shared" si="2"/>
        <v>1.3357759999999999</v>
      </c>
      <c r="V6" s="138">
        <f>IF(T6&gt;0,VLOOKUP(A6,'Lista Suspensa'!$A$1:$F$90,3,),0)</f>
        <v>87.88</v>
      </c>
      <c r="W6" s="138">
        <f>IF(OR(T6&gt;0,U6&gt;0),VLOOKUP(A6,'Lista Suspensa'!$A$1:$F$90,4,),0)</f>
        <v>8.9600000000000009</v>
      </c>
      <c r="X6" s="138">
        <f>IF(OR(T6&gt;0,U6&gt;0),VLOOKUP(A6,'Lista Suspensa'!$A$1:$F$90,5,),0)</f>
        <v>86.92</v>
      </c>
      <c r="Y6" s="141">
        <f>IF(OR(T6&gt;0,U6&gt;0),VLOOKUP(A6,'Lista Suspensa'!$A$1:$F$90,6,),0)</f>
        <v>1.3873200000000001</v>
      </c>
      <c r="Z6" s="95">
        <v>3.3</v>
      </c>
      <c r="AA6" s="138">
        <f t="shared" si="3"/>
        <v>2.9000399999999997</v>
      </c>
      <c r="AB6" s="138">
        <f>IF(Z6&gt;0,VLOOKUP(A6,'Lista Suspensa'!$A$1:$F$90,3,)," ")</f>
        <v>87.88</v>
      </c>
      <c r="AC6" s="138">
        <f>IF(OR(Z6&gt;0,AA6&gt;0),VLOOKUP(A6,'Lista Suspensa'!$A$1:$F$90,4,),0)</f>
        <v>8.9600000000000009</v>
      </c>
      <c r="AD6" s="138">
        <f>IF(OR(Z6&gt;0,AA6&gt;0),VLOOKUP(A6,'Lista Suspensa'!$A$1:$F$90,5,),0)</f>
        <v>86.92</v>
      </c>
      <c r="AE6" s="141">
        <f>IF(OR(Z6&gt;0,AA6&gt;0),VLOOKUP(A6,'Lista Suspensa'!$A$1:$F$90,6,),0)</f>
        <v>1.3873200000000001</v>
      </c>
      <c r="AF6" s="95">
        <v>4.5</v>
      </c>
      <c r="AG6" s="138">
        <f t="shared" ref="AG6:AG34" si="6">IF(AF6&gt;0,(AF6*(AH6/100)),0)</f>
        <v>3.9545999999999997</v>
      </c>
      <c r="AH6" s="138">
        <f>IF(AF6&gt;0,VLOOKUP(A6,'Lista Suspensa'!$A$1:$F$90,3,)," ")</f>
        <v>87.88</v>
      </c>
      <c r="AI6" s="138">
        <f>IF(OR(AF6&gt;0,AG6&gt;0),VLOOKUP(A6,'Lista Suspensa'!$A$1:$F$90,4,),0)</f>
        <v>8.9600000000000009</v>
      </c>
      <c r="AJ6" s="138">
        <f>IF(OR(AF6&gt;0,AG6&gt;0),VLOOKUP(A6,'Lista Suspensa'!$A$1:$F$90,5,),0)</f>
        <v>86.92</v>
      </c>
      <c r="AK6" s="141">
        <f>IF(OR(AF6&gt;0,AG6&gt;0),VLOOKUP(A6,'Lista Suspensa'!$A$1:$F$90,6,),0)</f>
        <v>1.3873200000000001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358</v>
      </c>
      <c r="B7" s="94">
        <v>2</v>
      </c>
      <c r="C7" s="134">
        <f t="shared" si="5"/>
        <v>0.48020000000000002</v>
      </c>
      <c r="D7" s="136">
        <f>IF(B7&gt;0,VLOOKUP(A7,'Lista Suspensa'!$A$1:$F$90,3,)," ")</f>
        <v>24.01</v>
      </c>
      <c r="E7" s="136">
        <f>IF(OR(B7&gt;0,C7&gt;0),VLOOKUP(A7,'Lista Suspensa'!$A$1:$F$90,4,),0)</f>
        <v>13</v>
      </c>
      <c r="F7" s="136">
        <f>IF(OR(B7&gt;0,C7&gt;0),VLOOKUP(A7,'Lista Suspensa'!$A$1:$F$90,5,),0)</f>
        <v>62</v>
      </c>
      <c r="G7" s="137">
        <f>IF(OR(B7&gt;0,C7&gt;0),VLOOKUP(A7,'Lista Suspensa'!$A$1:$F$90,6,),0)</f>
        <v>0.14699999999999999</v>
      </c>
      <c r="H7" s="94">
        <v>2</v>
      </c>
      <c r="I7" s="139">
        <f t="shared" si="0"/>
        <v>0.48020000000000002</v>
      </c>
      <c r="J7" s="136">
        <f>IF(H7&gt;0,VLOOKUP(A7,'Lista Suspensa'!$A$1:$F$90,3,)," ")</f>
        <v>24.01</v>
      </c>
      <c r="K7" s="136">
        <f>IF(OR(H7&gt;0,I7&gt;0),VLOOKUP(A7,'Lista Suspensa'!$A$1:$F$90,4,),0)</f>
        <v>13</v>
      </c>
      <c r="L7" s="136">
        <f>IF(OR(H7&gt;0,I7&gt;0),VLOOKUP(A7,'Lista Suspensa'!$A$1:$F$90,5,),0)</f>
        <v>62</v>
      </c>
      <c r="M7" s="137">
        <f>IF(OR(H7&gt;0,I7&gt;0),VLOOKUP(A7,'Lista Suspensa'!$A$1:$F$90,6,),0)</f>
        <v>0.14699999999999999</v>
      </c>
      <c r="N7" s="94">
        <v>10</v>
      </c>
      <c r="O7" s="139">
        <f t="shared" si="1"/>
        <v>2.4010000000000002</v>
      </c>
      <c r="P7" s="136">
        <f>IF(N7&gt;0,VLOOKUP(A7,'Lista Suspensa'!$A$1:$F$90,3,)," ")</f>
        <v>24.01</v>
      </c>
      <c r="Q7" s="136">
        <f>IF(OR(N7&gt;0,O7&gt;0),VLOOKUP(A7,'Lista Suspensa'!$A$1:$F$90,4,),0)</f>
        <v>13</v>
      </c>
      <c r="R7" s="136">
        <f>IF(OR(N7&gt;0,O7&gt;0),VLOOKUP(A7,'Lista Suspensa'!$A$1:$F$90,5,),0)</f>
        <v>62</v>
      </c>
      <c r="S7" s="137">
        <f>IF(OR(N7&gt;0,O7&gt;0),VLOOKUP(A7,'Lista Suspensa'!$A$1:$F$90,6,),0)</f>
        <v>0.14699999999999999</v>
      </c>
      <c r="T7" s="94">
        <v>20</v>
      </c>
      <c r="U7" s="139">
        <f t="shared" si="2"/>
        <v>4.8020000000000005</v>
      </c>
      <c r="V7" s="136">
        <f>IF(T7&gt;0,VLOOKUP(A7,'Lista Suspensa'!$A$1:$F$90,3,),0)</f>
        <v>24.01</v>
      </c>
      <c r="W7" s="136">
        <f>IF(OR(T7&gt;0,U7&gt;0),VLOOKUP(A7,'Lista Suspensa'!$A$1:$F$90,4,),0)</f>
        <v>13</v>
      </c>
      <c r="X7" s="136">
        <f>IF(OR(T7&gt;0,U7&gt;0),VLOOKUP(A7,'Lista Suspensa'!$A$1:$F$90,5,),0)</f>
        <v>62</v>
      </c>
      <c r="Y7" s="137">
        <f>IF(OR(T7&gt;0,U7&gt;0),VLOOKUP(A7,'Lista Suspensa'!$A$1:$F$90,6,),0)</f>
        <v>0.14699999999999999</v>
      </c>
      <c r="Z7" s="94">
        <v>32</v>
      </c>
      <c r="AA7" s="136">
        <f t="shared" si="3"/>
        <v>7.6832000000000003</v>
      </c>
      <c r="AB7" s="136">
        <f>IF(Z7&gt;0,VLOOKUP(A7,'Lista Suspensa'!$A$1:$F$90,3,)," ")</f>
        <v>24.01</v>
      </c>
      <c r="AC7" s="136">
        <f>IF(OR(Z7&gt;0,AA7&gt;0),VLOOKUP(A7,'Lista Suspensa'!$A$1:$F$90,4,),0)</f>
        <v>13</v>
      </c>
      <c r="AD7" s="136">
        <f>IF(OR(Z7&gt;0,AA7&gt;0),VLOOKUP(A7,'Lista Suspensa'!$A$1:$F$90,5,),0)</f>
        <v>62</v>
      </c>
      <c r="AE7" s="137">
        <f>IF(OR(Z7&gt;0,AA7&gt;0),VLOOKUP(A7,'Lista Suspensa'!$A$1:$F$90,6,),0)</f>
        <v>0.14699999999999999</v>
      </c>
      <c r="AF7" s="94">
        <v>46</v>
      </c>
      <c r="AG7" s="136">
        <f t="shared" si="6"/>
        <v>11.044600000000001</v>
      </c>
      <c r="AH7" s="136">
        <f>IF(AF7&gt;0,VLOOKUP(A7,'Lista Suspensa'!$A$1:$F$90,3,)," ")</f>
        <v>24.01</v>
      </c>
      <c r="AI7" s="136">
        <f>IF(OR(AF7&gt;0,AG7&gt;0),VLOOKUP(A7,'Lista Suspensa'!$A$1:$F$90,4,),0)</f>
        <v>13</v>
      </c>
      <c r="AJ7" s="136">
        <f>IF(OR(AF7&gt;0,AG7&gt;0),VLOOKUP(A7,'Lista Suspensa'!$A$1:$F$90,5,),0)</f>
        <v>62</v>
      </c>
      <c r="AK7" s="137">
        <f>IF(OR(AF7&gt;0,AG7&gt;0),VLOOKUP(A7,'Lista Suspensa'!$A$1:$F$90,6,),0)</f>
        <v>0.14699999999999999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138</v>
      </c>
      <c r="B8" s="95">
        <v>0.05</v>
      </c>
      <c r="C8" s="122">
        <f t="shared" si="5"/>
        <v>4.9485000000000001E-2</v>
      </c>
      <c r="D8" s="138">
        <f>IF(B8&gt;0,VLOOKUP(A8,'Lista Suspensa'!$A$1:$F$90,3,)," ")</f>
        <v>98.97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0.64598999999999995</v>
      </c>
      <c r="H8" s="95">
        <v>0.05</v>
      </c>
      <c r="I8" s="140">
        <f t="shared" si="0"/>
        <v>4.9485000000000001E-2</v>
      </c>
      <c r="J8" s="138">
        <f>IF(H8&gt;0,VLOOKUP(A8,'Lista Suspensa'!$A$1:$F$90,3,)," ")</f>
        <v>98.97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0.64598999999999995</v>
      </c>
      <c r="N8" s="95">
        <v>0.1</v>
      </c>
      <c r="O8" s="140">
        <f t="shared" si="1"/>
        <v>9.8970000000000002E-2</v>
      </c>
      <c r="P8" s="138">
        <f>IF(N8&gt;0,VLOOKUP(A8,'Lista Suspensa'!$A$1:$F$90,3,)," ")</f>
        <v>98.97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0.64598999999999995</v>
      </c>
      <c r="T8" s="95">
        <v>0.1</v>
      </c>
      <c r="U8" s="140">
        <f t="shared" si="2"/>
        <v>9.8970000000000002E-2</v>
      </c>
      <c r="V8" s="138">
        <f>IF(T8&gt;0,VLOOKUP(A8,'Lista Suspensa'!$A$1:$F$90,3,),0)</f>
        <v>98.97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0.64598999999999995</v>
      </c>
      <c r="Z8" s="95">
        <v>0.15</v>
      </c>
      <c r="AA8" s="138">
        <f t="shared" si="3"/>
        <v>0.148455</v>
      </c>
      <c r="AB8" s="138">
        <f>IF(Z8&gt;0,VLOOKUP(A8,'Lista Suspensa'!$A$1:$F$90,3,)," ")</f>
        <v>98.97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0.64598999999999995</v>
      </c>
      <c r="AF8" s="95">
        <v>0.4</v>
      </c>
      <c r="AG8" s="138">
        <f t="shared" si="6"/>
        <v>0.39588000000000001</v>
      </c>
      <c r="AH8" s="138">
        <f>IF(AF8&gt;0,VLOOKUP(A8,'Lista Suspensa'!$A$1:$F$90,3,)," ")</f>
        <v>98.97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0.64598999999999995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127</v>
      </c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0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1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>
        <v>0.05</v>
      </c>
      <c r="U9" s="139">
        <f t="shared" si="2"/>
        <v>4.8940000000000004E-2</v>
      </c>
      <c r="V9" s="136">
        <f>IF(T9&gt;0,VLOOKUP(A9,'Lista Suspensa'!$A$1:$F$90,3,),0)</f>
        <v>97.88</v>
      </c>
      <c r="W9" s="136">
        <f>IF(OR(T9&gt;0,U9&gt;0),VLOOKUP(A9,'Lista Suspensa'!$A$1:$F$90,4,),0)</f>
        <v>281.92</v>
      </c>
      <c r="X9" s="136">
        <f>IF(OR(T9&gt;0,U9&gt;0),VLOOKUP(A9,'Lista Suspensa'!$A$1:$F$90,5,),0)</f>
        <v>0</v>
      </c>
      <c r="Y9" s="137">
        <f>IF(OR(T9&gt;0,U9&gt;0),VLOOKUP(A9,'Lista Suspensa'!$A$1:$F$90,6,),0)</f>
        <v>1.5697700000000001</v>
      </c>
      <c r="Z9" s="94">
        <v>0.06</v>
      </c>
      <c r="AA9" s="136">
        <f t="shared" si="3"/>
        <v>5.8727999999999995E-2</v>
      </c>
      <c r="AB9" s="136">
        <f>IF(Z9&gt;0,VLOOKUP(A9,'Lista Suspensa'!$A$1:$F$90,3,)," ")</f>
        <v>97.88</v>
      </c>
      <c r="AC9" s="136">
        <f>IF(OR(Z9&gt;0,AA9&gt;0),VLOOKUP(A9,'Lista Suspensa'!$A$1:$F$90,4,),0)</f>
        <v>281.92</v>
      </c>
      <c r="AD9" s="136">
        <f>IF(OR(Z9&gt;0,AA9&gt;0),VLOOKUP(A9,'Lista Suspensa'!$A$1:$F$90,5,),0)</f>
        <v>0</v>
      </c>
      <c r="AE9" s="137">
        <f>IF(OR(Z9&gt;0,AA9&gt;0),VLOOKUP(A9,'Lista Suspensa'!$A$1:$F$90,6,),0)</f>
        <v>1.5697700000000001</v>
      </c>
      <c r="AF9" s="94"/>
      <c r="AG9" s="136">
        <f t="shared" si="6"/>
        <v>0</v>
      </c>
      <c r="AH9" s="136" t="str">
        <f>IF(AF9&gt;0,VLOOKUP(A9,'Lista Suspensa'!$A$1:$F$90,3,)," ")</f>
        <v xml:space="preserve"> </v>
      </c>
      <c r="AI9" s="136">
        <f>IF(OR(AF9&gt;0,AG9&gt;0),VLOOKUP(A9,'Lista Suspensa'!$A$1:$F$90,4,),0)</f>
        <v>0</v>
      </c>
      <c r="AJ9" s="136">
        <f>IF(OR(AF9&gt;0,AG9&gt;0),VLOOKUP(A9,'Lista Suspensa'!$A$1:$F$90,5,),0)</f>
        <v>0</v>
      </c>
      <c r="AK9" s="137">
        <f>IF(OR(AF9&gt;0,AG9&gt;0),VLOOKUP(A9,'Lista Suspensa'!$A$1:$F$90,6,),0)</f>
        <v>0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/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2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3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6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136</v>
      </c>
      <c r="B11" s="94">
        <v>6</v>
      </c>
      <c r="C11" s="93">
        <f t="shared" si="5"/>
        <v>0.72</v>
      </c>
      <c r="D11" s="136">
        <f>IF(B11&gt;0,VLOOKUP(A11,'Lista Suspensa'!$A$1:$F$90,3,)," ")</f>
        <v>12</v>
      </c>
      <c r="E11" s="136">
        <f>IF(OR(B11&gt;0,C11&gt;0),VLOOKUP(A11,'Lista Suspensa'!$A$1:$F$90,4,),0)</f>
        <v>3.2</v>
      </c>
      <c r="F11" s="136">
        <f>IF(OR(B11&gt;0,C11&gt;0),VLOOKUP(A11,'Lista Suspensa'!$A$1:$F$90,5,),0)</f>
        <v>98.3</v>
      </c>
      <c r="G11" s="137">
        <f>IF(OR(B11&gt;0,C11&gt;0),VLOOKUP(A11,'Lista Suspensa'!$A$1:$F$90,6,),0)</f>
        <v>1.542</v>
      </c>
      <c r="H11" s="94">
        <v>6</v>
      </c>
      <c r="I11" s="139">
        <f t="shared" si="0"/>
        <v>0.72</v>
      </c>
      <c r="J11" s="136">
        <f>IF(H11&gt;0,VLOOKUP(A11,'Lista Suspensa'!$A$1:$F$90,3,)," ")</f>
        <v>12</v>
      </c>
      <c r="K11" s="136">
        <f>IF(OR(H11&gt;0,I11&gt;0),VLOOKUP(A11,'Lista Suspensa'!$A$1:$F$90,4,),0)</f>
        <v>3.2</v>
      </c>
      <c r="L11" s="136">
        <f>IF(OR(H11&gt;0,I11&gt;0),VLOOKUP(A11,'Lista Suspensa'!$A$1:$F$90,5,),0)</f>
        <v>98.3</v>
      </c>
      <c r="M11" s="137">
        <f>IF(OR(H11&gt;0,I11&gt;0),VLOOKUP(A11,'Lista Suspensa'!$A$1:$F$90,6,),0)</f>
        <v>1.542</v>
      </c>
      <c r="N11" s="97"/>
      <c r="O11" s="139">
        <f t="shared" si="1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2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3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/>
      <c r="AG11" s="136">
        <f t="shared" si="6"/>
        <v>0</v>
      </c>
      <c r="AH11" s="136" t="str">
        <f>IF(AF11&gt;0,VLOOKUP(A11,'Lista Suspensa'!$A$1:$F$90,3,)," ")</f>
        <v xml:space="preserve"> </v>
      </c>
      <c r="AI11" s="136">
        <f>IF(OR(AF11&gt;0,AG11&gt;0),VLOOKUP(A11,'Lista Suspensa'!$A$1:$F$90,4,),0)</f>
        <v>0</v>
      </c>
      <c r="AJ11" s="136">
        <f>IF(OR(AF11&gt;0,AG11&gt;0),VLOOKUP(A11,'Lista Suspensa'!$A$1:$F$90,5,),0)</f>
        <v>0</v>
      </c>
      <c r="AK11" s="137">
        <f>IF(OR(AF11&gt;0,AG11&gt;0),VLOOKUP(A11,'Lista Suspensa'!$A$1:$F$90,6,),0)</f>
        <v>0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0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0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1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2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3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6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f t="shared" si="0"/>
        <v>0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0</v>
      </c>
      <c r="L14" s="138">
        <f>IF(OR(H14&gt;0,I14&gt;0),VLOOKUP(A14,'Lista Suspensa'!$A$1:$F$90,5,),0)</f>
        <v>0</v>
      </c>
      <c r="M14" s="141">
        <f>IF(OR(H14&gt;0,I14&gt;0),VLOOKUP(A14,'Lista Suspensa'!$A$1:$F$90,6,),0)</f>
        <v>0</v>
      </c>
      <c r="N14" s="95"/>
      <c r="O14" s="140">
        <f t="shared" si="1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2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3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6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0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6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1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2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3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6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4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2.09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11.91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82.12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1.1381399999999999</v>
      </c>
      <c r="H36" s="21"/>
      <c r="I36" s="22">
        <f>ROUND(SUM(I5:I34),2)</f>
        <v>2.09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11.91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82.12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1.1381399999999999</v>
      </c>
      <c r="N36" s="21"/>
      <c r="O36" s="22">
        <f>ROUND(SUM(O5:O34),2)</f>
        <v>4.17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15.32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69.790000000000006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0.65915999999999997</v>
      </c>
      <c r="T36" s="21"/>
      <c r="U36" s="22">
        <f>ROUND(SUM(U5:U34),2)</f>
        <v>6.6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15.72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66.540000000000006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0.47724</v>
      </c>
      <c r="Z36" s="21"/>
      <c r="AA36" s="22">
        <f>ROUND(SUM(AA5:AA34),2)</f>
        <v>11.15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14.33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67.86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0.52383999999999997</v>
      </c>
      <c r="AF36" s="21"/>
      <c r="AG36" s="22">
        <f>ROUND(SUM(AG5:AG34),2)</f>
        <v>16.809999999999999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14.77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67.89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0.55713999999999997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103" workbookViewId="0">
      <selection activeCell="A122" sqref="A122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2024-11-06T19:29:21Z</dcterms:modified>
</cp:coreProperties>
</file>