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A0A6779B-EDD9-4DF7-9534-E373D87A2590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75" yWindow="0" windowWidth="1035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H7" i="2"/>
  <c r="AG7" i="2" s="1"/>
  <c r="AH8" i="2"/>
  <c r="AH9" i="2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U6" i="2" s="1"/>
  <c r="V7" i="2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J8" i="2"/>
  <c r="I8" i="2" s="1"/>
  <c r="J9" i="2"/>
  <c r="I9" i="2" s="1"/>
  <c r="J10" i="2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O6" i="2" s="1"/>
  <c r="P7" i="2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A6" i="2" s="1"/>
  <c r="AB7" i="2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<sst xmlns="http://schemas.openxmlformats.org/spreadsheetml/2006/main" count="778" uniqueCount="383">
  <si>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</si>
  <si>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</si>
  <si>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</si>
  <si>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</si>
  <si>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</si>
  <si>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</si>
  <si>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</si>
  <si>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</si>
  <si>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</si>
  <si>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</si>
  <si>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</si>
  <si>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</si>
  <si>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</si>
  <si>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</si>
  <si>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</si>
  <si>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</si>
  <si>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</si>
  <si>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</si>
  <si>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</si>
  <si>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</si>
  <si>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</si>
  <si>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</si>
  <si>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</si>
  <si>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</si>
  <si>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</si>
  <si>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</si>
  <si>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</si>
  <si>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</si>
  <si>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</si>
  <si>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</si>
  <si>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</si>
  <si>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</si>
  <si>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</si>
  <si>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</si>
  <si>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</si>
  <si>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</si>
  <si>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</si>
  <si>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</si>
  <si>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</si>
  <si>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</si>
  <si>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</si>
  <si>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</si>
  <si>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</si>
  <si>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</si>
  <si>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</si>
  <si>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</si>
  <si>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</si>
  <si>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</si>
  <si>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</si>
  <si>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</si>
  <si>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</si>
  <si>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</si>
  <si>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</si>
  <si>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</si>
  <si>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</si>
  <si>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</si>
  <si>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</si>
  <si>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</si>
  <si>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</si>
  <si>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</si>
  <si>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</si>
  <si>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</si>
  <si>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</si>
  <si>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</si>
  <si>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</si>
  <si>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</si>
  <si>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</si>
  <si>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</si>
  <si>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</si>
  <si>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</si>
  <si>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</si>
  <si>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</si>
  <si>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</si>
  <si>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</si>
  <si>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</si>
  <si>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</si>
  <si>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</si>
  <si>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</si>
  <si>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</si>
  <si>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</si>
  <si>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</si>
  <si>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</si>
  <si>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</si>
  <si>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</si>
  <si>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</si>
  <si>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</si>
  <si>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</si>
  <si>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</si>
  <si>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</si>
  <si>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</si>
  <si>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</si>
  <si>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</si>
  <si>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</si>
  <si>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</si>
  <si>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</si>
  <si>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</si>
  <si>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</si>
  <si>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</si>
  <si>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</si>
  <si>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</si>
  <si>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</si>
  <si>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</si>
  <si>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</si>
  <si>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</si>
  <si>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</si>
  <si>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</si>
  <si>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</si>
  <si>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</si>
  <si>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</si>
  <si>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</si>
  <si>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</si>
  <si>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</si>
  <si>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</si>
  <si>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</si>
  <si>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</si>
  <si>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</si>
  <si>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</si>
  <si>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</si>
  <si>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</si>
  <si>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</si>
  <si>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</si>
  <si>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</si>
  <si>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</si>
  <si>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</si>
  <si>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</si>
  <si>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</si>
  <si>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</si>
  <si>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</si>
  <si>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</si>
  <si>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</si>
  <si>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</si>
  <si>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</si>
  <si>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</si>
  <si>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</si>
  <si>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</si>
  <si>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</si>
  <si>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</si>
  <si>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</si>
  <si>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</si>
  <si>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</si>
  <si>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</si>
  <si>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</si>
  <si>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</si>
  <si>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</si>
  <si>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</si>
  <si>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</si>
  <si>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</si>
  <si>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</si>
  <si>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</si>
  <si>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</si>
  <si>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</si>
  <si>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</si>
  <si>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</si>
  <si>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</si>
  <si>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</si>
  <si>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</si>
  <si>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</si>
  <si>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</si>
  <si>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</si>
  <si>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</si>
  <si>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</si>
  <si>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</si>
  <si>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</si>
  <si>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</si>
  <si>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</si>
  <si>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</si>
  <si>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</si>
  <si>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</si>
  <si>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</si>
  <si>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</si>
  <si>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</si>
  <si>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</si>
  <si>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</si>
  <si>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</si>
  <si>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</si>
  <si>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</si>
  <si>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</si>
  <si>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</si>
  <si>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</si>
  <si>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</si>
  <si>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</si>
  <si>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</si>
  <si>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</si>
  <si>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</si>
  <si>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</si>
  <si>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</si>
  <si>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</si>
  <si>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</si>
  <si>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</si>
  <si>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</si>
  <si>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</si>
  <si>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</si>
  <si>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</si>
  <si>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</si>
  <si>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</si>
  <si>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</si>
  <si>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</si>
  <si>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</si>
  <si>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</si>
  <si>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</si>
  <si>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</si>
  <si>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</si>
  <si>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</si>
  <si>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</si>
  <si>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</si>
  <si>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</si>
  <si>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</si>
  <si>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</si>
  <si>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</si>
  <si>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</si>
  <si>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</si>
  <si>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</si>
  <si>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</si>
  <si>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</si>
  <si>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</si>
  <si>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</si>
  <si>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</si>
  <si>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</si>
  <si>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</si>
  <si>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</si>
  <si>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</si>
  <si>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</si>
  <si>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</si>
  <si>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</si>
  <si>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</si>
  <si>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</si>
  <si>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</si>
  <si>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</si>
  <si>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</si>
  <si>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</si>
  <si>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</si>
  <si>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</si>
  <si>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</si>
  <si>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</si>
  <si>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</si>
  <si>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</si>
  <si>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</si>
  <si>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</si>
  <si>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</si>
  <si>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</si>
  <si>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</si>
  <si>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</si>
  <si>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</si>
  <si>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</si>
  <si>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</si>
  <si>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</si>
  <si>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</si>
  <si>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</si>
  <si>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</si>
  <si>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</si>
  <si>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</si>
  <si>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</si>
  <si>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</si>
  <si>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</si>
  <si>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</si>
  <si>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</si>
  <si>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</si>
  <si>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</si>
  <si>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</si>
  <si>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</si>
  <si>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</si>
  <si>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</si>
  <si>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</si>
  <si>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</si>
  <si>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</si>
  <si>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</si>
  <si>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</si>
  <si>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</si>
  <si>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</si>
  <si>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</si>
  <si>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</si>
  <si>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</si>
  <si>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</si>
  <si>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</si>
  <si>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</si>
  <si>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</si>
  <si>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</si>
  <si>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</si>
  <si>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</si>
  <si>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</si>
  <si>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</si>
  <si>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</si>
  <si>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</si>
  <si>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</si>
  <si>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</si>
  <si>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</si>
  <si>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</si>
  <si>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</si>
  <si>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</si>
  <si>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</si>
  <si>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</si>
  <si>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</si>
  <si>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</si>
  <si>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</si>
  <si>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</si>
  <si>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</si>
  <si>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</si>
  <si>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</si>
  <si>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</si>
  <si>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</si>
  <si>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</si>
  <si>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</si>
  <si>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</si>
  <si>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</si>
  <si>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</si>
  <si>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</si>
  <si>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</si>
  <si>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</si>
  <si>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</si>
  <si>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</si>
  <si>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</si>
  <si>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</si>
  <si>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</si>
  <si>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</si>
  <si>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</si>
  <si>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</si>
  <si>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</si>
  <si>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</si>
  <si>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</si>
  <si>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</si>
  <si>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</si>
  <si>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</si>
  <si>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</si>
  <si>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</si>
  <si>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</si>
  <si>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</si>
  <si>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</si>
  <si>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</si>
  <si>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</si>
  <si>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</si>
  <si>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</si>
  <si>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</si>
  <si>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</si>
  <si>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</si>
  <si>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</si>
  <si>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</si>
  <si>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</si>
  <si>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</si>
  <si>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</si>
  <si>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</si>
  <si>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</si>
  <si>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</si>
  <si>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</si>
  <si>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</si>
  <si>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</si>
  <si>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</si>
  <si>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</si>
  <si>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</si>
  <si>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</si>
  <si>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</si>
  <si>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</si>
  <si>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</si>
  <si>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</si>
  <si>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</si>
  <si>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</si>
  <si>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</si>
  <si>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</si>
  <si>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</si>
  <si>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</si>
  <si>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</si>
  <si>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</si>
  <si>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</si>
  <si>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</si>
  <si>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</si>
  <si>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</si>
  <si>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</si>
  <si>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</si>
  <si>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</si>
  <si>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</si>
  <si>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</si>
  <si>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</si>
  <si>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</si>
  <si>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</si>
  <si>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</si>
  <si>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</si>
  <si>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</si>
  <si>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</si>
  <si>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Alagoas</t>
  </si>
  <si>
    <t>Patos de Minas</t>
  </si>
  <si>
    <t>área 1</t>
  </si>
  <si>
    <t>área 2</t>
  </si>
  <si>
    <t xml:space="preserve">área 3 </t>
  </si>
  <si>
    <t>área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</si>
</sst>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13" workbookViewId="0">
      <selection activeCell="A13" sqref="A13:B1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44927</v>
      </c>
      <c r="D8" s="267" t="str">
        <f>IF(C8="","",TEXT(C8,"DD/MM/AAAA"))</f>
        <v>01/01/2023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45291</v>
      </c>
      <c r="D9" s="267" t="str">
        <f>IF(C9="","",TEXT(C9,"DD/MM/AAAA"))</f>
        <v>31/12/2023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61.36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2.37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53.97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13</v>
      </c>
      <c r="C22" s="228">
        <v>80</v>
      </c>
      <c r="D22" s="231">
        <v>0.9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48</v>
      </c>
      <c r="C23" s="227">
        <v>200</v>
      </c>
      <c r="D23" s="232">
        <v>0.6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37</v>
      </c>
      <c r="C24" s="228">
        <v>350</v>
      </c>
      <c r="D24" s="231">
        <v>0.6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21</v>
      </c>
      <c r="C25" s="227">
        <v>600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117</v>
      </c>
      <c r="C26" s="228">
        <v>650</v>
      </c>
      <c r="D26" s="234"/>
      <c r="E26" s="240">
        <v>34</v>
      </c>
      <c r="F26" s="241">
        <v>335</v>
      </c>
      <c r="G26" s="255">
        <f>(ROUND(E26,3)*1.032)*ROUND(F26,3)</f>
        <v>11754.48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96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42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44927</v>
      </c>
      <c r="B52" s="293">
        <f>C9</f>
        <v>45291</v>
      </c>
      <c r="C52" s="83">
        <v>1217275</v>
      </c>
      <c r="D52" s="83">
        <v>3.3</v>
      </c>
      <c r="E52" s="83">
        <v>3.1</v>
      </c>
      <c r="F52" s="83">
        <v>12.2</v>
      </c>
      <c r="G52" s="83">
        <v>8.9</v>
      </c>
      <c r="H52" s="82">
        <v>12100</v>
      </c>
      <c r="I52" s="215">
        <v>3000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24.74</v>
      </c>
      <c r="C72" s="81">
        <v>60</v>
      </c>
      <c r="D72" s="76" t="s">
        <v>56</v>
      </c>
      <c r="E72" s="193" t="s">
        <v>226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2.37</v>
      </c>
      <c r="C73" s="82">
        <v>60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 t="s">
        <v>381</v>
      </c>
      <c r="B74" s="193">
        <v>2.23</v>
      </c>
      <c r="C74" s="285">
        <v>60</v>
      </c>
      <c r="D74" s="76" t="s">
        <v>56</v>
      </c>
      <c r="E74" s="193" t="s">
        <v>227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 t="s">
        <v>382</v>
      </c>
      <c r="B75" s="77">
        <v>27</v>
      </c>
      <c r="C75" s="82">
        <v>60</v>
      </c>
      <c r="D75" s="77" t="s">
        <v>56</v>
      </c>
      <c r="E75" s="194" t="s">
        <v>227</v>
      </c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18" workbookViewId="0">
      <pane xSplit="1" topLeftCell="B1" activePane="topRight" state="frozen"/>
      <selection pane="topRight" activeCell="A37" sqref="A37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/>
      <c r="I5" s="139">
        <v>2</v>
      </c>
      <c r="J5" s="136" t="str">
        <f>IF(H5&gt;0,VLOOKUP(A5,'Lista Suspensa'!$A$1:$F$90,3,)," ")</f>
        <v xml:space="preserve"> 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/>
      <c r="O5" s="139">
        <v>4</v>
      </c>
      <c r="P5" s="136" t="str">
        <f>IF(N5&gt;0,VLOOKUP(A5,'Lista Suspensa'!$A$1:$F$90,3,)," ")</f>
        <v xml:space="preserve"> 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/>
      <c r="U5" s="139">
        <v>7</v>
      </c>
      <c r="V5" s="136">
        <f>IF(T5&gt;0,VLOOKUP(A5,'Lista Suspensa'!$A$1:$F$90,3,),0)</f>
        <v>0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/>
      <c r="AA5" s="136">
        <v>12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/>
      <c r="AG5" s="138">
        <v>13</v>
      </c>
      <c r="AH5" s="136" t="str">
        <f>IF(AF5&gt;0,VLOOKUP(A5,'Lista Suspensa'!$A$1:$F$90,3,)," ")</f>
        <v xml:space="preserve"> 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0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342</v>
      </c>
      <c r="B6" s="95"/>
      <c r="C6" s="135">
        <f t="shared" ref="C6:C13" si="1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ref="I5:I34" si="2">IF(H6&gt;0,(H6*(J6/100)),0)</f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ref="O5:O34" si="3">IF(N6&gt;0,(N6*(P6/100)),0)</f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/>
      <c r="U6" s="140">
        <f t="shared" ref="U5:U34" si="4">IF(T6&gt;0,(T6*(V6/100)),0)</f>
        <v>0</v>
      </c>
      <c r="V6" s="138">
        <f>IF(T6&gt;0,VLOOKUP(A6,'Lista Suspensa'!$A$1:$F$90,3,),0)</f>
        <v>0</v>
      </c>
      <c r="W6" s="138">
        <f>IF(OR(T6&gt;0,U6&gt;0),VLOOKUP(A6,'Lista Suspensa'!$A$1:$F$90,4,),0)</f>
        <v>0</v>
      </c>
      <c r="X6" s="138">
        <f>IF(OR(T6&gt;0,U6&gt;0),VLOOKUP(A6,'Lista Suspensa'!$A$1:$F$90,5,),0)</f>
        <v>0</v>
      </c>
      <c r="Y6" s="141">
        <f>IF(OR(T6&gt;0,U6&gt;0),VLOOKUP(A6,'Lista Suspensa'!$A$1:$F$90,6,),0)</f>
        <v>0</v>
      </c>
      <c r="Z6" s="95"/>
      <c r="AA6" s="138">
        <f t="shared" ref="AA5:AA34" si="5">IF(Z6&gt;0,(Z6*(AB6/100)),0)</f>
        <v>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0</v>
      </c>
      <c r="AD6" s="138">
        <f>IF(OR(Z6&gt;0,AA6&gt;0),VLOOKUP(A6,'Lista Suspensa'!$A$1:$F$90,5,),0)</f>
        <v>0</v>
      </c>
      <c r="AE6" s="141">
        <f>IF(OR(Z6&gt;0,AA6&gt;0),VLOOKUP(A6,'Lista Suspensa'!$A$1:$F$90,6,),0)</f>
        <v>0</v>
      </c>
      <c r="AF6" s="95"/>
      <c r="AG6" s="138">
        <v>8.5</v>
      </c>
      <c r="AH6" s="138" t="str">
        <f>IF(AF6&gt;0,VLOOKUP(A6,'Lista Suspensa'!$A$1:$F$90,3,)," ")</f>
        <v xml:space="preserve"> </v>
      </c>
      <c r="AI6" s="138">
        <f>IF(OR(AF6&gt;0,AG6&gt;0),VLOOKUP(A6,'Lista Suspensa'!$A$1:$F$90,4,),0)</f>
        <v>24</v>
      </c>
      <c r="AJ6" s="138">
        <f>IF(OR(AF6&gt;0,AG6&gt;0),VLOOKUP(A6,'Lista Suspensa'!$A$1:$F$90,5,),0)</f>
        <v>89</v>
      </c>
      <c r="AK6" s="141">
        <f>IF(OR(AF6&gt;0,AG6&gt;0),VLOOKUP(A6,'Lista Suspensa'!$A$1:$F$90,6,),0)</f>
        <v>1.3986550000000002</v>
      </c>
      <c r="AL6" s="95"/>
      <c r="AM6" s="138">
        <f t="shared" ref="AM6:AM34" si="6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0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339</v>
      </c>
      <c r="B7" s="94"/>
      <c r="C7" s="134">
        <f t="shared" si="1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v>0.75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18</v>
      </c>
      <c r="L7" s="136">
        <f>IF(OR(H7&gt;0,I7&gt;0),VLOOKUP(A7,'Lista Suspensa'!$A$1:$F$90,5,),0)</f>
        <v>89</v>
      </c>
      <c r="M7" s="137">
        <f>IF(OR(H7&gt;0,I7&gt;0),VLOOKUP(A7,'Lista Suspensa'!$A$1:$F$90,6,),0)</f>
        <v>1.3986550000000002</v>
      </c>
      <c r="N7" s="94"/>
      <c r="O7" s="139">
        <v>1.5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18</v>
      </c>
      <c r="R7" s="136">
        <f>IF(OR(N7&gt;0,O7&gt;0),VLOOKUP(A7,'Lista Suspensa'!$A$1:$F$90,5,),0)</f>
        <v>89</v>
      </c>
      <c r="S7" s="137">
        <f>IF(OR(N7&gt;0,O7&gt;0),VLOOKUP(A7,'Lista Suspensa'!$A$1:$F$90,6,),0)</f>
        <v>1.3986550000000002</v>
      </c>
      <c r="T7" s="94"/>
      <c r="U7" s="139">
        <v>1.7</v>
      </c>
      <c r="V7" s="136">
        <f>IF(T7&gt;0,VLOOKUP(A7,'Lista Suspensa'!$A$1:$F$90,3,),0)</f>
        <v>0</v>
      </c>
      <c r="W7" s="136">
        <f>IF(OR(T7&gt;0,U7&gt;0),VLOOKUP(A7,'Lista Suspensa'!$A$1:$F$90,4,),0)</f>
        <v>18</v>
      </c>
      <c r="X7" s="136">
        <f>IF(OR(T7&gt;0,U7&gt;0),VLOOKUP(A7,'Lista Suspensa'!$A$1:$F$90,5,),0)</f>
        <v>89</v>
      </c>
      <c r="Y7" s="137">
        <f>IF(OR(T7&gt;0,U7&gt;0),VLOOKUP(A7,'Lista Suspensa'!$A$1:$F$90,6,),0)</f>
        <v>1.3986550000000002</v>
      </c>
      <c r="Z7" s="94"/>
      <c r="AA7" s="136">
        <v>1.7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18</v>
      </c>
      <c r="AD7" s="136">
        <f>IF(OR(Z7&gt;0,AA7&gt;0),VLOOKUP(A7,'Lista Suspensa'!$A$1:$F$90,5,),0)</f>
        <v>89</v>
      </c>
      <c r="AE7" s="137">
        <f>IF(OR(Z7&gt;0,AA7&gt;0),VLOOKUP(A7,'Lista Suspensa'!$A$1:$F$90,6,),0)</f>
        <v>1.3986550000000002</v>
      </c>
      <c r="AF7" s="94"/>
      <c r="AG7" s="136">
        <f t="shared" ref="AG6:AG34" si="7">IF(AF7&gt;0,(AF7*(AH7/100)),0)</f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/>
      <c r="AM7" s="136">
        <f t="shared" si="6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0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112</v>
      </c>
      <c r="B8" s="95"/>
      <c r="C8" s="122">
        <f t="shared" si="1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2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/>
      <c r="O8" s="140">
        <f t="shared" si="3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f t="shared" si="4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5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/>
      <c r="AG8" s="138">
        <v>1.78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5.27</v>
      </c>
      <c r="AJ8" s="138">
        <f>IF(OR(AF8&gt;0,AG8&gt;0),VLOOKUP(A8,'Lista Suspensa'!$A$1:$F$90,5,),0)</f>
        <v>55.27</v>
      </c>
      <c r="AK8" s="141">
        <f>IF(OR(AF8&gt;0,AG8&gt;0),VLOOKUP(A8,'Lista Suspensa'!$A$1:$F$90,6,),0)</f>
        <v>1.40899</v>
      </c>
      <c r="AL8" s="95"/>
      <c r="AM8" s="138">
        <f t="shared" si="6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0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73</v>
      </c>
      <c r="B9" s="94"/>
      <c r="C9" s="93">
        <f t="shared" si="1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2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3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f t="shared" si="4"/>
        <v>0</v>
      </c>
      <c r="V9" s="136">
        <f>IF(T9&gt;0,VLOOKUP(A9,'Lista Suspensa'!$A$1:$F$90,3,),0)</f>
        <v>0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</v>
      </c>
      <c r="Z9" s="94"/>
      <c r="AA9" s="136">
        <f t="shared" si="5"/>
        <v>0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</v>
      </c>
      <c r="AF9" s="94"/>
      <c r="AG9" s="136">
        <v>1.8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12.59</v>
      </c>
      <c r="AJ9" s="136">
        <f>IF(OR(AF9&gt;0,AG9&gt;0),VLOOKUP(A9,'Lista Suspensa'!$A$1:$F$90,5,),0)</f>
        <v>73.08</v>
      </c>
      <c r="AK9" s="137">
        <f>IF(OR(AF9&gt;0,AG9&gt;0),VLOOKUP(A9,'Lista Suspensa'!$A$1:$F$90,6,),0)</f>
        <v>1.40899</v>
      </c>
      <c r="AL9" s="94"/>
      <c r="AM9" s="136">
        <f t="shared" si="6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0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136</v>
      </c>
      <c r="B10" s="95"/>
      <c r="C10" s="122">
        <f t="shared" si="1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v>6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3.2</v>
      </c>
      <c r="L10" s="138">
        <f>IF(OR(H10&gt;0,I10&gt;0),VLOOKUP(A10,'Lista Suspensa'!$A$1:$F$90,5,),0)</f>
        <v>98.3</v>
      </c>
      <c r="M10" s="141">
        <f>IF(OR(H10&gt;0,I10&gt;0),VLOOKUP(A10,'Lista Suspensa'!$A$1:$F$90,6,),0)</f>
        <v>1.542</v>
      </c>
      <c r="N10" s="96"/>
      <c r="O10" s="140">
        <f t="shared" si="3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4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5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7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6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0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1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2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3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4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5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7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6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0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1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2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3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4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5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7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6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0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1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2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3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4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5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7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6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0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2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3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4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5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7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6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0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2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3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4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5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7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6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0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2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3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4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5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7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6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0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2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3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4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5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7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6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0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2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3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4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5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7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6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0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2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3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4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5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7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6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0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2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3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4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5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7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6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0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2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3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4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5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7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6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0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2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3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4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5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7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6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0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2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3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4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5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7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6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0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2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3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4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5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7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6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0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2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3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4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5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7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6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0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2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3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4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5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7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6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0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2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3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4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5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7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6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0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2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3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4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5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7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6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0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2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3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4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5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7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6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0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2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3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4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5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7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6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0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2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3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4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5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7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6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0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2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3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4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5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7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6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0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2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3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4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5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7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6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0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2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3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4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5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7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6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0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8.75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5.38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89.57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1.1895100000000001</v>
      </c>
      <c r="N36" s="21"/>
      <c r="O36" s="22">
        <f>ROUND(SUM(O5:O34),2)</f>
        <v>5.5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10.130000000000001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70.510000000000005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0.42043999999999998</v>
      </c>
      <c r="T36" s="21"/>
      <c r="U36" s="22">
        <f>ROUND(SUM(U5:U34),2)</f>
        <v>8.6999999999999993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9.2899999999999991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68.55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0.31642999999999999</v>
      </c>
      <c r="Z36" s="21"/>
      <c r="AA36" s="22">
        <f>ROUND(SUM(AA5:AA34),2)</f>
        <v>13.7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8.52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66.73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0.22051000000000001</v>
      </c>
      <c r="AF36" s="21"/>
      <c r="AG36" s="22">
        <f>ROUND(SUM(AG5:AG34),2)</f>
        <v>25.08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13.13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72.290000000000006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0.70294000000000001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Semiconfinado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2024-11-06T18:22:49Z</dcterms:modified>
</cp:coreProperties>
</file>