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9C913AF1-5E19-442E-A574-D7E259050A27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210" yWindow="0" windowWidth="10935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N6" i="2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G7" i="2" s="1"/>
  <c r="AH8" i="2"/>
  <c r="AG8" i="2" s="1"/>
  <c r="AH9" i="2"/>
  <c r="AG9" i="2" s="1"/>
  <c r="V13" i="2"/>
  <c r="U13" i="2" s="1"/>
  <c r="V14" i="2"/>
  <c r="U14" i="2" s="1"/>
  <c r="V15" i="2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V7" i="2"/>
  <c r="V8" i="2"/>
  <c r="V9" i="2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J12" i="2"/>
  <c r="I12" i="2" s="1"/>
  <c r="J13" i="2"/>
  <c r="J14" i="2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O6" i="2" s="1"/>
  <c r="P7" i="2"/>
  <c r="O7" i="2" s="1"/>
  <c r="P8" i="2"/>
  <c r="O8" i="2" s="1"/>
  <c r="P9" i="2"/>
  <c r="O9" i="2" s="1"/>
  <c r="P10" i="2"/>
  <c r="P11" i="2"/>
  <c r="P12" i="2"/>
  <c r="O12" i="2" s="1"/>
  <c r="P13" i="2"/>
  <c r="O13" i="2" s="1"/>
  <c r="P14" i="2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B7" i="2"/>
  <c r="AB8" i="2"/>
  <c r="AB9" i="2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<sst xmlns="http://schemas.openxmlformats.org/spreadsheetml/2006/main" count="781" uniqueCount="381">
  <si>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</si>
  <si>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</si>
  <si>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</si>
  <si>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</si>
  <si>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</si>
  <si>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</si>
  <si>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</si>
  <si>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</si>
  <si>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</si>
  <si>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</si>
  <si>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</si>
  <si>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</si>
  <si>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</si>
  <si>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</si>
  <si>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</si>
  <si>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</si>
  <si>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</si>
  <si>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</si>
  <si>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</si>
  <si>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</si>
  <si>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</si>
  <si>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</si>
  <si>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</si>
  <si>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</si>
  <si>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</si>
  <si>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</si>
  <si>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</si>
  <si>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</si>
  <si>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</si>
  <si>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</si>
  <si>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</si>
  <si>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</si>
  <si>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</si>
  <si>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</si>
  <si>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</si>
  <si>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</si>
  <si>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</si>
  <si>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</si>
  <si>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</si>
  <si>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</si>
  <si>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</si>
  <si>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</si>
  <si>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</si>
  <si>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</si>
  <si>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</si>
  <si>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</si>
  <si>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</si>
  <si>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</si>
  <si>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</si>
  <si>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</si>
  <si>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</si>
  <si>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</si>
  <si>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</si>
  <si>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</si>
  <si>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</si>
  <si>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</si>
  <si>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</si>
  <si>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</si>
  <si>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</si>
  <si>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</si>
  <si>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</si>
  <si>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</si>
  <si>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</si>
  <si>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</si>
  <si>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</si>
  <si>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</si>
  <si>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</si>
  <si>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</si>
  <si>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</si>
  <si>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</si>
  <si>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</si>
  <si>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</si>
  <si>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</si>
  <si>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</si>
  <si>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</si>
  <si>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</si>
  <si>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</si>
  <si>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</si>
  <si>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</si>
  <si>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</si>
  <si>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</si>
  <si>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</si>
  <si>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</si>
  <si>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</si>
  <si>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</si>
  <si>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</si>
  <si>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</si>
  <si>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</si>
  <si>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</si>
  <si>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</si>
  <si>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</si>
  <si>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</si>
  <si>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</si>
  <si>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</si>
  <si>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</si>
  <si>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</si>
  <si>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</si>
  <si>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</si>
  <si>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</si>
  <si>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</si>
  <si>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</si>
  <si>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</si>
  <si>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</si>
  <si>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</si>
  <si>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</si>
  <si>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</si>
  <si>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</si>
  <si>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</si>
  <si>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</si>
  <si>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</si>
  <si>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</si>
  <si>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</si>
  <si>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</si>
  <si>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</si>
  <si>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</si>
  <si>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</si>
  <si>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</si>
  <si>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</si>
  <si>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</si>
  <si>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</si>
  <si>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</si>
  <si>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</si>
  <si>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</si>
  <si>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</si>
  <si>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</si>
  <si>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</si>
  <si>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</si>
  <si>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</si>
  <si>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</si>
  <si>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</si>
  <si>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</si>
  <si>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</si>
  <si>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</si>
  <si>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</si>
  <si>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</si>
  <si>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</si>
  <si>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</si>
  <si>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</si>
  <si>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</si>
  <si>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</si>
  <si>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</si>
  <si>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</si>
  <si>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</si>
  <si>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</si>
  <si>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</si>
  <si>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</si>
  <si>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</si>
  <si>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</si>
  <si>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</si>
  <si>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</si>
  <si>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</si>
  <si>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</si>
  <si>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</si>
  <si>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</si>
  <si>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</si>
  <si>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</si>
  <si>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</si>
  <si>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</si>
  <si>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</si>
  <si>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</si>
  <si>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</si>
  <si>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</si>
  <si>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</si>
  <si>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</si>
  <si>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</si>
  <si>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</si>
  <si>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</si>
  <si>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</si>
  <si>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</si>
  <si>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</si>
  <si>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</si>
  <si>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</si>
  <si>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</si>
  <si>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</si>
  <si>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</si>
  <si>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</si>
  <si>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</si>
  <si>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</si>
  <si>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</si>
  <si>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</si>
  <si>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</si>
  <si>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</si>
  <si>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</si>
  <si>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</si>
  <si>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</si>
  <si>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</si>
  <si>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</si>
  <si>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</si>
  <si>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</si>
  <si>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</si>
  <si>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</si>
  <si>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</si>
  <si>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</si>
  <si>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</si>
  <si>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</si>
  <si>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</si>
  <si>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</si>
  <si>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</si>
  <si>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</si>
  <si>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</si>
  <si>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</si>
  <si>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</si>
  <si>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</si>
  <si>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</si>
  <si>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</si>
  <si>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</si>
  <si>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</si>
  <si>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</si>
  <si>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</si>
  <si>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</si>
  <si>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</si>
  <si>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</si>
  <si>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</si>
  <si>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</si>
  <si>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</si>
  <si>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</si>
  <si>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</si>
  <si>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</si>
  <si>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</si>
  <si>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</si>
  <si>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</si>
  <si>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</si>
  <si>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</si>
  <si>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</si>
  <si>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</si>
  <si>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</si>
  <si>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</si>
  <si>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</si>
  <si>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</si>
  <si>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</si>
  <si>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</si>
  <si>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</si>
  <si>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</si>
  <si>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</si>
  <si>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</si>
  <si>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</si>
  <si>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</si>
  <si>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</si>
  <si>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</si>
  <si>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</si>
  <si>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</si>
  <si>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</si>
  <si>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</si>
  <si>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</si>
  <si>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</si>
  <si>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</si>
  <si>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</si>
  <si>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</si>
  <si>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</si>
  <si>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</si>
  <si>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</si>
  <si>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</si>
  <si>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</si>
  <si>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</si>
  <si>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</si>
  <si>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</si>
  <si>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</si>
  <si>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</si>
  <si>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</si>
  <si>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</si>
  <si>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</si>
  <si>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</si>
  <si>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</si>
  <si>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</si>
  <si>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</si>
  <si>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</si>
  <si>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</si>
  <si>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</si>
  <si>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</si>
  <si>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</si>
  <si>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</si>
  <si>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</si>
  <si>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</si>
  <si>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</si>
  <si>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</si>
  <si>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</si>
  <si>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</si>
  <si>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</si>
  <si>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</si>
  <si>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</si>
  <si>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</si>
  <si>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</si>
  <si>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</si>
  <si>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</si>
  <si>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</si>
  <si>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</si>
  <si>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</si>
  <si>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</si>
  <si>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</si>
  <si>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</si>
  <si>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</si>
  <si>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</si>
  <si>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</si>
  <si>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</si>
  <si>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</si>
  <si>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</si>
  <si>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</si>
  <si>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</si>
  <si>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</si>
  <si>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</si>
  <si>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</si>
  <si>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</si>
  <si>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</si>
  <si>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</si>
  <si>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</si>
  <si>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</si>
  <si>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</si>
  <si>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</si>
  <si>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</si>
  <si>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</si>
  <si>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</si>
  <si>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</si>
  <si>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</si>
  <si>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</si>
  <si>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</si>
  <si>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</si>
  <si>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</si>
  <si>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</si>
  <si>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</si>
  <si>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</si>
  <si>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</si>
  <si>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</si>
  <si>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</si>
  <si>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</si>
  <si>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</si>
  <si>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</si>
  <si>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</si>
  <si>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</si>
  <si>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</si>
  <si>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</si>
  <si>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</si>
  <si>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</si>
  <si>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</si>
  <si>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</si>
  <si>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</si>
  <si>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</si>
  <si>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</si>
  <si>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</si>
  <si>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</si>
  <si>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</si>
  <si>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</si>
  <si>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</si>
  <si>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</si>
  <si>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</si>
  <si>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</si>
  <si>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</si>
  <si>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</si>
  <si>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</si>
  <si>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</si>
  <si>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</si>
  <si>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</si>
  <si>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</si>
  <si>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</si>
  <si>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</si>
  <si>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</si>
  <si>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</si>
  <si>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</si>
  <si>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</si>
  <si>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</si>
  <si>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</si>
  <si>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</si>
  <si>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</si>
  <si>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</si>
  <si>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</si>
  <si>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</si>
  <si>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</si>
  <si>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</si>
  <si>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</si>
  <si>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</si>
  <si>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</si>
  <si>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</si>
  <si>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</si>
  <si>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</si>
  <si>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</si>
  <si>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</si>
  <si>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</si>
  <si>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</si>
  <si>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Kiwi</t>
  </si>
  <si>
    <t>Goiânia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</si>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</sst>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B58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201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96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190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190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173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270</v>
      </c>
      <c r="C22" s="228">
        <v>40</v>
      </c>
      <c r="D22" s="231">
        <v>0.6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451</v>
      </c>
      <c r="C23" s="227">
        <v>180</v>
      </c>
      <c r="D23" s="232">
        <v>0.7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542</v>
      </c>
      <c r="C24" s="228">
        <v>250</v>
      </c>
      <c r="D24" s="231">
        <v>0.7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323</v>
      </c>
      <c r="C25" s="227">
        <v>450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1529</v>
      </c>
      <c r="C26" s="228">
        <v>450</v>
      </c>
      <c r="D26" s="234"/>
      <c r="E26" s="240">
        <v>18.100000000000001</v>
      </c>
      <c r="F26" s="241">
        <v>353</v>
      </c>
      <c r="G26" s="255">
        <f>(ROUND(E26,3)*1.032)*ROUND(F26,3)</f>
        <v>6593.7576000000008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32</v>
      </c>
      <c r="C27" s="229">
        <v>500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162</v>
      </c>
      <c r="E38" s="84" t="s">
        <v>15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44927</v>
      </c>
      <c r="B52" s="293">
        <f>C9</f>
        <v>45291</v>
      </c>
      <c r="C52" s="83">
        <v>3680029</v>
      </c>
      <c r="D52" s="83">
        <v>3.8</v>
      </c>
      <c r="E52" s="83">
        <v>3.5</v>
      </c>
      <c r="F52" s="83">
        <v>12.6</v>
      </c>
      <c r="G52" s="83">
        <v>9.1</v>
      </c>
      <c r="H52" s="82">
        <v>227000</v>
      </c>
      <c r="I52" s="215">
        <v>31000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123.8</v>
      </c>
      <c r="C72" s="81">
        <v>55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66.2</v>
      </c>
      <c r="C73" s="82">
        <v>55</v>
      </c>
      <c r="D73" s="77" t="s">
        <v>225</v>
      </c>
      <c r="E73" s="194" t="s">
        <v>141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K1" activePane="topRight" state="frozen"/>
      <selection pane="topRight" activeCell="AM7" sqref="AM7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/>
      <c r="I5" s="139">
        <v>1.4</v>
      </c>
      <c r="J5" s="136" t="str">
        <f>IF(H5&gt;0,VLOOKUP(A5,'Lista Suspensa'!$A$1:$F$90,3,)," ")</f>
        <v xml:space="preserve"> 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/>
      <c r="O5" s="139">
        <v>2.8</v>
      </c>
      <c r="P5" s="136" t="str">
        <f>IF(N5&gt;0,VLOOKUP(A5,'Lista Suspensa'!$A$1:$F$90,3,)," ")</f>
        <v xml:space="preserve"> 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/>
      <c r="U5" s="139">
        <v>0.5</v>
      </c>
      <c r="V5" s="136">
        <f>IF(T5&gt;0,VLOOKUP(A5,'Lista Suspensa'!$A$1:$F$90,3,),0)</f>
        <v>0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/>
      <c r="AA5" s="136">
        <f t="shared" ref="AA5:AA34" si="0">IF(Z5&gt;0,(Z5*(AB5/100)),0)</f>
        <v>0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0</v>
      </c>
      <c r="AD5" s="136">
        <f>IF(OR(Z5&gt;0,AA5&gt;0),VLOOKUP(A5,'Lista Suspensa'!$A$1:$F$90,5,),0)</f>
        <v>0</v>
      </c>
      <c r="AE5" s="137">
        <f>IF(OR(Z5&gt;0,AA5&gt;0),VLOOKUP(A5,'Lista Suspensa'!$A$1:$F$90,6,),0)</f>
        <v>0</v>
      </c>
      <c r="AF5" s="94"/>
      <c r="AG5" s="138">
        <v>3</v>
      </c>
      <c r="AH5" s="136" t="str">
        <f>IF(AF5&gt;0,VLOOKUP(A5,'Lista Suspensa'!$A$1:$F$90,3,)," ")</f>
        <v xml:space="preserve"> 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v>0.5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7.18</v>
      </c>
      <c r="AP5" s="136">
        <f>IF(OR(AL5&gt;0,AM5&gt;0),VLOOKUP(A5,'Lista Suspensa'!$A$1:$F$90,5,),0)</f>
        <v>63.58</v>
      </c>
      <c r="AQ5" s="137">
        <f>IF(OR(AL5&gt;0,AM5&gt;0),VLOOKUP(A5,'Lista Suspensa'!$A$1:$F$90,6,),0)</f>
        <v>5.3609999999999998E-2</v>
      </c>
      <c r="AR5" s="94"/>
      <c r="AS5" s="136">
        <f t="shared" ref="AS5:AS34" si="1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360</v>
      </c>
      <c r="B6" s="95"/>
      <c r="C6" s="135">
        <f t="shared" ref="C6:C13" si="2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ref="I5:I34" si="3">IF(H6&gt;0,(H6*(J6/100)),0)</f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ref="O5:O34" si="4">IF(N6&gt;0,(N6*(P6/100)),0)</f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v>6.1</v>
      </c>
      <c r="V6" s="138">
        <f>IF(T6&gt;0,VLOOKUP(A6,'Lista Suspensa'!$A$1:$F$90,3,),0)</f>
        <v>0</v>
      </c>
      <c r="W6" s="138">
        <f>IF(OR(T6&gt;0,U6&gt;0),VLOOKUP(A6,'Lista Suspensa'!$A$1:$F$90,4,),0)</f>
        <v>12.21</v>
      </c>
      <c r="X6" s="138">
        <f>IF(OR(T6&gt;0,U6&gt;0),VLOOKUP(A6,'Lista Suspensa'!$A$1:$F$90,5,),0)</f>
        <v>57.25</v>
      </c>
      <c r="Y6" s="141">
        <f>IF(OR(T6&gt;0,U6&gt;0),VLOOKUP(A6,'Lista Suspensa'!$A$1:$F$90,6,),0)</f>
        <v>0.14699999999999999</v>
      </c>
      <c r="Z6" s="95"/>
      <c r="AA6" s="138">
        <v>10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12.21</v>
      </c>
      <c r="AD6" s="138">
        <f>IF(OR(Z6&gt;0,AA6&gt;0),VLOOKUP(A6,'Lista Suspensa'!$A$1:$F$90,5,),0)</f>
        <v>57.25</v>
      </c>
      <c r="AE6" s="141">
        <f>IF(OR(Z6&gt;0,AA6&gt;0),VLOOKUP(A6,'Lista Suspensa'!$A$1:$F$90,6,),0)</f>
        <v>0.14699999999999999</v>
      </c>
      <c r="AF6" s="95"/>
      <c r="AG6" s="138">
        <v>7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12.21</v>
      </c>
      <c r="AJ6" s="138">
        <f>IF(OR(AF6&gt;0,AG6&gt;0),VLOOKUP(A6,'Lista Suspensa'!$A$1:$F$90,5,),0)</f>
        <v>57.25</v>
      </c>
      <c r="AK6" s="141">
        <f>IF(OR(AF6&gt;0,AG6&gt;0),VLOOKUP(A6,'Lista Suspensa'!$A$1:$F$90,6,),0)</f>
        <v>0.14699999999999999</v>
      </c>
      <c r="AL6" s="95"/>
      <c r="AM6" s="138">
        <v>10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12.21</v>
      </c>
      <c r="AP6" s="138">
        <f>IF(OR(AL6&gt;0,AM6&gt;0),VLOOKUP(A6,'Lista Suspensa'!$A$1:$F$90,5,),0)</f>
        <v>57.25</v>
      </c>
      <c r="AQ6" s="141">
        <f>IF(OR(AL6&gt;0,AM6&gt;0),VLOOKUP(A6,'Lista Suspensa'!$A$1:$F$90,6,),0)</f>
        <v>0.14699999999999999</v>
      </c>
      <c r="AR6" s="95"/>
      <c r="AS6" s="138">
        <f t="shared" si="1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127</v>
      </c>
      <c r="B7" s="94"/>
      <c r="C7" s="134">
        <f t="shared" si="2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3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4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v>0.04</v>
      </c>
      <c r="V7" s="136">
        <f>IF(T7&gt;0,VLOOKUP(A7,'Lista Suspensa'!$A$1:$F$90,3,),0)</f>
        <v>0</v>
      </c>
      <c r="W7" s="136">
        <f>IF(OR(T7&gt;0,U7&gt;0),VLOOKUP(A7,'Lista Suspensa'!$A$1:$F$90,4,),0)</f>
        <v>281.92</v>
      </c>
      <c r="X7" s="136">
        <f>IF(OR(T7&gt;0,U7&gt;0),VLOOKUP(A7,'Lista Suspensa'!$A$1:$F$90,5,),0)</f>
        <v>0</v>
      </c>
      <c r="Y7" s="137">
        <f>IF(OR(T7&gt;0,U7&gt;0),VLOOKUP(A7,'Lista Suspensa'!$A$1:$F$90,6,),0)</f>
        <v>1.5697700000000001</v>
      </c>
      <c r="Z7" s="94"/>
      <c r="AA7" s="136">
        <v>0.04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281.92</v>
      </c>
      <c r="AD7" s="136">
        <f>IF(OR(Z7&gt;0,AA7&gt;0),VLOOKUP(A7,'Lista Suspensa'!$A$1:$F$90,5,),0)</f>
        <v>0</v>
      </c>
      <c r="AE7" s="137">
        <f>IF(OR(Z7&gt;0,AA7&gt;0),VLOOKUP(A7,'Lista Suspensa'!$A$1:$F$90,6,),0)</f>
        <v>1.5697700000000001</v>
      </c>
      <c r="AF7" s="94"/>
      <c r="AG7" s="136">
        <f t="shared" ref="AG6:AG34" si="5">IF(AF7&gt;0,(AF7*(AH7/100)),0)</f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ref="AM6:AM34" si="6">IF(AL7&gt;0,(AL7*(AN7/100)),0)</f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1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126</v>
      </c>
      <c r="B8" s="95"/>
      <c r="C8" s="122">
        <f t="shared" si="2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3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4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v>0.7</v>
      </c>
      <c r="V8" s="138">
        <f>IF(T8&gt;0,VLOOKUP(A8,'Lista Suspensa'!$A$1:$F$90,3,),0)</f>
        <v>0</v>
      </c>
      <c r="W8" s="138">
        <f>IF(OR(T8&gt;0,U8&gt;0),VLOOKUP(A8,'Lista Suspensa'!$A$1:$F$90,4,),0)</f>
        <v>9.33</v>
      </c>
      <c r="X8" s="138">
        <f>IF(OR(T8&gt;0,U8&gt;0),VLOOKUP(A8,'Lista Suspensa'!$A$1:$F$90,5,),0)</f>
        <v>84.19</v>
      </c>
      <c r="Y8" s="141">
        <f>IF(OR(T8&gt;0,U8&gt;0),VLOOKUP(A8,'Lista Suspensa'!$A$1:$F$90,6,),0)</f>
        <v>0.86112999999999995</v>
      </c>
      <c r="Z8" s="95"/>
      <c r="AA8" s="138">
        <v>0.7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9.33</v>
      </c>
      <c r="AD8" s="138">
        <f>IF(OR(Z8&gt;0,AA8&gt;0),VLOOKUP(A8,'Lista Suspensa'!$A$1:$F$90,5,),0)</f>
        <v>84.19</v>
      </c>
      <c r="AE8" s="141">
        <f>IF(OR(Z8&gt;0,AA8&gt;0),VLOOKUP(A8,'Lista Suspensa'!$A$1:$F$90,6,),0)</f>
        <v>0.86112999999999995</v>
      </c>
      <c r="AF8" s="95"/>
      <c r="AG8" s="138">
        <f t="shared" si="5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6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1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336</v>
      </c>
      <c r="B9" s="94"/>
      <c r="C9" s="93">
        <f t="shared" si="2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3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4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v>0.35</v>
      </c>
      <c r="V9" s="136">
        <f>IF(T9&gt;0,VLOOKUP(A9,'Lista Suspensa'!$A$1:$F$90,3,),0)</f>
        <v>0</v>
      </c>
      <c r="W9" s="136">
        <f>IF(OR(T9&gt;0,U9&gt;0),VLOOKUP(A9,'Lista Suspensa'!$A$1:$F$90,4,),0)</f>
        <v>26</v>
      </c>
      <c r="X9" s="136">
        <f>IF(OR(T9&gt;0,U9&gt;0),VLOOKUP(A9,'Lista Suspensa'!$A$1:$F$90,5,),0)</f>
        <v>66</v>
      </c>
      <c r="Y9" s="137">
        <f>IF(OR(T9&gt;0,U9&gt;0),VLOOKUP(A9,'Lista Suspensa'!$A$1:$F$90,6,),0)</f>
        <v>0.45978999999999998</v>
      </c>
      <c r="Z9" s="94"/>
      <c r="AA9" s="136">
        <v>0.35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26</v>
      </c>
      <c r="AD9" s="136">
        <f>IF(OR(Z9&gt;0,AA9&gt;0),VLOOKUP(A9,'Lista Suspensa'!$A$1:$F$90,5,),0)</f>
        <v>66</v>
      </c>
      <c r="AE9" s="137">
        <f>IF(OR(Z9&gt;0,AA9&gt;0),VLOOKUP(A9,'Lista Suspensa'!$A$1:$F$90,6,),0)</f>
        <v>0.45978999999999998</v>
      </c>
      <c r="AF9" s="94"/>
      <c r="AG9" s="136">
        <f t="shared" si="5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6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1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2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3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/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ref="U5:U34" si="7">IF(T10&gt;0,(T10*(V10/100)),0)</f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0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5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6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1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120</v>
      </c>
      <c r="B11" s="94"/>
      <c r="C11" s="93">
        <f t="shared" si="2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v>0.15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8.9600000000000009</v>
      </c>
      <c r="L11" s="136">
        <f>IF(OR(H11&gt;0,I11&gt;0),VLOOKUP(A11,'Lista Suspensa'!$A$1:$F$90,5,),0)</f>
        <v>86.92</v>
      </c>
      <c r="M11" s="137">
        <f>IF(OR(H11&gt;0,I11&gt;0),VLOOKUP(A11,'Lista Suspensa'!$A$1:$F$90,6,),0)</f>
        <v>1.3873200000000001</v>
      </c>
      <c r="N11" s="97"/>
      <c r="O11" s="139">
        <v>0.3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8.9600000000000009</v>
      </c>
      <c r="R11" s="136">
        <f>IF(OR(N11&gt;0,O11&gt;0),VLOOKUP(A11,'Lista Suspensa'!$A$1:$F$90,5,),0)</f>
        <v>86.92</v>
      </c>
      <c r="S11" s="137">
        <f>IF(OR(N11&gt;0,O11&gt;0),VLOOKUP(A11,'Lista Suspensa'!$A$1:$F$90,6,),0)</f>
        <v>1.3873200000000001</v>
      </c>
      <c r="T11" s="97"/>
      <c r="U11" s="139">
        <f t="shared" si="7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0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v>8.5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8.9600000000000009</v>
      </c>
      <c r="AJ11" s="136">
        <f>IF(OR(AF11&gt;0,AG11&gt;0),VLOOKUP(A11,'Lista Suspensa'!$A$1:$F$90,5,),0)</f>
        <v>86.92</v>
      </c>
      <c r="AK11" s="137">
        <f>IF(OR(AF11&gt;0,AG11&gt;0),VLOOKUP(A11,'Lista Suspensa'!$A$1:$F$90,6,),0)</f>
        <v>1.3873200000000001</v>
      </c>
      <c r="AL11" s="97"/>
      <c r="AM11" s="136">
        <f t="shared" si="6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1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2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3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4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7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0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5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6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1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137</v>
      </c>
      <c r="B13" s="94"/>
      <c r="C13" s="93">
        <f t="shared" si="2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v>5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21</v>
      </c>
      <c r="L13" s="136">
        <f>IF(OR(H13&gt;0,I13&gt;0),VLOOKUP(A13,'Lista Suspensa'!$A$1:$F$90,5,),0)</f>
        <v>98.3</v>
      </c>
      <c r="M13" s="137">
        <f>IF(OR(H13&gt;0,I13&gt;0),VLOOKUP(A13,'Lista Suspensa'!$A$1:$F$90,6,),0)</f>
        <v>8.8405299999999993</v>
      </c>
      <c r="N13" s="94"/>
      <c r="O13" s="139">
        <f t="shared" si="4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7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0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5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6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1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70</v>
      </c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v>0.17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48.84</v>
      </c>
      <c r="L14" s="138">
        <f>IF(OR(H14&gt;0,I14&gt;0),VLOOKUP(A14,'Lista Suspensa'!$A$1:$F$90,5,),0)</f>
        <v>79.45</v>
      </c>
      <c r="M14" s="141">
        <f>IF(OR(H14&gt;0,I14&gt;0),VLOOKUP(A14,'Lista Suspensa'!$A$1:$F$90,6,),0)</f>
        <v>1.4099900000000001</v>
      </c>
      <c r="N14" s="95"/>
      <c r="O14" s="140">
        <v>0.35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48.84</v>
      </c>
      <c r="R14" s="138">
        <f>IF(OR(N14&gt;0,O14&gt;0),VLOOKUP(A14,'Lista Suspensa'!$A$1:$F$90,5,),0)</f>
        <v>79.45</v>
      </c>
      <c r="S14" s="141">
        <f>IF(OR(N14&gt;0,O14&gt;0),VLOOKUP(A14,'Lista Suspensa'!$A$1:$F$90,6,),0)</f>
        <v>1.4099900000000001</v>
      </c>
      <c r="T14" s="95"/>
      <c r="U14" s="140">
        <f t="shared" si="7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0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5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6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1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 t="s">
        <v>138</v>
      </c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3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4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v>0.1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0.64598999999999995</v>
      </c>
      <c r="Z15" s="94"/>
      <c r="AA15" s="136">
        <v>0.1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0.64598999999999995</v>
      </c>
      <c r="AF15" s="94"/>
      <c r="AG15" s="136">
        <f t="shared" si="5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6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1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3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4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7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0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5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6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1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3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4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7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0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5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6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1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3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4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7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0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5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6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1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3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4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7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0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5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6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1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3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4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7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0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5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6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1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3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4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7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0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5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6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1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3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4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7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0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5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6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1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3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4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7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0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5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6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1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3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4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7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0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5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6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1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3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4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7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0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5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6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1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3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4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7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0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5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6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1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3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4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7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0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5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6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1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3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4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7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0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5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6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1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3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4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7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0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5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6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1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3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4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7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0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5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6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1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3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4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7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0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5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6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1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3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4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7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0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5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6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1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3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4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7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0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5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6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1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3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4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7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0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5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6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1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6.72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18.559999999999999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90.34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6.6555799999999996</v>
      </c>
      <c r="N36" s="21"/>
      <c r="O36" s="22">
        <f>ROUND(SUM(O5:O34),2)</f>
        <v>3.45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11.56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67.22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0.30719000000000002</v>
      </c>
      <c r="T36" s="21"/>
      <c r="U36" s="22">
        <f>ROUND(SUM(U5:U34),2)</f>
        <v>7.79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13.48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59.44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0.23294000000000001</v>
      </c>
      <c r="Z36" s="21"/>
      <c r="AA36" s="22">
        <f>ROUND(SUM(AA5:AA34),2)</f>
        <v>11.19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13.32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58.49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0.21099999999999999</v>
      </c>
      <c r="AF36" s="21"/>
      <c r="AG36" s="22">
        <f>ROUND(SUM(AG5:AG34),2)</f>
        <v>18.5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9.9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71.91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0.70172999999999996</v>
      </c>
      <c r="AL36" s="21"/>
      <c r="AM36" s="22">
        <f>ROUND(SUM(AM5:AM34),2)</f>
        <v>10.5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11.97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57.55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0.14255000000000001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2024-11-06T19:56:39Z</dcterms:modified>
</cp:coreProperties>
</file>