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7FC71907-A2C6-4228-B943-646A367EB506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165" yWindow="0" windowWidth="1113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<sst xmlns="http://schemas.openxmlformats.org/spreadsheetml/2006/main" count="779" uniqueCount="382">
  <si>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</si>
  <si>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</si>
  <si>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</si>
  <si>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</si>
  <si>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</si>
  <si>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</si>
  <si>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</si>
  <si>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</si>
  <si>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</si>
  <si>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</si>
  <si>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</si>
  <si>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</si>
  <si>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</si>
  <si>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</si>
  <si>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</si>
  <si>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</si>
  <si>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</si>
  <si>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</si>
  <si>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</si>
  <si>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</si>
  <si>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</si>
  <si>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</si>
  <si>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</si>
  <si>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</si>
  <si>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</si>
  <si>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</si>
  <si>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</si>
  <si>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</si>
  <si>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</si>
  <si>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</si>
  <si>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</si>
  <si>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</si>
  <si>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</si>
  <si>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</si>
  <si>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</si>
  <si>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</si>
  <si>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</si>
  <si>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</si>
  <si>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</si>
  <si>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</si>
  <si>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</si>
  <si>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</si>
  <si>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</si>
  <si>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</si>
  <si>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</si>
  <si>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</si>
  <si>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</si>
  <si>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</si>
  <si>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</si>
  <si>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</si>
  <si>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</si>
  <si>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</si>
  <si>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</si>
  <si>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</si>
  <si>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</si>
  <si>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</si>
  <si>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</si>
  <si>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</si>
  <si>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</si>
  <si>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</si>
  <si>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</si>
  <si>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</si>
  <si>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</si>
  <si>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</si>
  <si>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</si>
  <si>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</si>
  <si>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</si>
  <si>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</si>
  <si>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</si>
  <si>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</si>
  <si>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</si>
  <si>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</si>
  <si>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</si>
  <si>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</si>
  <si>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</si>
  <si>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</si>
  <si>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</si>
  <si>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</si>
  <si>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</si>
  <si>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</si>
  <si>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</si>
  <si>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</si>
  <si>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</si>
  <si>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</si>
  <si>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</si>
  <si>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</si>
  <si>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</si>
  <si>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</si>
  <si>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</si>
  <si>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</si>
  <si>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</si>
  <si>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</si>
  <si>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</si>
  <si>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</si>
  <si>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</si>
  <si>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</si>
  <si>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</si>
  <si>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</si>
  <si>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</si>
  <si>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</si>
  <si>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</si>
  <si>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</si>
  <si>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</si>
  <si>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</si>
  <si>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</si>
  <si>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</si>
  <si>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</si>
  <si>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</si>
  <si>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</si>
  <si>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</si>
  <si>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</si>
  <si>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</si>
  <si>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</si>
  <si>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</si>
  <si>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</si>
  <si>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</si>
  <si>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</si>
  <si>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</si>
  <si>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</si>
  <si>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</si>
  <si>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</si>
  <si>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</si>
  <si>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</si>
  <si>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</si>
  <si>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</si>
  <si>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</si>
  <si>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</si>
  <si>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</si>
  <si>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</si>
  <si>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</si>
  <si>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</si>
  <si>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</si>
  <si>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</si>
  <si>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</si>
  <si>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</si>
  <si>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</si>
  <si>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</si>
  <si>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</si>
  <si>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</si>
  <si>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</si>
  <si>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</si>
  <si>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</si>
  <si>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</si>
  <si>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</si>
  <si>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</si>
  <si>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</si>
  <si>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</si>
  <si>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</si>
  <si>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</si>
  <si>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</si>
  <si>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</si>
  <si>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</si>
  <si>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</si>
  <si>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</si>
  <si>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</si>
  <si>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</si>
  <si>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</si>
  <si>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</si>
  <si>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</si>
  <si>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</si>
  <si>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</si>
  <si>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</si>
  <si>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</si>
  <si>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</si>
  <si>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</si>
  <si>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</si>
  <si>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</si>
  <si>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</si>
  <si>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</si>
  <si>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</si>
  <si>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</si>
  <si>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</si>
  <si>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</si>
  <si>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</si>
  <si>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</si>
  <si>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</si>
  <si>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</si>
  <si>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</si>
  <si>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</si>
  <si>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</si>
  <si>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</si>
  <si>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</si>
  <si>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</si>
  <si>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</si>
  <si>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</si>
  <si>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</si>
  <si>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</si>
  <si>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</si>
  <si>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</si>
  <si>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</si>
  <si>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</si>
  <si>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</si>
  <si>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</si>
  <si>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</si>
  <si>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</si>
  <si>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</si>
  <si>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</si>
  <si>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</si>
  <si>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</si>
  <si>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</si>
  <si>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</si>
  <si>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</si>
  <si>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</si>
  <si>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</si>
  <si>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</si>
  <si>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</si>
  <si>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</si>
  <si>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</si>
  <si>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</si>
  <si>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</si>
  <si>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</si>
  <si>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</si>
  <si>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</si>
  <si>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</si>
  <si>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</si>
  <si>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</si>
  <si>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</si>
  <si>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</si>
  <si>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</si>
  <si>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</si>
  <si>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</si>
  <si>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</si>
  <si>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</si>
  <si>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</si>
  <si>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</si>
  <si>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</si>
  <si>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</si>
  <si>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</si>
  <si>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</si>
  <si>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</si>
  <si>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</si>
  <si>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</si>
  <si>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</si>
  <si>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</si>
  <si>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</si>
  <si>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</si>
  <si>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</si>
  <si>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</si>
  <si>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</si>
  <si>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</si>
  <si>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</si>
  <si>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</si>
  <si>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</si>
  <si>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</si>
  <si>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</si>
  <si>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</si>
  <si>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</si>
  <si>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</si>
  <si>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</si>
  <si>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</si>
  <si>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</si>
  <si>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</si>
  <si>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</si>
  <si>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</si>
  <si>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</si>
  <si>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</si>
  <si>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</si>
  <si>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</si>
  <si>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</si>
  <si>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</si>
  <si>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</si>
  <si>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</si>
  <si>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</si>
  <si>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</si>
  <si>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</si>
  <si>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</si>
  <si>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</si>
  <si>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</si>
  <si>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</si>
  <si>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</si>
  <si>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</si>
  <si>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</si>
  <si>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</si>
  <si>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</si>
  <si>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</si>
  <si>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</si>
  <si>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</si>
  <si>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</si>
  <si>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</si>
  <si>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</si>
  <si>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</si>
  <si>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</si>
  <si>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</si>
  <si>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</si>
  <si>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</si>
  <si>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</si>
  <si>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</si>
  <si>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</si>
  <si>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</si>
  <si>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</si>
  <si>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</si>
  <si>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</si>
  <si>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</si>
  <si>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</si>
  <si>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</si>
  <si>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</si>
  <si>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</si>
  <si>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</si>
  <si>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</si>
  <si>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</si>
  <si>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</si>
  <si>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</si>
  <si>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</si>
  <si>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</si>
  <si>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</si>
  <si>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</si>
  <si>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</si>
  <si>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</si>
  <si>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</si>
  <si>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</si>
  <si>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</si>
  <si>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</si>
  <si>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</si>
  <si>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</si>
  <si>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</si>
  <si>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</si>
  <si>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</si>
  <si>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</si>
  <si>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</si>
  <si>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</si>
  <si>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</si>
  <si>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</si>
  <si>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</si>
  <si>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</si>
  <si>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</si>
  <si>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</si>
  <si>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</si>
  <si>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</si>
  <si>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</si>
  <si>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</si>
  <si>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</si>
  <si>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</si>
  <si>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</si>
  <si>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</si>
  <si>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</si>
  <si>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</si>
  <si>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</si>
  <si>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</si>
  <si>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</si>
  <si>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</si>
  <si>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</si>
  <si>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</si>
  <si>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</si>
  <si>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</si>
  <si>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</si>
  <si>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</si>
  <si>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</si>
  <si>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</si>
  <si>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</si>
  <si>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</si>
  <si>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</si>
  <si>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</si>
  <si>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</si>
  <si>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</si>
  <si>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</si>
  <si>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</si>
  <si>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</si>
  <si>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</si>
  <si>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</si>
  <si>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</si>
  <si>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</si>
  <si>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</si>
  <si>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</si>
  <si>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</si>
  <si>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</si>
  <si>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</si>
  <si>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</si>
  <si>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</si>
  <si>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</si>
  <si>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</si>
  <si>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</si>
  <si>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</si>
  <si>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</si>
  <si>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</si>
  <si>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</si>
  <si>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</si>
  <si>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</si>
  <si>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Retiro</t>
  </si>
  <si>
    <t>Gameleira de Goiás</t>
  </si>
  <si>
    <t>área 1</t>
  </si>
  <si>
    <t>área 2</t>
  </si>
  <si>
    <t>área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</si>
</sst>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41" workbookViewId="0">
      <selection activeCell="A41" sqref="A41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201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62.46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55.46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18</v>
      </c>
      <c r="C22" s="228">
        <v>66</v>
      </c>
      <c r="D22" s="231">
        <v>0.7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74</v>
      </c>
      <c r="C23" s="227">
        <v>194</v>
      </c>
      <c r="D23" s="232">
        <v>0.8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71</v>
      </c>
      <c r="C24" s="228">
        <v>478</v>
      </c>
      <c r="D24" s="231">
        <v>0.8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23</v>
      </c>
      <c r="C25" s="227">
        <v>660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137</v>
      </c>
      <c r="C26" s="228">
        <v>660</v>
      </c>
      <c r="D26" s="234"/>
      <c r="E26" s="240">
        <v>35.1</v>
      </c>
      <c r="F26" s="241">
        <v>305</v>
      </c>
      <c r="G26" s="255">
        <f>(ROUND(E26,3)*1.032)*ROUND(F26,3)</f>
        <v>11048.076000000001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164</v>
      </c>
      <c r="C46" s="79">
        <v>90</v>
      </c>
      <c r="D46" s="84" t="s">
        <v>108</v>
      </c>
      <c r="E46" s="81">
        <v>10</v>
      </c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1473584</v>
      </c>
      <c r="D52" s="83">
        <v>3.3</v>
      </c>
      <c r="E52" s="83">
        <v>3.1</v>
      </c>
      <c r="F52" s="83">
        <v>12</v>
      </c>
      <c r="G52" s="83">
        <v>8.6999999999999993</v>
      </c>
      <c r="H52" s="82">
        <v>198000</v>
      </c>
      <c r="I52" s="215">
        <v>5000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27.46</v>
      </c>
      <c r="C72" s="81">
        <v>55</v>
      </c>
      <c r="D72" s="76" t="s">
        <v>225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28</v>
      </c>
      <c r="C73" s="82">
        <v>55</v>
      </c>
      <c r="D73" s="77" t="s">
        <v>225</v>
      </c>
      <c r="E73" s="194" t="s">
        <v>226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381</v>
      </c>
      <c r="B74" s="193">
        <v>7</v>
      </c>
      <c r="C74" s="285">
        <v>55</v>
      </c>
      <c r="D74" s="76" t="s">
        <v>56</v>
      </c>
      <c r="E74" s="193" t="s">
        <v>140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4" sqref="AF14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2.9</v>
      </c>
      <c r="I5" s="139">
        <f t="shared" ref="I5:I34" si="0">IF(H5&gt;0,(H5*(J5/100)),0)</f>
        <v>0.90537999999999985</v>
      </c>
      <c r="J5" s="136">
        <f>IF(H5&gt;0,VLOOKUP(A5,'Lista Suspensa'!$A$1:$F$90,3,)," ")</f>
        <v>31.22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>
        <v>8.1</v>
      </c>
      <c r="O5" s="139">
        <f t="shared" ref="O5:O34" si="1">IF(N5&gt;0,(N5*(P5/100)),0)</f>
        <v>2.5288199999999996</v>
      </c>
      <c r="P5" s="136">
        <f>IF(N5&gt;0,VLOOKUP(A5,'Lista Suspensa'!$A$1:$F$90,3,)," ")</f>
        <v>31.22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>
        <v>23.3</v>
      </c>
      <c r="U5" s="139">
        <f t="shared" ref="U5:U34" si="2">IF(T5&gt;0,(T5*(V5/100)),0)</f>
        <v>7.2742599999999999</v>
      </c>
      <c r="V5" s="136">
        <f>IF(T5&gt;0,VLOOKUP(A5,'Lista Suspensa'!$A$1:$F$90,3,),0)</f>
        <v>31.22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>
        <v>21</v>
      </c>
      <c r="AA5" s="136">
        <f t="shared" ref="AA5:AA34" si="3">IF(Z5&gt;0,(Z5*(AB5/100)),0)</f>
        <v>6.5561999999999996</v>
      </c>
      <c r="AB5" s="136">
        <f>IF(Z5&gt;0,VLOOKUP(A5,'Lista Suspensa'!$A$1:$F$90,3,)," ")</f>
        <v>31.22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>
        <v>28.3</v>
      </c>
      <c r="AG5" s="138">
        <f>IF(AF5&gt;0,(AF5*(AH5/100)),0)</f>
        <v>8.8352599999999999</v>
      </c>
      <c r="AH5" s="136">
        <f>IF(AF5&gt;0,VLOOKUP(A5,'Lista Suspensa'!$A$1:$F$90,3,)," ")</f>
        <v>31.22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362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si="0"/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si="1"/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>
        <v>13.5</v>
      </c>
      <c r="U6" s="140">
        <f t="shared" si="2"/>
        <v>3.2413500000000002</v>
      </c>
      <c r="V6" s="138">
        <f>IF(T6&gt;0,VLOOKUP(A6,'Lista Suspensa'!$A$1:$F$90,3,),0)</f>
        <v>24.01</v>
      </c>
      <c r="W6" s="138">
        <f>IF(OR(T6&gt;0,U6&gt;0),VLOOKUP(A6,'Lista Suspensa'!$A$1:$F$90,4,),0)</f>
        <v>9.5</v>
      </c>
      <c r="X6" s="138">
        <f>IF(OR(T6&gt;0,U6&gt;0),VLOOKUP(A6,'Lista Suspensa'!$A$1:$F$90,5,),0)</f>
        <v>55.5</v>
      </c>
      <c r="Y6" s="141">
        <f>IF(OR(T6&gt;0,U6&gt;0),VLOOKUP(A6,'Lista Suspensa'!$A$1:$F$90,6,),0)</f>
        <v>0.14699999999999999</v>
      </c>
      <c r="Z6" s="95"/>
      <c r="AA6" s="138">
        <f t="shared" si="3"/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>
        <v>7.5</v>
      </c>
      <c r="AG6" s="138">
        <f t="shared" ref="AG6:AG34" si="6">IF(AF6&gt;0,(AF6*(AH6/100)),0)</f>
        <v>1.8007500000000001</v>
      </c>
      <c r="AH6" s="138">
        <f>IF(AF6&gt;0,VLOOKUP(A6,'Lista Suspensa'!$A$1:$F$90,3,)," ")</f>
        <v>24.01</v>
      </c>
      <c r="AI6" s="138">
        <f>IF(OR(AF6&gt;0,AG6&gt;0),VLOOKUP(A6,'Lista Suspensa'!$A$1:$F$90,4,),0)</f>
        <v>9.5</v>
      </c>
      <c r="AJ6" s="138">
        <f>IF(OR(AF6&gt;0,AG6&gt;0),VLOOKUP(A6,'Lista Suspensa'!$A$1:$F$90,5,),0)</f>
        <v>55.5</v>
      </c>
      <c r="AK6" s="141">
        <f>IF(OR(AF6&gt;0,AG6&gt;0),VLOOKUP(A6,'Lista Suspensa'!$A$1:$F$90,6,),0)</f>
        <v>0.14699999999999999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131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>
        <v>2.4</v>
      </c>
      <c r="AA7" s="136">
        <f t="shared" si="3"/>
        <v>1.4927999999999999</v>
      </c>
      <c r="AB7" s="136">
        <f>IF(Z7&gt;0,VLOOKUP(A7,'Lista Suspensa'!$A$1:$F$90,3,)," ")</f>
        <v>62.2</v>
      </c>
      <c r="AC7" s="136">
        <f>IF(OR(Z7&gt;0,AA7&gt;0),VLOOKUP(A7,'Lista Suspensa'!$A$1:$F$90,4,),0)</f>
        <v>6.7</v>
      </c>
      <c r="AD7" s="136">
        <f>IF(OR(Z7&gt;0,AA7&gt;0),VLOOKUP(A7,'Lista Suspensa'!$A$1:$F$90,5,),0)</f>
        <v>66.849999999999994</v>
      </c>
      <c r="AE7" s="137">
        <f>IF(OR(Z7&gt;0,AA7&gt;0),VLOOKUP(A7,'Lista Suspensa'!$A$1:$F$90,6,),0)</f>
        <v>0.23202999999999999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336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>
        <v>2.9</v>
      </c>
      <c r="O8" s="140">
        <f t="shared" si="1"/>
        <v>2.6970000000000001</v>
      </c>
      <c r="P8" s="138">
        <f>IF(N8&gt;0,VLOOKUP(A8,'Lista Suspensa'!$A$1:$F$90,3,)," ")</f>
        <v>93</v>
      </c>
      <c r="Q8" s="138">
        <f>IF(OR(N8&gt;0,O8&gt;0),VLOOKUP(A8,'Lista Suspensa'!$A$1:$F$90,4,),0)</f>
        <v>26</v>
      </c>
      <c r="R8" s="138">
        <f>IF(OR(N8&gt;0,O8&gt;0),VLOOKUP(A8,'Lista Suspensa'!$A$1:$F$90,5,),0)</f>
        <v>66</v>
      </c>
      <c r="S8" s="141">
        <f>IF(OR(N8&gt;0,O8&gt;0),VLOOKUP(A8,'Lista Suspensa'!$A$1:$F$90,6,),0)</f>
        <v>0.45978999999999998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>
        <v>8</v>
      </c>
      <c r="AG8" s="138">
        <f t="shared" si="6"/>
        <v>7.44</v>
      </c>
      <c r="AH8" s="138">
        <f>IF(AF8&gt;0,VLOOKUP(A8,'Lista Suspensa'!$A$1:$F$90,3,)," ")</f>
        <v>93</v>
      </c>
      <c r="AI8" s="138">
        <f>IF(OR(AF8&gt;0,AG8&gt;0),VLOOKUP(A8,'Lista Suspensa'!$A$1:$F$90,4,),0)</f>
        <v>26</v>
      </c>
      <c r="AJ8" s="138">
        <f>IF(OR(AF8&gt;0,AG8&gt;0),VLOOKUP(A8,'Lista Suspensa'!$A$1:$F$90,5,),0)</f>
        <v>66</v>
      </c>
      <c r="AK8" s="141">
        <f>IF(OR(AF8&gt;0,AG8&gt;0),VLOOKUP(A8,'Lista Suspensa'!$A$1:$F$90,6,),0)</f>
        <v>0.45978999999999998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126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2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3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>
        <v>6.4</v>
      </c>
      <c r="AG9" s="136">
        <f t="shared" si="6"/>
        <v>5.6326400000000012</v>
      </c>
      <c r="AH9" s="136">
        <f>IF(AF9&gt;0,VLOOKUP(A9,'Lista Suspensa'!$A$1:$F$90,3,)," ")</f>
        <v>88.01</v>
      </c>
      <c r="AI9" s="136">
        <f>IF(OR(AF9&gt;0,AG9&gt;0),VLOOKUP(A9,'Lista Suspensa'!$A$1:$F$90,4,),0)</f>
        <v>9.33</v>
      </c>
      <c r="AJ9" s="136">
        <f>IF(OR(AF9&gt;0,AG9&gt;0),VLOOKUP(A9,'Lista Suspensa'!$A$1:$F$90,5,),0)</f>
        <v>84.19</v>
      </c>
      <c r="AK9" s="137">
        <f>IF(OR(AF9&gt;0,AG9&gt;0),VLOOKUP(A9,'Lista Suspensa'!$A$1:$F$90,6,),0)</f>
        <v>0.86112999999999995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111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342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>
        <v>1.5</v>
      </c>
      <c r="I11" s="139">
        <f t="shared" si="0"/>
        <v>1.2749999999999999</v>
      </c>
      <c r="J11" s="136">
        <f>IF(H11&gt;0,VLOOKUP(A11,'Lista Suspensa'!$A$1:$F$90,3,)," ")</f>
        <v>85</v>
      </c>
      <c r="K11" s="136">
        <f>IF(OR(H11&gt;0,I11&gt;0),VLOOKUP(A11,'Lista Suspensa'!$A$1:$F$90,4,),0)</f>
        <v>24</v>
      </c>
      <c r="L11" s="136">
        <f>IF(OR(H11&gt;0,I11&gt;0),VLOOKUP(A11,'Lista Suspensa'!$A$1:$F$90,5,),0)</f>
        <v>89</v>
      </c>
      <c r="M11" s="137">
        <f>IF(OR(H11&gt;0,I11&gt;0),VLOOKUP(A11,'Lista Suspensa'!$A$1:$F$90,6,),0)</f>
        <v>1.3986550000000002</v>
      </c>
      <c r="N11" s="97">
        <v>0.25</v>
      </c>
      <c r="O11" s="139">
        <f t="shared" si="1"/>
        <v>0.21249999999999999</v>
      </c>
      <c r="P11" s="136">
        <f>IF(N11&gt;0,VLOOKUP(A11,'Lista Suspensa'!$A$1:$F$90,3,)," ")</f>
        <v>85</v>
      </c>
      <c r="Q11" s="136">
        <f>IF(OR(N11&gt;0,O11&gt;0),VLOOKUP(A11,'Lista Suspensa'!$A$1:$F$90,4,),0)</f>
        <v>24</v>
      </c>
      <c r="R11" s="136">
        <f>IF(OR(N11&gt;0,O11&gt;0),VLOOKUP(A11,'Lista Suspensa'!$A$1:$F$90,5,),0)</f>
        <v>89</v>
      </c>
      <c r="S11" s="137">
        <f>IF(OR(N11&gt;0,O11&gt;0),VLOOKUP(A11,'Lista Suspensa'!$A$1:$F$90,6,),0)</f>
        <v>1.3986550000000002</v>
      </c>
      <c r="T11" s="97">
        <v>0.5</v>
      </c>
      <c r="U11" s="139">
        <f t="shared" si="2"/>
        <v>0.42499999999999999</v>
      </c>
      <c r="V11" s="136">
        <f>IF(T11&gt;0,VLOOKUP(A11,'Lista Suspensa'!$A$1:$F$90,3,),0)</f>
        <v>85</v>
      </c>
      <c r="W11" s="136">
        <f>IF(OR(T11&gt;0,U11&gt;0),VLOOKUP(A11,'Lista Suspensa'!$A$1:$F$90,4,),0)</f>
        <v>24</v>
      </c>
      <c r="X11" s="136">
        <f>IF(OR(T11&gt;0,U11&gt;0),VLOOKUP(A11,'Lista Suspensa'!$A$1:$F$90,5,),0)</f>
        <v>89</v>
      </c>
      <c r="Y11" s="137">
        <f>IF(OR(T11&gt;0,U11&gt;0),VLOOKUP(A11,'Lista Suspensa'!$A$1:$F$90,6,),0)</f>
        <v>1.3986550000000002</v>
      </c>
      <c r="Z11" s="94">
        <v>3.5</v>
      </c>
      <c r="AA11" s="136">
        <f t="shared" si="3"/>
        <v>2.9750000000000001</v>
      </c>
      <c r="AB11" s="136">
        <f>IF(Z11&gt;0,VLOOKUP(A11,'Lista Suspensa'!$A$1:$F$90,3,)," ")</f>
        <v>85</v>
      </c>
      <c r="AC11" s="136">
        <f>IF(OR(Z11&gt;0,AA11&gt;0),VLOOKUP(A11,'Lista Suspensa'!$A$1:$F$90,4,),0)</f>
        <v>24</v>
      </c>
      <c r="AD11" s="136">
        <f>IF(OR(Z11&gt;0,AA11&gt;0),VLOOKUP(A11,'Lista Suspensa'!$A$1:$F$90,5,),0)</f>
        <v>89</v>
      </c>
      <c r="AE11" s="137">
        <f>IF(OR(Z11&gt;0,AA11&gt;0),VLOOKUP(A11,'Lista Suspensa'!$A$1:$F$90,6,),0)</f>
        <v>1.3986550000000002</v>
      </c>
      <c r="AF11" s="94">
        <v>3.3</v>
      </c>
      <c r="AG11" s="136">
        <f t="shared" si="6"/>
        <v>2.8049999999999997</v>
      </c>
      <c r="AH11" s="136">
        <f>IF(AF11&gt;0,VLOOKUP(A11,'Lista Suspensa'!$A$1:$F$90,3,)," ")</f>
        <v>85</v>
      </c>
      <c r="AI11" s="136">
        <f>IF(OR(AF11&gt;0,AG11&gt;0),VLOOKUP(A11,'Lista Suspensa'!$A$1:$F$90,4,),0)</f>
        <v>24</v>
      </c>
      <c r="AJ11" s="136">
        <f>IF(OR(AF11&gt;0,AG11&gt;0),VLOOKUP(A11,'Lista Suspensa'!$A$1:$F$90,5,),0)</f>
        <v>89</v>
      </c>
      <c r="AK11" s="137">
        <f>IF(OR(AF11&gt;0,AG11&gt;0),VLOOKUP(A11,'Lista Suspensa'!$A$1:$F$90,6,),0)</f>
        <v>1.3986550000000002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136</v>
      </c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>
        <v>6</v>
      </c>
      <c r="I12" s="140">
        <f t="shared" si="0"/>
        <v>0.72</v>
      </c>
      <c r="J12" s="138">
        <f>IF(H12&gt;0,VLOOKUP(A12,'Lista Suspensa'!$A$1:$F$90,3,)," ")</f>
        <v>12</v>
      </c>
      <c r="K12" s="138">
        <f>IF(OR(H12&gt;0,I12&gt;0),VLOOKUP(A12,'Lista Suspensa'!$A$1:$F$90,4,),0)</f>
        <v>3.2</v>
      </c>
      <c r="L12" s="138">
        <f>IF(OR(H12&gt;0,I12&gt;0),VLOOKUP(A12,'Lista Suspensa'!$A$1:$F$90,5,),0)</f>
        <v>98.3</v>
      </c>
      <c r="M12" s="141">
        <f>IF(OR(H12&gt;0,I12&gt;0),VLOOKUP(A12,'Lista Suspensa'!$A$1:$F$90,6,),0)</f>
        <v>1.542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73</v>
      </c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>
        <v>1.5</v>
      </c>
      <c r="AG13" s="136">
        <f t="shared" si="6"/>
        <v>1.35165</v>
      </c>
      <c r="AH13" s="136">
        <f>IF(AF13&gt;0,VLOOKUP(A13,'Lista Suspensa'!$A$1:$F$90,3,)," ")</f>
        <v>90.11</v>
      </c>
      <c r="AI13" s="136">
        <f>IF(OR(AF13&gt;0,AG13&gt;0),VLOOKUP(A13,'Lista Suspensa'!$A$1:$F$90,4,),0)</f>
        <v>12.59</v>
      </c>
      <c r="AJ13" s="136">
        <f>IF(OR(AF13&gt;0,AG13&gt;0),VLOOKUP(A13,'Lista Suspensa'!$A$1:$F$90,5,),0)</f>
        <v>73.08</v>
      </c>
      <c r="AK13" s="137">
        <f>IF(OR(AF13&gt;0,AG13&gt;0),VLOOKUP(A13,'Lista Suspensa'!$A$1:$F$90,6,),0)</f>
        <v>1.40899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2.9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13.59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83.38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1.0145</v>
      </c>
      <c r="N36" s="21"/>
      <c r="O36" s="22">
        <f>ROUND(SUM(O5:O34),2)</f>
        <v>5.44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17.170000000000002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65.75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0.30751000000000001</v>
      </c>
      <c r="T36" s="21"/>
      <c r="U36" s="22">
        <f>ROUND(SUM(U5:U34),2)</f>
        <v>10.94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8.52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62.18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0.13353999999999999</v>
      </c>
      <c r="Z36" s="21"/>
      <c r="AA36" s="22">
        <f>ROUND(SUM(AA5:AA34),2)</f>
        <v>11.02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11.66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70.91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0.44091000000000002</v>
      </c>
      <c r="AF36" s="21"/>
      <c r="AG36" s="22">
        <f>ROUND(SUM(AG5:AG34),2)</f>
        <v>27.87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14.74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70.88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0.53237999999999996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2024-11-06T20:27:06Z</dcterms:modified>
</cp:coreProperties>
</file>