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8_{24DD0D57-8FEE-4641-AC9D-2250EB3FED34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-195" yWindow="0" windowWidth="11055" windowHeight="10920" firstSheet="1" activeTab="1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<sst xmlns="http://schemas.openxmlformats.org/spreadsheetml/2006/main" count="776" uniqueCount="382">
  <si>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</si>
  <si>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</si>
  <si>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</si>
  <si>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</si>
  <si>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</si>
  <si>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</si>
  <si>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</si>
  <si>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</si>
  <si>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</si>
  <si>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</si>
  <si>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</si>
  <si>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</si>
  <si>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</si>
  <si>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</si>
  <si>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</si>
  <si>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</si>
  <si>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</si>
  <si>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</si>
  <si>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</si>
  <si>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</si>
  <si>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</si>
  <si>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</si>
  <si>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</si>
  <si>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</si>
  <si>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</si>
  <si>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</si>
  <si>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</si>
  <si>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</si>
  <si>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</si>
  <si>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</si>
  <si>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</si>
  <si>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</si>
  <si>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</si>
  <si>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</si>
  <si>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</si>
  <si>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</si>
  <si>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</si>
  <si>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</si>
  <si>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</si>
  <si>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</si>
  <si>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</si>
  <si>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</si>
  <si>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</si>
  <si>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</si>
  <si>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</si>
  <si>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</si>
  <si>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</si>
  <si>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</si>
  <si>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</si>
  <si>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</si>
  <si>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</si>
  <si>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</si>
  <si>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</si>
  <si>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</si>
  <si>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</si>
  <si>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</si>
  <si>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</si>
  <si>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</si>
  <si>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</si>
  <si>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</si>
  <si>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</si>
  <si>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</si>
  <si>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</si>
  <si>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</si>
  <si>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</si>
  <si>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</si>
  <si>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</si>
  <si>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</si>
  <si>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</si>
  <si>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</si>
  <si>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</si>
  <si>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</si>
  <si>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</si>
  <si>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</si>
  <si>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</si>
  <si>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</si>
  <si>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</si>
  <si>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</si>
  <si>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</si>
  <si>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</si>
  <si>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</si>
  <si>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</si>
  <si>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</si>
  <si>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</si>
  <si>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</si>
  <si>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</si>
  <si>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</si>
  <si>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</si>
  <si>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</si>
  <si>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</si>
  <si>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</si>
  <si>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</si>
  <si>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</si>
  <si>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</si>
  <si>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</si>
  <si>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</si>
  <si>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</si>
  <si>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</si>
  <si>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</si>
  <si>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</si>
  <si>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</si>
  <si>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</si>
  <si>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</si>
  <si>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</si>
  <si>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</si>
  <si>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</si>
  <si>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</si>
  <si>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</si>
  <si>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</si>
  <si>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</si>
  <si>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</si>
  <si>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</si>
  <si>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</si>
  <si>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</si>
  <si>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</si>
  <si>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</si>
  <si>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</si>
  <si>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</si>
  <si>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</si>
  <si>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</si>
  <si>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</si>
  <si>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</si>
  <si>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</si>
  <si>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</si>
  <si>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</si>
  <si>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</si>
  <si>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</si>
  <si>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</si>
  <si>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</si>
  <si>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</si>
  <si>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</si>
  <si>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</si>
  <si>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</si>
  <si>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</si>
  <si>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</si>
  <si>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</si>
  <si>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</si>
  <si>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</si>
  <si>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</si>
  <si>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</si>
  <si>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</si>
  <si>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</si>
  <si>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</si>
  <si>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</si>
  <si>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</si>
  <si>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</si>
  <si>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</si>
  <si>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</si>
  <si>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</si>
  <si>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</si>
  <si>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</si>
  <si>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</si>
  <si>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</si>
  <si>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</si>
  <si>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</si>
  <si>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</si>
  <si>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</si>
  <si>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</si>
  <si>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</si>
  <si>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</si>
  <si>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</si>
  <si>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</si>
  <si>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</si>
  <si>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</si>
  <si>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</si>
  <si>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</si>
  <si>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</si>
  <si>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</si>
  <si>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</si>
  <si>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</si>
  <si>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</si>
  <si>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</si>
  <si>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</si>
  <si>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</si>
  <si>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</si>
  <si>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</si>
  <si>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</si>
  <si>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</si>
  <si>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</si>
  <si>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</si>
  <si>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</si>
  <si>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</si>
  <si>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</si>
  <si>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</si>
  <si>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</si>
  <si>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</si>
  <si>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</si>
  <si>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</si>
  <si>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</si>
  <si>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</si>
  <si>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</si>
  <si>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</si>
  <si>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</si>
  <si>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</si>
  <si>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</si>
  <si>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</si>
  <si>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</si>
  <si>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</si>
  <si>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</si>
  <si>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</si>
  <si>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</si>
  <si>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</si>
  <si>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</si>
  <si>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</si>
  <si>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</si>
  <si>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</si>
  <si>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</si>
  <si>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</si>
  <si>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</si>
  <si>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</si>
  <si>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</si>
  <si>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</si>
  <si>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</si>
  <si>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</si>
  <si>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</si>
  <si>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</si>
  <si>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</si>
  <si>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</si>
  <si>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</si>
  <si>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</si>
  <si>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</si>
  <si>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</si>
  <si>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</si>
  <si>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</si>
  <si>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</si>
  <si>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</si>
  <si>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</si>
  <si>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</si>
  <si>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</si>
  <si>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</si>
  <si>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</si>
  <si>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</si>
  <si>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</si>
  <si>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</si>
  <si>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</si>
  <si>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</si>
  <si>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</si>
  <si>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</si>
  <si>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</si>
  <si>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</si>
  <si>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</si>
  <si>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</si>
  <si>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</si>
  <si>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</si>
  <si>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</si>
  <si>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</si>
  <si>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</si>
  <si>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</si>
  <si>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</si>
  <si>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</si>
  <si>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</si>
  <si>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</si>
  <si>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</si>
  <si>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</si>
  <si>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</si>
  <si>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</si>
  <si>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</si>
  <si>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</si>
  <si>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</si>
  <si>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</si>
  <si>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</si>
  <si>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</si>
  <si>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</si>
  <si>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</si>
  <si>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</si>
  <si>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</si>
  <si>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</si>
  <si>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</si>
  <si>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</si>
  <si>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</si>
  <si>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</si>
  <si>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</si>
  <si>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</si>
  <si>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</si>
  <si>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</si>
  <si>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</si>
  <si>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</si>
  <si>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</si>
  <si>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</si>
  <si>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</si>
  <si>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</si>
  <si>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</si>
  <si>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</si>
  <si>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</si>
  <si>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</si>
  <si>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</si>
  <si>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</si>
  <si>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</si>
  <si>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</si>
  <si>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</si>
  <si>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</si>
  <si>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</si>
  <si>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</si>
  <si>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</si>
  <si>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</si>
  <si>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</si>
  <si>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</si>
  <si>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</si>
  <si>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</si>
  <si>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</si>
  <si>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</si>
  <si>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</si>
  <si>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</si>
  <si>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</si>
  <si>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</si>
  <si>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</si>
  <si>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</si>
  <si>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</si>
  <si>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</si>
  <si>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</si>
  <si>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</si>
  <si>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</si>
  <si>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</si>
  <si>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</si>
  <si>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</si>
  <si>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</si>
  <si>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</si>
  <si>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</si>
  <si>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</si>
  <si>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</si>
  <si>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</si>
  <si>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</si>
  <si>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</si>
  <si>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</si>
  <si>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</si>
  <si>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</si>
  <si>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</si>
  <si>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</si>
  <si>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</si>
  <si>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</si>
  <si>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</si>
  <si>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</si>
  <si>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</si>
  <si>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</si>
  <si>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</si>
  <si>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</si>
  <si>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</si>
  <si>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</si>
  <si>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</si>
  <si>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</si>
  <si>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</si>
  <si>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</si>
  <si>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</si>
  <si>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</si>
  <si>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</si>
  <si>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</si>
  <si>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</si>
  <si>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</si>
  <si>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</si>
  <si>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</si>
  <si>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</si>
  <si>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</si>
  <si>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</si>
  <si>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</si>
  <si>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</si>
  <si>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</si>
  <si>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</si>
  <si>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</si>
  <si>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</si>
  <si>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</si>
  <si>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</si>
  <si>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</si>
  <si>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</si>
  <si>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</si>
  <si>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</si>
  <si>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</si>
  <si>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</si>
  <si>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</si>
  <si>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</si>
  <si>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</si>
  <si>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</si>
  <si>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</si>
  <si>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</si>
  <si>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</si>
  <si>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</si>
  <si>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</si>
  <si>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</si>
  <si>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</si>
  <si>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Fazenda São José</t>
  </si>
  <si>
    <t>Cachoeira Dourada</t>
  </si>
  <si>
    <t>área 1</t>
  </si>
  <si>
    <t>área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</si>
</sst>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opLeftCell="A59" workbookViewId="0">
      <selection activeCell="B75" sqref="B75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31" t="s">
        <v>245</v>
      </c>
      <c r="C1" s="532"/>
      <c r="D1" s="532"/>
      <c r="E1" s="532"/>
      <c r="F1" s="532"/>
      <c r="G1" s="532"/>
      <c r="H1" s="532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26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29" t="s">
        <v>152</v>
      </c>
      <c r="B3" s="528"/>
      <c r="C3" s="76" t="s">
        <v>378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0" t="s">
        <v>1</v>
      </c>
      <c r="B4" s="528"/>
      <c r="C4" s="89" t="s">
        <v>205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29" t="s">
        <v>153</v>
      </c>
      <c r="B5" s="528"/>
      <c r="C5" s="88" t="s">
        <v>379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0" t="s">
        <v>2</v>
      </c>
      <c r="B6" s="528"/>
      <c r="C6" s="89" t="s">
        <v>3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29" t="s">
        <v>4</v>
      </c>
      <c r="B7" s="528"/>
      <c r="C7" s="88" t="s">
        <v>176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0" t="s">
        <v>330</v>
      </c>
      <c r="B8" s="528"/>
      <c r="C8" s="257">
        <v>44562</v>
      </c>
      <c r="D8" s="267" t="str">
        <f>IF(C8="","",TEXT(C8,"DD/MM/AAAA"))</f>
        <v>01/01/2022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29" t="s">
        <v>331</v>
      </c>
      <c r="B9" s="528"/>
      <c r="C9" s="258">
        <v>44926</v>
      </c>
      <c r="D9" s="267" t="str">
        <f>IF(C9="","",TEXT(C9,"DD/MM/AAAA"))</f>
        <v>31/12/2022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0" t="s">
        <v>8</v>
      </c>
      <c r="B10" s="528"/>
      <c r="C10" s="78">
        <v>302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29" t="s">
        <v>9</v>
      </c>
      <c r="B11" s="528"/>
      <c r="C11" s="76">
        <v>34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3" t="s">
        <v>10</v>
      </c>
      <c r="B12" s="528"/>
      <c r="C12" s="77">
        <v>258</v>
      </c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29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0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42" t="s">
        <v>183</v>
      </c>
      <c r="B15" s="528"/>
      <c r="C15" s="79" t="s">
        <v>15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43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29" t="s">
        <v>16</v>
      </c>
      <c r="B17" s="537"/>
      <c r="C17" s="79" t="s">
        <v>172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45" t="s">
        <v>154</v>
      </c>
      <c r="B19" s="546"/>
      <c r="C19" s="546"/>
      <c r="D19" s="546"/>
      <c r="E19" s="546"/>
      <c r="F19" s="547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/>
      <c r="C21" s="227"/>
      <c r="D21" s="230"/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59</v>
      </c>
      <c r="C22" s="228">
        <v>75</v>
      </c>
      <c r="D22" s="231">
        <v>0.7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181</v>
      </c>
      <c r="C23" s="227">
        <v>180</v>
      </c>
      <c r="D23" s="232">
        <v>0.8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175</v>
      </c>
      <c r="C24" s="228">
        <v>350</v>
      </c>
      <c r="D24" s="231">
        <v>0.5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81</v>
      </c>
      <c r="C25" s="227">
        <v>600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392</v>
      </c>
      <c r="C26" s="228">
        <v>600</v>
      </c>
      <c r="D26" s="234"/>
      <c r="E26" s="240">
        <v>31.5</v>
      </c>
      <c r="F26" s="241">
        <v>365</v>
      </c>
      <c r="G26" s="255">
        <f>(ROUND(E26,3)*1.032)*ROUND(F26,3)</f>
        <v>11865.42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/>
      <c r="C27" s="229"/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/>
      <c r="C32" s="79"/>
      <c r="D32" s="84"/>
      <c r="E32" s="84"/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176</v>
      </c>
      <c r="C33" s="211" t="s">
        <v>91</v>
      </c>
      <c r="D33" s="292" t="s">
        <v>162</v>
      </c>
      <c r="E33" s="85" t="s">
        <v>15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176</v>
      </c>
      <c r="C34" s="79" t="s">
        <v>91</v>
      </c>
      <c r="D34" s="84" t="s">
        <v>162</v>
      </c>
      <c r="E34" s="84" t="s">
        <v>15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176</v>
      </c>
      <c r="C35" s="211" t="s">
        <v>91</v>
      </c>
      <c r="D35" s="292" t="s">
        <v>162</v>
      </c>
      <c r="E35" s="85" t="s">
        <v>15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176</v>
      </c>
      <c r="C36" s="79" t="s">
        <v>91</v>
      </c>
      <c r="D36" s="84" t="s">
        <v>162</v>
      </c>
      <c r="E36" s="84" t="s">
        <v>15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176</v>
      </c>
      <c r="C37" s="211" t="s">
        <v>91</v>
      </c>
      <c r="D37" s="292" t="s">
        <v>162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/>
      <c r="C38" s="79"/>
      <c r="D38" s="84"/>
      <c r="E38" s="84"/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38" t="s">
        <v>156</v>
      </c>
      <c r="B40" s="539"/>
      <c r="C40" s="539"/>
      <c r="D40" s="539"/>
      <c r="E40" s="539"/>
      <c r="F40" s="539"/>
      <c r="G40" s="540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/>
      <c r="C42" s="79"/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43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43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43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43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164</v>
      </c>
      <c r="C47" s="80">
        <v>80</v>
      </c>
      <c r="D47" s="85" t="s">
        <v>108</v>
      </c>
      <c r="E47" s="82">
        <v>20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/>
      <c r="C48" s="81"/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44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44562</v>
      </c>
      <c r="B52" s="293">
        <f>C9</f>
        <v>44926</v>
      </c>
      <c r="C52" s="83">
        <v>4493119</v>
      </c>
      <c r="D52" s="83">
        <v>4</v>
      </c>
      <c r="E52" s="83">
        <v>3.5</v>
      </c>
      <c r="F52" s="83">
        <v>13</v>
      </c>
      <c r="G52" s="83">
        <v>9</v>
      </c>
      <c r="H52" s="82">
        <v>464000</v>
      </c>
      <c r="I52" s="215">
        <v>37700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4" t="s">
        <v>158</v>
      </c>
      <c r="B54" s="536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/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/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4" t="s">
        <v>159</v>
      </c>
      <c r="B62" s="535"/>
      <c r="C62" s="536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/>
      <c r="C65" s="282"/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/>
      <c r="C66" s="281"/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380</v>
      </c>
      <c r="B72" s="79">
        <v>258</v>
      </c>
      <c r="C72" s="81">
        <v>70</v>
      </c>
      <c r="D72" s="76" t="s">
        <v>225</v>
      </c>
      <c r="E72" s="193" t="s">
        <v>227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381</v>
      </c>
      <c r="B73" s="77">
        <v>34</v>
      </c>
      <c r="C73" s="82">
        <v>70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41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tabSelected="1" topLeftCell="A5" workbookViewId="0">
      <pane xSplit="1" topLeftCell="AD1" activePane="topRight" state="frozen"/>
      <selection pane="topRight" activeCell="AF13" sqref="AF13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48" t="s">
        <v>246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49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1"/>
      <c r="AR2" s="552" t="s">
        <v>60</v>
      </c>
      <c r="AS2" s="550"/>
      <c r="AT2" s="550"/>
      <c r="AU2" s="553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54" t="s">
        <v>61</v>
      </c>
      <c r="B3" s="556" t="s">
        <v>62</v>
      </c>
      <c r="C3" s="550"/>
      <c r="D3" s="550"/>
      <c r="E3" s="550"/>
      <c r="F3" s="550"/>
      <c r="G3" s="553"/>
      <c r="H3" s="556" t="s">
        <v>24</v>
      </c>
      <c r="I3" s="550"/>
      <c r="J3" s="550"/>
      <c r="K3" s="550"/>
      <c r="L3" s="550"/>
      <c r="M3" s="553"/>
      <c r="N3" s="556" t="s">
        <v>25</v>
      </c>
      <c r="O3" s="550"/>
      <c r="P3" s="550"/>
      <c r="Q3" s="550"/>
      <c r="R3" s="550"/>
      <c r="S3" s="553"/>
      <c r="T3" s="556" t="s">
        <v>26</v>
      </c>
      <c r="U3" s="550"/>
      <c r="V3" s="550"/>
      <c r="W3" s="550"/>
      <c r="X3" s="550"/>
      <c r="Y3" s="553"/>
      <c r="Z3" s="556" t="s">
        <v>27</v>
      </c>
      <c r="AA3" s="550"/>
      <c r="AB3" s="550"/>
      <c r="AC3" s="550"/>
      <c r="AD3" s="550"/>
      <c r="AE3" s="553"/>
      <c r="AF3" s="556" t="s">
        <v>28</v>
      </c>
      <c r="AG3" s="550"/>
      <c r="AH3" s="550"/>
      <c r="AI3" s="550"/>
      <c r="AJ3" s="550"/>
      <c r="AK3" s="553"/>
      <c r="AL3" s="556" t="s">
        <v>29</v>
      </c>
      <c r="AM3" s="550"/>
      <c r="AN3" s="550"/>
      <c r="AO3" s="550"/>
      <c r="AP3" s="550"/>
      <c r="AQ3" s="553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55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74</v>
      </c>
      <c r="B5" s="94"/>
      <c r="C5" s="134">
        <f>IF(B5&gt;0,(B5*(D5/100)),0)</f>
        <v>0</v>
      </c>
      <c r="D5" s="136" t="str">
        <f>IF(B5&gt;0,VLOOKUP(A5,'Lista Suspensa'!$A$1:$F$91,3,)," ")</f>
        <v xml:space="preserve"> </v>
      </c>
      <c r="E5" s="136">
        <f>IF(OR(B5&gt;0,C5&gt;0),VLOOKUP(A5,'Lista Suspensa'!$A$1:$F$91,4,),0)</f>
        <v>0</v>
      </c>
      <c r="F5" s="136">
        <f>IF(OR(B5&gt;0,C5&gt;0),VLOOKUP(A5,'Lista Suspensa'!$A$1:$F$91,5,),0)</f>
        <v>0</v>
      </c>
      <c r="G5" s="137">
        <f>IF(OR(B5&gt;0,C5&gt;0),VLOOKUP(A5,'Lista Suspensa'!$A$1:$F$91,6,),0)</f>
        <v>0</v>
      </c>
      <c r="H5" s="94"/>
      <c r="I5" s="139">
        <v>1.5</v>
      </c>
      <c r="J5" s="136" t="str">
        <f>IF(H5&gt;0,VLOOKUP(A5,'Lista Suspensa'!$A$1:$F$91,3,)," ")</f>
        <v xml:space="preserve"> </v>
      </c>
      <c r="K5" s="136">
        <f>IF(OR(H5&gt;0,I5&gt;0),VLOOKUP(A5,'Lista Suspensa'!$A$1:$F$91,4,),0)</f>
        <v>7.18</v>
      </c>
      <c r="L5" s="136">
        <f>IF(OR(H5&gt;0,I5&gt;0),VLOOKUP(A5,'Lista Suspensa'!$A$1:$F$91,5,),0)</f>
        <v>63.58</v>
      </c>
      <c r="M5" s="137">
        <f>IF(OR(H5&gt;0,I5&gt;0),VLOOKUP(A5,'Lista Suspensa'!$A$1:$F$91,6,),0)</f>
        <v>5.3609999999999998E-2</v>
      </c>
      <c r="N5" s="94"/>
      <c r="O5" s="139">
        <v>3</v>
      </c>
      <c r="P5" s="136" t="str">
        <f>IF(N5&gt;0,VLOOKUP(A5,'Lista Suspensa'!$A$1:$F$91,3,)," ")</f>
        <v xml:space="preserve"> </v>
      </c>
      <c r="Q5" s="136">
        <f>IF(OR(N5&gt;0,O5&gt;0),VLOOKUP(A5,'Lista Suspensa'!$A$1:$F$91,4,),0)</f>
        <v>7.18</v>
      </c>
      <c r="R5" s="136">
        <f>IF(OR(N5&gt;0,O5&gt;0),VLOOKUP(A5,'Lista Suspensa'!$A$1:$F$91,5,),0)</f>
        <v>63.58</v>
      </c>
      <c r="S5" s="137">
        <f>IF(OR(N5&gt;0,O5&gt;0),VLOOKUP(A5,'Lista Suspensa'!$A$1:$F$91,6,),0)</f>
        <v>5.3609999999999998E-2</v>
      </c>
      <c r="T5" s="94"/>
      <c r="U5" s="139">
        <v>8</v>
      </c>
      <c r="V5" s="136">
        <f>IF(T5&gt;0,VLOOKUP(A5,'Lista Suspensa'!$A$1:$F$91,3,),0)</f>
        <v>0</v>
      </c>
      <c r="W5" s="136">
        <f>IF(OR(T5&gt;0,U5&gt;0),VLOOKUP(A5,'Lista Suspensa'!$A$1:$F$91,4,),0)</f>
        <v>7.18</v>
      </c>
      <c r="X5" s="136">
        <f>IF(OR(T5&gt;0,U5&gt;0),VLOOKUP(A5,'Lista Suspensa'!$A$1:$F$91,5,),0)</f>
        <v>63.58</v>
      </c>
      <c r="Y5" s="137">
        <f>IF(OR(T5&gt;0,U5&gt;0),VLOOKUP(A5,'Lista Suspensa'!$A$1:$F$91,6,),0)</f>
        <v>5.3609999999999998E-2</v>
      </c>
      <c r="Z5" s="94"/>
      <c r="AA5" s="136">
        <v>8.3000000000000007</v>
      </c>
      <c r="AB5" s="136" t="str">
        <f>IF(Z5&gt;0,VLOOKUP(A5,'Lista Suspensa'!$A$1:$F$91,3,)," ")</f>
        <v xml:space="preserve"> </v>
      </c>
      <c r="AC5" s="136">
        <f>IF(OR(Z5&gt;0,AA5&gt;0),VLOOKUP(A5,'Lista Suspensa'!$A$1:$F$91,4,),0)</f>
        <v>7.18</v>
      </c>
      <c r="AD5" s="136">
        <f>IF(OR(Z5&gt;0,AA5&gt;0),VLOOKUP(A5,'Lista Suspensa'!$A$1:$F$91,5,),0)</f>
        <v>63.58</v>
      </c>
      <c r="AE5" s="137">
        <f>IF(OR(Z5&gt;0,AA5&gt;0),VLOOKUP(A5,'Lista Suspensa'!$A$1:$F$91,6,),0)</f>
        <v>5.3609999999999998E-2</v>
      </c>
      <c r="AF5" s="94"/>
      <c r="AG5" s="138">
        <v>9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7.18</v>
      </c>
      <c r="AJ5" s="136">
        <f>IF(OR(AF5&gt;0,AG5&gt;0),VLOOKUP(A5,'Lista Suspensa'!$A$1:$F$91,5,),0)</f>
        <v>63.58</v>
      </c>
      <c r="AK5" s="137">
        <f>IF(OR(AF5&gt;0,AG5&gt;0),VLOOKUP(A5,'Lista Suspensa'!$A$1:$F$91,6,),0)</f>
        <v>5.3609999999999998E-2</v>
      </c>
      <c r="AL5" s="94"/>
      <c r="AM5" s="136">
        <f>IF(AL5&gt;0,(AL5*(AN5/100)),0)</f>
        <v>0</v>
      </c>
      <c r="AN5" s="136" t="str">
        <f>IF(AL5&gt;0,VLOOKUP(A5,'Lista Suspensa'!$A$1:$F$91,3,)," ")</f>
        <v xml:space="preserve"> </v>
      </c>
      <c r="AO5" s="136">
        <f>IF(OR(AL5&gt;0,AM5&gt;0),VLOOKUP(A5,'Lista Suspensa'!$A$1:$F$91,4,),0)</f>
        <v>0</v>
      </c>
      <c r="AP5" s="136">
        <f>IF(OR(AL5&gt;0,AM5&gt;0),VLOOKUP(A5,'Lista Suspensa'!$A$1:$F$91,5,),0)</f>
        <v>0</v>
      </c>
      <c r="AQ5" s="137">
        <f>IF(OR(AL5&gt;0,AM5&gt;0),VLOOKUP(A5,'Lista Suspensa'!$A$1:$F$91,6,),0)</f>
        <v>0</v>
      </c>
      <c r="AR5" s="94"/>
      <c r="AS5" s="136">
        <f t="shared" ref="AS5:AS34" si="0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/>
      <c r="C6" s="135">
        <f t="shared" ref="C6:C13" si="1">IF(B6&gt;0,(B6*(D6/100)),0)</f>
        <v>0</v>
      </c>
      <c r="D6" s="138" t="str">
        <f>IF(B6&gt;0,VLOOKUP(A6,'Lista Suspensa'!$A$1:$F$91,3,)," ")</f>
        <v xml:space="preserve"> </v>
      </c>
      <c r="E6" s="138">
        <f>IF(OR(B6&gt;0,C6&gt;0),VLOOKUP(A6,'Lista Suspensa'!$A$1:$F$91,4,),0)</f>
        <v>0</v>
      </c>
      <c r="F6" s="138">
        <f>IF(OR(B6&gt;0,C6&gt;0),VLOOKUP(A6,'Lista Suspensa'!$A$1:$F$91,5,),0)</f>
        <v>0</v>
      </c>
      <c r="G6" s="141">
        <f>IF(OR(B6&gt;0,C6&gt;0),VLOOKUP(A6,'Lista Suspensa'!$A$1:$F$91,6,),0)</f>
        <v>0</v>
      </c>
      <c r="H6" s="95">
        <v>0.6</v>
      </c>
      <c r="I6" s="140">
        <f t="shared" ref="I5:I34" si="2">IF(H6&gt;0,(H6*(J6/100)),0)</f>
        <v>0.52727999999999997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0.6</v>
      </c>
      <c r="O6" s="140">
        <f t="shared" ref="O5:O34" si="3">IF(N6&gt;0,(N6*(P6/100)),0)</f>
        <v>0.52727999999999997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0.6</v>
      </c>
      <c r="U6" s="140">
        <f t="shared" ref="U5:U34" si="4">IF(T6&gt;0,(T6*(V6/100)),0)</f>
        <v>0.52727999999999997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ref="AA5:AA34" si="5">IF(Z6&gt;0,(Z6*(AB6/100)),0)</f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>
        <v>7.5</v>
      </c>
      <c r="AG6" s="138">
        <f t="shared" ref="AG6:AG34" si="6">IF(AF6&gt;0,(AF6*(AH6/100)),0)</f>
        <v>6.5909999999999993</v>
      </c>
      <c r="AH6" s="138">
        <f>IF(AF6&gt;0,VLOOKUP(A6,'Lista Suspensa'!$A$1:$F$91,3,)," ")</f>
        <v>87.88</v>
      </c>
      <c r="AI6" s="138">
        <f>IF(OR(AF6&gt;0,AG6&gt;0),VLOOKUP(A6,'Lista Suspensa'!$A$1:$F$91,4,),0)</f>
        <v>8.9600000000000009</v>
      </c>
      <c r="AJ6" s="138">
        <f>IF(OR(AF6&gt;0,AG6&gt;0),VLOOKUP(A6,'Lista Suspensa'!$A$1:$F$91,5,),0)</f>
        <v>86.92</v>
      </c>
      <c r="AK6" s="141">
        <f>IF(OR(AF6&gt;0,AG6&gt;0),VLOOKUP(A6,'Lista Suspensa'!$A$1:$F$91,6,),0)</f>
        <v>1.3873200000000001</v>
      </c>
      <c r="AL6" s="95"/>
      <c r="AM6" s="138">
        <f t="shared" ref="AM6:AM34" si="7">IF(AL6&gt;0,(AL6*(AN6/100)),0)</f>
        <v>0</v>
      </c>
      <c r="AN6" s="138" t="str">
        <f>IF(AL6&gt;0,VLOOKUP(A6,'Lista Suspensa'!$A$1:$F$91,3,)," ")</f>
        <v xml:space="preserve"> </v>
      </c>
      <c r="AO6" s="138">
        <f>IF(OR(AL6&gt;0,AM6&gt;0),VLOOKUP(A6,'Lista Suspensa'!$A$1:$F$91,4,),0)</f>
        <v>0</v>
      </c>
      <c r="AP6" s="138">
        <f>IF(OR(AL6&gt;0,AM6&gt;0),VLOOKUP(A6,'Lista Suspensa'!$A$1:$F$91,5,),0)</f>
        <v>0</v>
      </c>
      <c r="AQ6" s="141">
        <f>IF(OR(AL6&gt;0,AM6&gt;0),VLOOKUP(A6,'Lista Suspensa'!$A$1:$F$91,6,),0)</f>
        <v>0</v>
      </c>
      <c r="AR6" s="95"/>
      <c r="AS6" s="138">
        <f t="shared" si="0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/>
      <c r="C7" s="134">
        <f t="shared" si="1"/>
        <v>0</v>
      </c>
      <c r="D7" s="136" t="str">
        <f>IF(B7&gt;0,VLOOKUP(A7,'Lista Suspensa'!$A$1:$F$91,3,)," ")</f>
        <v xml:space="preserve"> </v>
      </c>
      <c r="E7" s="136">
        <f>IF(OR(B7&gt;0,C7&gt;0),VLOOKUP(A7,'Lista Suspensa'!$A$1:$F$91,4,),0)</f>
        <v>0</v>
      </c>
      <c r="F7" s="136">
        <f>IF(OR(B7&gt;0,C7&gt;0),VLOOKUP(A7,'Lista Suspensa'!$A$1:$F$91,5,),0)</f>
        <v>0</v>
      </c>
      <c r="G7" s="137">
        <f>IF(OR(B7&gt;0,C7&gt;0),VLOOKUP(A7,'Lista Suspensa'!$A$1:$F$91,6,),0)</f>
        <v>0</v>
      </c>
      <c r="H7" s="94">
        <v>0.27</v>
      </c>
      <c r="I7" s="139">
        <f t="shared" si="2"/>
        <v>0.23935500000000004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0.26</v>
      </c>
      <c r="O7" s="139">
        <f t="shared" si="3"/>
        <v>0.23049000000000003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0.26</v>
      </c>
      <c r="U7" s="139">
        <f t="shared" si="4"/>
        <v>0.23049000000000003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0.65</v>
      </c>
      <c r="AA7" s="136">
        <f t="shared" si="5"/>
        <v>0.5762250000000001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>
        <v>3.25</v>
      </c>
      <c r="AG7" s="136">
        <f t="shared" si="6"/>
        <v>2.8811250000000004</v>
      </c>
      <c r="AH7" s="136">
        <f>IF(AF7&gt;0,VLOOKUP(A7,'Lista Suspensa'!$A$1:$F$91,3,)," ")</f>
        <v>88.65</v>
      </c>
      <c r="AI7" s="136">
        <f>IF(OR(AF7&gt;0,AG7&gt;0),VLOOKUP(A7,'Lista Suspensa'!$A$1:$F$91,4,),0)</f>
        <v>48.84</v>
      </c>
      <c r="AJ7" s="136">
        <f>IF(OR(AF7&gt;0,AG7&gt;0),VLOOKUP(A7,'Lista Suspensa'!$A$1:$F$91,5,),0)</f>
        <v>79.45</v>
      </c>
      <c r="AK7" s="137">
        <f>IF(OR(AF7&gt;0,AG7&gt;0),VLOOKUP(A7,'Lista Suspensa'!$A$1:$F$91,6,),0)</f>
        <v>1.4099900000000001</v>
      </c>
      <c r="AL7" s="94"/>
      <c r="AM7" s="136">
        <f t="shared" si="7"/>
        <v>0</v>
      </c>
      <c r="AN7" s="136" t="str">
        <f>IF(AL7&gt;0,VLOOKUP(A7,'Lista Suspensa'!$A$1:$F$91,3,)," ")</f>
        <v xml:space="preserve"> </v>
      </c>
      <c r="AO7" s="136">
        <f>IF(OR(AL7&gt;0,AM7&gt;0),VLOOKUP(A7,'Lista Suspensa'!$A$1:$F$91,4,),0)</f>
        <v>0</v>
      </c>
      <c r="AP7" s="136">
        <f>IF(OR(AL7&gt;0,AM7&gt;0),VLOOKUP(A7,'Lista Suspensa'!$A$1:$F$91,5,),0)</f>
        <v>0</v>
      </c>
      <c r="AQ7" s="137">
        <f>IF(OR(AL7&gt;0,AM7&gt;0),VLOOKUP(A7,'Lista Suspensa'!$A$1:$F$91,6,),0)</f>
        <v>0</v>
      </c>
      <c r="AR7" s="94"/>
      <c r="AS7" s="136">
        <f t="shared" si="0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73</v>
      </c>
      <c r="B8" s="95"/>
      <c r="C8" s="122">
        <f t="shared" si="1"/>
        <v>0</v>
      </c>
      <c r="D8" s="138" t="str">
        <f>IF(B8&gt;0,VLOOKUP(A8,'Lista Suspensa'!$A$1:$F$91,3,)," ")</f>
        <v xml:space="preserve"> </v>
      </c>
      <c r="E8" s="138">
        <f>IF(OR(B8&gt;0,C8&gt;0),VLOOKUP(A8,'Lista Suspensa'!$A$1:$F$91,4,),0)</f>
        <v>0</v>
      </c>
      <c r="F8" s="138">
        <f>IF(OR(B8&gt;0,C8&gt;0),VLOOKUP(A8,'Lista Suspensa'!$A$1:$F$91,5,),0)</f>
        <v>0</v>
      </c>
      <c r="G8" s="141">
        <f>IF(OR(B8&gt;0,C8&gt;0),VLOOKUP(A8,'Lista Suspensa'!$A$1:$F$91,6,),0)</f>
        <v>0</v>
      </c>
      <c r="H8" s="95">
        <v>0.27</v>
      </c>
      <c r="I8" s="140">
        <f t="shared" si="2"/>
        <v>0.24329700000000001</v>
      </c>
      <c r="J8" s="138">
        <f>IF(H8&gt;0,VLOOKUP(A8,'Lista Suspensa'!$A$1:$F$91,3,)," ")</f>
        <v>90.11</v>
      </c>
      <c r="K8" s="138">
        <f>IF(OR(H8&gt;0,I8&gt;0),VLOOKUP(A8,'Lista Suspensa'!$A$1:$F$91,4,),0)</f>
        <v>12.59</v>
      </c>
      <c r="L8" s="138">
        <f>IF(OR(H8&gt;0,I8&gt;0),VLOOKUP(A8,'Lista Suspensa'!$A$1:$F$91,5,),0)</f>
        <v>73.08</v>
      </c>
      <c r="M8" s="141">
        <f>IF(OR(H8&gt;0,I8&gt;0),VLOOKUP(A8,'Lista Suspensa'!$A$1:$F$91,6,),0)</f>
        <v>1.40899</v>
      </c>
      <c r="N8" s="95">
        <v>0.26</v>
      </c>
      <c r="O8" s="140">
        <f t="shared" si="3"/>
        <v>0.23428600000000002</v>
      </c>
      <c r="P8" s="138">
        <f>IF(N8&gt;0,VLOOKUP(A8,'Lista Suspensa'!$A$1:$F$91,3,)," ")</f>
        <v>90.11</v>
      </c>
      <c r="Q8" s="138">
        <f>IF(OR(N8&gt;0,O8&gt;0),VLOOKUP(A8,'Lista Suspensa'!$A$1:$F$91,4,),0)</f>
        <v>12.59</v>
      </c>
      <c r="R8" s="138">
        <f>IF(OR(N8&gt;0,O8&gt;0),VLOOKUP(A8,'Lista Suspensa'!$A$1:$F$91,5,),0)</f>
        <v>73.08</v>
      </c>
      <c r="S8" s="141">
        <f>IF(OR(N8&gt;0,O8&gt;0),VLOOKUP(A8,'Lista Suspensa'!$A$1:$F$91,6,),0)</f>
        <v>1.40899</v>
      </c>
      <c r="T8" s="95">
        <v>0.26</v>
      </c>
      <c r="U8" s="140">
        <f t="shared" si="4"/>
        <v>0.23428600000000002</v>
      </c>
      <c r="V8" s="138">
        <f>IF(T8&gt;0,VLOOKUP(A8,'Lista Suspensa'!$A$1:$F$91,3,),0)</f>
        <v>90.11</v>
      </c>
      <c r="W8" s="138">
        <f>IF(OR(T8&gt;0,U8&gt;0),VLOOKUP(A8,'Lista Suspensa'!$A$1:$F$91,4,),0)</f>
        <v>12.59</v>
      </c>
      <c r="X8" s="138">
        <f>IF(OR(T8&gt;0,U8&gt;0),VLOOKUP(A8,'Lista Suspensa'!$A$1:$F$91,5,),0)</f>
        <v>73.08</v>
      </c>
      <c r="Y8" s="141">
        <f>IF(OR(T8&gt;0,U8&gt;0),VLOOKUP(A8,'Lista Suspensa'!$A$1:$F$91,6,),0)</f>
        <v>1.40899</v>
      </c>
      <c r="Z8" s="95">
        <v>0.75</v>
      </c>
      <c r="AA8" s="138">
        <f t="shared" si="5"/>
        <v>0.67582500000000001</v>
      </c>
      <c r="AB8" s="138">
        <f>IF(Z8&gt;0,VLOOKUP(A8,'Lista Suspensa'!$A$1:$F$91,3,)," ")</f>
        <v>90.11</v>
      </c>
      <c r="AC8" s="138">
        <f>IF(OR(Z8&gt;0,AA8&gt;0),VLOOKUP(A8,'Lista Suspensa'!$A$1:$F$91,4,),0)</f>
        <v>12.59</v>
      </c>
      <c r="AD8" s="138">
        <f>IF(OR(Z8&gt;0,AA8&gt;0),VLOOKUP(A8,'Lista Suspensa'!$A$1:$F$91,5,),0)</f>
        <v>73.08</v>
      </c>
      <c r="AE8" s="141">
        <f>IF(OR(Z8&gt;0,AA8&gt;0),VLOOKUP(A8,'Lista Suspensa'!$A$1:$F$91,6,),0)</f>
        <v>1.40899</v>
      </c>
      <c r="AF8" s="95">
        <v>3.25</v>
      </c>
      <c r="AG8" s="138">
        <f t="shared" si="6"/>
        <v>2.9285749999999999</v>
      </c>
      <c r="AH8" s="138">
        <f>IF(AF8&gt;0,VLOOKUP(A8,'Lista Suspensa'!$A$1:$F$91,3,)," ")</f>
        <v>90.11</v>
      </c>
      <c r="AI8" s="138">
        <f>IF(OR(AF8&gt;0,AG8&gt;0),VLOOKUP(A8,'Lista Suspensa'!$A$1:$F$91,4,),0)</f>
        <v>12.59</v>
      </c>
      <c r="AJ8" s="138">
        <f>IF(OR(AF8&gt;0,AG8&gt;0),VLOOKUP(A8,'Lista Suspensa'!$A$1:$F$91,5,),0)</f>
        <v>73.08</v>
      </c>
      <c r="AK8" s="141">
        <f>IF(OR(AF8&gt;0,AG8&gt;0),VLOOKUP(A8,'Lista Suspensa'!$A$1:$F$91,6,),0)</f>
        <v>1.40899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0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111</v>
      </c>
      <c r="B9" s="94"/>
      <c r="C9" s="93">
        <f t="shared" si="1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>
        <v>0.3</v>
      </c>
      <c r="I9" s="139">
        <f t="shared" si="2"/>
        <v>0.27198</v>
      </c>
      <c r="J9" s="136">
        <f>IF(H9&gt;0,VLOOKUP(A9,'Lista Suspensa'!$A$1:$F$91,3,)," ")</f>
        <v>90.66</v>
      </c>
      <c r="K9" s="136">
        <f>IF(OR(H9&gt;0,I9&gt;0),VLOOKUP(A9,'Lista Suspensa'!$A$1:$F$91,4,),0)</f>
        <v>22.94</v>
      </c>
      <c r="L9" s="136">
        <f>IF(OR(H9&gt;0,I9&gt;0),VLOOKUP(A9,'Lista Suspensa'!$A$1:$F$91,5,),0)</f>
        <v>95.62</v>
      </c>
      <c r="M9" s="137">
        <f>IF(OR(H9&gt;0,I9&gt;0),VLOOKUP(A9,'Lista Suspensa'!$A$1:$F$91,6,),0)</f>
        <v>0.42226999999999998</v>
      </c>
      <c r="N9" s="94">
        <v>0.3</v>
      </c>
      <c r="O9" s="139">
        <f t="shared" si="3"/>
        <v>0.27198</v>
      </c>
      <c r="P9" s="136">
        <f>IF(N9&gt;0,VLOOKUP(A9,'Lista Suspensa'!$A$1:$F$91,3,)," ")</f>
        <v>90.66</v>
      </c>
      <c r="Q9" s="136">
        <f>IF(OR(N9&gt;0,O9&gt;0),VLOOKUP(A9,'Lista Suspensa'!$A$1:$F$91,4,),0)</f>
        <v>22.94</v>
      </c>
      <c r="R9" s="136">
        <f>IF(OR(N9&gt;0,O9&gt;0),VLOOKUP(A9,'Lista Suspensa'!$A$1:$F$91,5,),0)</f>
        <v>95.62</v>
      </c>
      <c r="S9" s="137">
        <f>IF(OR(N9&gt;0,O9&gt;0),VLOOKUP(A9,'Lista Suspensa'!$A$1:$F$91,6,),0)</f>
        <v>0.42226999999999998</v>
      </c>
      <c r="T9" s="94">
        <v>0.3</v>
      </c>
      <c r="U9" s="139">
        <f t="shared" si="4"/>
        <v>0.27198</v>
      </c>
      <c r="V9" s="136">
        <f>IF(T9&gt;0,VLOOKUP(A9,'Lista Suspensa'!$A$1:$F$91,3,),0)</f>
        <v>90.66</v>
      </c>
      <c r="W9" s="136">
        <f>IF(OR(T9&gt;0,U9&gt;0),VLOOKUP(A9,'Lista Suspensa'!$A$1:$F$91,4,),0)</f>
        <v>22.94</v>
      </c>
      <c r="X9" s="136">
        <f>IF(OR(T9&gt;0,U9&gt;0),VLOOKUP(A9,'Lista Suspensa'!$A$1:$F$91,5,),0)</f>
        <v>95.62</v>
      </c>
      <c r="Y9" s="137">
        <f>IF(OR(T9&gt;0,U9&gt;0),VLOOKUP(A9,'Lista Suspensa'!$A$1:$F$91,6,),0)</f>
        <v>0.42226999999999998</v>
      </c>
      <c r="Z9" s="94">
        <v>0.7</v>
      </c>
      <c r="AA9" s="136">
        <f t="shared" si="5"/>
        <v>0.63461999999999996</v>
      </c>
      <c r="AB9" s="136">
        <f>IF(Z9&gt;0,VLOOKUP(A9,'Lista Suspensa'!$A$1:$F$91,3,)," ")</f>
        <v>90.66</v>
      </c>
      <c r="AC9" s="136">
        <f>IF(OR(Z9&gt;0,AA9&gt;0),VLOOKUP(A9,'Lista Suspensa'!$A$1:$F$91,4,),0)</f>
        <v>22.94</v>
      </c>
      <c r="AD9" s="136">
        <f>IF(OR(Z9&gt;0,AA9&gt;0),VLOOKUP(A9,'Lista Suspensa'!$A$1:$F$91,5,),0)</f>
        <v>95.62</v>
      </c>
      <c r="AE9" s="137">
        <f>IF(OR(Z9&gt;0,AA9&gt;0),VLOOKUP(A9,'Lista Suspensa'!$A$1:$F$91,6,),0)</f>
        <v>0.42226999999999998</v>
      </c>
      <c r="AF9" s="94">
        <v>3.64</v>
      </c>
      <c r="AG9" s="136">
        <f t="shared" si="6"/>
        <v>3.3000240000000001</v>
      </c>
      <c r="AH9" s="136">
        <f>IF(AF9&gt;0,VLOOKUP(A9,'Lista Suspensa'!$A$1:$F$91,3,)," ")</f>
        <v>90.66</v>
      </c>
      <c r="AI9" s="136">
        <f>IF(OR(AF9&gt;0,AG9&gt;0),VLOOKUP(A9,'Lista Suspensa'!$A$1:$F$91,4,),0)</f>
        <v>22.94</v>
      </c>
      <c r="AJ9" s="136">
        <f>IF(OR(AF9&gt;0,AG9&gt;0),VLOOKUP(A9,'Lista Suspensa'!$A$1:$F$91,5,),0)</f>
        <v>95.62</v>
      </c>
      <c r="AK9" s="137">
        <f>IF(OR(AF9&gt;0,AG9&gt;0),VLOOKUP(A9,'Lista Suspensa'!$A$1:$F$91,6,),0)</f>
        <v>0.42226999999999998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0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119</v>
      </c>
      <c r="B10" s="95"/>
      <c r="C10" s="122">
        <f t="shared" si="1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>
        <v>0.06</v>
      </c>
      <c r="I10" s="140">
        <f t="shared" si="2"/>
        <v>5.3399999999999996E-2</v>
      </c>
      <c r="J10" s="138">
        <f>IF(H10&gt;0,VLOOKUP(A10,'Lista Suspensa'!$A$1:$F$91,3,)," ")</f>
        <v>89</v>
      </c>
      <c r="K10" s="138">
        <f>IF(OR(H10&gt;0,I10&gt;0),VLOOKUP(A10,'Lista Suspensa'!$A$1:$F$91,4,),0)</f>
        <v>28.21</v>
      </c>
      <c r="L10" s="138">
        <f>IF(OR(H10&gt;0,I10&gt;0),VLOOKUP(A10,'Lista Suspensa'!$A$1:$F$91,5,),0)</f>
        <v>78.739999999999995</v>
      </c>
      <c r="M10" s="141">
        <f>IF(OR(H10&gt;0,I10&gt;0),VLOOKUP(A10,'Lista Suspensa'!$A$1:$F$91,6,),0)</f>
        <v>2.9860000000000001E-2</v>
      </c>
      <c r="N10" s="96">
        <v>0.06</v>
      </c>
      <c r="O10" s="140">
        <f t="shared" si="3"/>
        <v>5.3399999999999996E-2</v>
      </c>
      <c r="P10" s="138">
        <f>IF(N10&gt;0,VLOOKUP(A10,'Lista Suspensa'!$A$1:$F$91,3,)," ")</f>
        <v>89</v>
      </c>
      <c r="Q10" s="138">
        <f>IF(OR(N10&gt;0,O10&gt;0),VLOOKUP(A10,'Lista Suspensa'!$A$1:$F$91,4,),0)</f>
        <v>28.21</v>
      </c>
      <c r="R10" s="138">
        <f>IF(OR(N10&gt;0,O10&gt;0),VLOOKUP(A10,'Lista Suspensa'!$A$1:$F$91,5,),0)</f>
        <v>78.739999999999995</v>
      </c>
      <c r="S10" s="141">
        <f>IF(OR(N10&gt;0,O10&gt;0),VLOOKUP(A10,'Lista Suspensa'!$A$1:$F$91,6,),0)</f>
        <v>2.9860000000000001E-2</v>
      </c>
      <c r="T10" s="96">
        <v>0.06</v>
      </c>
      <c r="U10" s="140">
        <f t="shared" si="4"/>
        <v>5.3399999999999996E-2</v>
      </c>
      <c r="V10" s="138">
        <f>IF(T10&gt;0,VLOOKUP(A10,'Lista Suspensa'!$A$1:$F$91,3,),0)</f>
        <v>89</v>
      </c>
      <c r="W10" s="138">
        <f>IF(OR(T10&gt;0,U10&gt;0),VLOOKUP(A10,'Lista Suspensa'!$A$1:$F$91,4,),0)</f>
        <v>28.21</v>
      </c>
      <c r="X10" s="138">
        <f>IF(OR(T10&gt;0,U10&gt;0),VLOOKUP(A10,'Lista Suspensa'!$A$1:$F$91,5,),0)</f>
        <v>78.739999999999995</v>
      </c>
      <c r="Y10" s="141">
        <f>IF(OR(T10&gt;0,U10&gt;0),VLOOKUP(A10,'Lista Suspensa'!$A$1:$F$91,6,),0)</f>
        <v>2.9860000000000001E-2</v>
      </c>
      <c r="Z10" s="95">
        <v>0.15</v>
      </c>
      <c r="AA10" s="138">
        <f t="shared" si="5"/>
        <v>0.13350000000000001</v>
      </c>
      <c r="AB10" s="138">
        <f>IF(Z10&gt;0,VLOOKUP(A10,'Lista Suspensa'!$A$1:$F$91,3,)," ")</f>
        <v>89</v>
      </c>
      <c r="AC10" s="138">
        <f>IF(OR(Z10&gt;0,AA10&gt;0),VLOOKUP(A10,'Lista Suspensa'!$A$1:$F$91,4,),0)</f>
        <v>28.21</v>
      </c>
      <c r="AD10" s="138">
        <f>IF(OR(Z10&gt;0,AA10&gt;0),VLOOKUP(A10,'Lista Suspensa'!$A$1:$F$91,5,),0)</f>
        <v>78.739999999999995</v>
      </c>
      <c r="AE10" s="141">
        <f>IF(OR(Z10&gt;0,AA10&gt;0),VLOOKUP(A10,'Lista Suspensa'!$A$1:$F$91,6,),0)</f>
        <v>2.9860000000000001E-2</v>
      </c>
      <c r="AF10" s="95">
        <v>0.76</v>
      </c>
      <c r="AG10" s="138">
        <f t="shared" si="6"/>
        <v>0.6764</v>
      </c>
      <c r="AH10" s="138">
        <f>IF(AF10&gt;0,VLOOKUP(A10,'Lista Suspensa'!$A$1:$F$91,3,)," ")</f>
        <v>89</v>
      </c>
      <c r="AI10" s="138">
        <f>IF(OR(AF10&gt;0,AG10&gt;0),VLOOKUP(A10,'Lista Suspensa'!$A$1:$F$91,4,),0)</f>
        <v>28.21</v>
      </c>
      <c r="AJ10" s="138">
        <f>IF(OR(AF10&gt;0,AG10&gt;0),VLOOKUP(A10,'Lista Suspensa'!$A$1:$F$91,5,),0)</f>
        <v>78.739999999999995</v>
      </c>
      <c r="AK10" s="141">
        <f>IF(OR(AF10&gt;0,AG10&gt;0),VLOOKUP(A10,'Lista Suspensa'!$A$1:$F$91,6,),0)</f>
        <v>2.9860000000000001E-2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0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 t="s">
        <v>136</v>
      </c>
      <c r="B11" s="94"/>
      <c r="C11" s="93">
        <f t="shared" si="1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>
        <v>6</v>
      </c>
      <c r="I11" s="139">
        <f t="shared" si="2"/>
        <v>0.72</v>
      </c>
      <c r="J11" s="136">
        <f>IF(H11&gt;0,VLOOKUP(A11,'Lista Suspensa'!$A$1:$F$91,3,)," ")</f>
        <v>12</v>
      </c>
      <c r="K11" s="136">
        <f>IF(OR(H11&gt;0,I11&gt;0),VLOOKUP(A11,'Lista Suspensa'!$A$1:$F$91,4,),0)</f>
        <v>3.2</v>
      </c>
      <c r="L11" s="136">
        <f>IF(OR(H11&gt;0,I11&gt;0),VLOOKUP(A11,'Lista Suspensa'!$A$1:$F$91,5,),0)</f>
        <v>98.3</v>
      </c>
      <c r="M11" s="137">
        <f>IF(OR(H11&gt;0,I11&gt;0),VLOOKUP(A11,'Lista Suspensa'!$A$1:$F$91,6,),0)</f>
        <v>1.542</v>
      </c>
      <c r="N11" s="97"/>
      <c r="O11" s="139">
        <f t="shared" si="3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4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5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 t="str">
        <f>IF(AL11&gt;0,VLOOKUP(A11,'Lista Suspensa'!$A$1:$F$91,3,)," ")</f>
        <v xml:space="preserve"> </v>
      </c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0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 t="s">
        <v>127</v>
      </c>
      <c r="B12" s="95"/>
      <c r="C12" s="122">
        <f t="shared" si="1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2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>
        <v>0.01</v>
      </c>
      <c r="O12" s="140">
        <f t="shared" si="3"/>
        <v>9.7879999999999998E-3</v>
      </c>
      <c r="P12" s="138">
        <f>IF(N12&gt;0,VLOOKUP(A12,'Lista Suspensa'!$A$1:$F$91,3,)," ")</f>
        <v>97.88</v>
      </c>
      <c r="Q12" s="138">
        <f>IF(OR(N12&gt;0,O12&gt;0),VLOOKUP(A12,'Lista Suspensa'!$A$1:$F$91,4,),0)</f>
        <v>281.92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1.5697700000000001</v>
      </c>
      <c r="T12" s="96">
        <v>0.01</v>
      </c>
      <c r="U12" s="140">
        <f t="shared" si="4"/>
        <v>9.7879999999999998E-3</v>
      </c>
      <c r="V12" s="138">
        <f>IF(T12&gt;0,VLOOKUP(A12,'Lista Suspensa'!$A$1:$F$91,3,),0)</f>
        <v>97.88</v>
      </c>
      <c r="W12" s="138">
        <f>IF(OR(T12&gt;0,U12&gt;0),VLOOKUP(A12,'Lista Suspensa'!$A$1:$F$91,4,),0)</f>
        <v>281.92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1.5697700000000001</v>
      </c>
      <c r="Z12" s="95">
        <v>0.02</v>
      </c>
      <c r="AA12" s="138">
        <f t="shared" si="5"/>
        <v>1.9576E-2</v>
      </c>
      <c r="AB12" s="138">
        <f>IF(Z12&gt;0,VLOOKUP(A12,'Lista Suspensa'!$A$1:$F$91,3,)," ")</f>
        <v>97.88</v>
      </c>
      <c r="AC12" s="138">
        <f>IF(OR(Z12&gt;0,AA12&gt;0),VLOOKUP(A12,'Lista Suspensa'!$A$1:$F$91,4,),0)</f>
        <v>281.92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1.5697700000000001</v>
      </c>
      <c r="AF12" s="95">
        <v>0.12</v>
      </c>
      <c r="AG12" s="138">
        <f t="shared" si="6"/>
        <v>0.11745599999999999</v>
      </c>
      <c r="AH12" s="138">
        <f>IF(AF12&gt;0,VLOOKUP(A12,'Lista Suspensa'!$A$1:$F$91,3,)," ")</f>
        <v>97.88</v>
      </c>
      <c r="AI12" s="138">
        <f>IF(OR(AF12&gt;0,AG12&gt;0),VLOOKUP(A12,'Lista Suspensa'!$A$1:$F$91,4,),0)</f>
        <v>281.92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1.5697700000000001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0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1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2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3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4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5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0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2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3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4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5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0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2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3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4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5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0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2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3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4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5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0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2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3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4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5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0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2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3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4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5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0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2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3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4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5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0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2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3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4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5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0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2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3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4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5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0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2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3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4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5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0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2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3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4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5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0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2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3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4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5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0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2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3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4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5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0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2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3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4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5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0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2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3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4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5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0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2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3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4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5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0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2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3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4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5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0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2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3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4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5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0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2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3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4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5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0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2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3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4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5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0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2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3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4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5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0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2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3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4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5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0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0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0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0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0</v>
      </c>
      <c r="H36" s="21"/>
      <c r="I36" s="22">
        <f>ROUND(SUM(I5:I34),2)</f>
        <v>3.56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11.32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78.37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0.76373000000000002</v>
      </c>
      <c r="N36" s="21"/>
      <c r="O36" s="22">
        <f>ROUND(SUM(O5:O34),2)</f>
        <v>4.33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11.77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69.8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0.38782</v>
      </c>
      <c r="T36" s="21"/>
      <c r="U36" s="22">
        <f>ROUND(SUM(U5:U34),2)</f>
        <v>9.33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9.31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66.459999999999994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0.20871000000000001</v>
      </c>
      <c r="Z36" s="21"/>
      <c r="AA36" s="22">
        <f>ROUND(SUM(AA5:AA34),2)</f>
        <v>11.57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11.33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69.23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0.36466999999999999</v>
      </c>
      <c r="AF36" s="21"/>
      <c r="AG36" s="22">
        <f>ROUND(SUM(AG5:AG34),2)</f>
        <v>25.49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16.84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76.77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0.76160000000000005</v>
      </c>
      <c r="AL36" s="21"/>
      <c r="AM36" s="22">
        <f>ROUND(SUM(AM5:AM34),2)</f>
        <v>0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7" t="s">
        <v>247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9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61" customFormat="1" ht="15.75" customHeight="1" thickBot="1" x14ac:dyDescent="0.3">
      <c r="A39" s="560"/>
    </row>
    <row r="40" spans="1:111" s="563" customFormat="1" ht="15.75" customHeight="1" thickBot="1" x14ac:dyDescent="0.3">
      <c r="A40" s="562"/>
    </row>
    <row r="41" spans="1:111" s="561" customFormat="1" ht="15.75" customHeight="1" thickBot="1" x14ac:dyDescent="0.3">
      <c r="A41" s="560"/>
    </row>
    <row r="42" spans="1:111" s="563" customFormat="1" ht="15.75" customHeight="1" thickBot="1" x14ac:dyDescent="0.3">
      <c r="A42" s="562"/>
    </row>
    <row r="43" spans="1:111" s="561" customFormat="1" ht="15.75" customHeight="1" thickBot="1" x14ac:dyDescent="0.3">
      <c r="A43" s="560"/>
    </row>
    <row r="44" spans="1:111" s="563" customFormat="1" ht="15.75" customHeight="1" thickBot="1" x14ac:dyDescent="0.3">
      <c r="A44" s="562"/>
    </row>
    <row r="45" spans="1:111" s="561" customFormat="1" ht="15.75" customHeight="1" thickBot="1" x14ac:dyDescent="0.3">
      <c r="A45" s="560"/>
    </row>
    <row r="46" spans="1:111" s="563" customFormat="1" ht="15.75" customHeight="1" thickBot="1" x14ac:dyDescent="0.3">
      <c r="A46" s="562"/>
    </row>
    <row r="47" spans="1:111" s="561" customFormat="1" ht="15.75" customHeight="1" thickBot="1" x14ac:dyDescent="0.3">
      <c r="A47" s="560"/>
    </row>
    <row r="48" spans="1:111" s="563" customFormat="1" ht="15.75" customHeight="1" thickBot="1" x14ac:dyDescent="0.3">
      <c r="A48" s="562"/>
    </row>
    <row r="49" spans="1:63" s="561" customFormat="1" ht="15.75" customHeight="1" thickBot="1" x14ac:dyDescent="0.3">
      <c r="A49" s="560"/>
    </row>
    <row r="50" spans="1:63" s="565" customFormat="1" ht="15.75" customHeight="1" thickBot="1" x14ac:dyDescent="0.3">
      <c r="A50" s="564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A48:XFD48"/>
    <mergeCell ref="A49:XFD49"/>
    <mergeCell ref="A50:XFD50"/>
    <mergeCell ref="A43:XFD43"/>
    <mergeCell ref="A44:XFD44"/>
    <mergeCell ref="A45:XFD45"/>
    <mergeCell ref="A46:XFD46"/>
    <mergeCell ref="A47:XFD47"/>
    <mergeCell ref="A38:CP38"/>
    <mergeCell ref="A39:XFD39"/>
    <mergeCell ref="A40:XFD40"/>
    <mergeCell ref="A41:XFD41"/>
    <mergeCell ref="A42:XFD42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632" t="s">
        <v>248</v>
      </c>
      <c r="C1" s="633"/>
      <c r="D1" s="633"/>
      <c r="E1" s="633"/>
      <c r="F1" s="633"/>
      <c r="G1" s="633"/>
      <c r="H1" s="633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634" t="s">
        <v>0</v>
      </c>
      <c r="B2" s="582"/>
      <c r="C2" s="583"/>
      <c r="D2" s="635" t="s">
        <v>249</v>
      </c>
      <c r="E2" s="636"/>
      <c r="F2" s="636"/>
      <c r="G2" s="636"/>
      <c r="H2" s="63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601" t="s">
        <v>152</v>
      </c>
      <c r="B3" s="583"/>
      <c r="C3" s="300" t="s">
        <v>250</v>
      </c>
      <c r="D3" s="623" t="s">
        <v>251</v>
      </c>
      <c r="E3" s="624"/>
      <c r="F3" s="624"/>
      <c r="G3" s="624"/>
      <c r="H3" s="625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622" t="s">
        <v>1</v>
      </c>
      <c r="B4" s="583"/>
      <c r="C4" s="301" t="s">
        <v>205</v>
      </c>
      <c r="D4" s="623" t="s">
        <v>252</v>
      </c>
      <c r="E4" s="624"/>
      <c r="F4" s="624"/>
      <c r="G4" s="624"/>
      <c r="H4" s="625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601" t="s">
        <v>153</v>
      </c>
      <c r="B5" s="583"/>
      <c r="C5" s="302" t="s">
        <v>214</v>
      </c>
      <c r="D5" s="623" t="s">
        <v>253</v>
      </c>
      <c r="E5" s="624"/>
      <c r="F5" s="624"/>
      <c r="G5" s="624"/>
      <c r="H5" s="625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622" t="s">
        <v>2</v>
      </c>
      <c r="B6" s="583"/>
      <c r="C6" s="301" t="s">
        <v>3</v>
      </c>
      <c r="D6" s="623" t="s">
        <v>254</v>
      </c>
      <c r="E6" s="624"/>
      <c r="F6" s="624"/>
      <c r="G6" s="624"/>
      <c r="H6" s="625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601" t="s">
        <v>4</v>
      </c>
      <c r="B7" s="583"/>
      <c r="C7" s="302" t="s">
        <v>176</v>
      </c>
      <c r="D7" s="623" t="s">
        <v>255</v>
      </c>
      <c r="E7" s="624"/>
      <c r="F7" s="624"/>
      <c r="G7" s="624"/>
      <c r="H7" s="625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622" t="s">
        <v>6</v>
      </c>
      <c r="B8" s="583"/>
      <c r="C8" s="303" t="s">
        <v>324</v>
      </c>
      <c r="D8" s="629" t="s">
        <v>322</v>
      </c>
      <c r="E8" s="630"/>
      <c r="F8" s="630"/>
      <c r="G8" s="630"/>
      <c r="H8" s="63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601" t="s">
        <v>7</v>
      </c>
      <c r="B9" s="583"/>
      <c r="C9" s="304" t="s">
        <v>325</v>
      </c>
      <c r="D9" s="629" t="s">
        <v>323</v>
      </c>
      <c r="E9" s="630"/>
      <c r="F9" s="630"/>
      <c r="G9" s="630"/>
      <c r="H9" s="63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622" t="s">
        <v>8</v>
      </c>
      <c r="B10" s="583"/>
      <c r="C10" s="305">
        <v>100</v>
      </c>
      <c r="D10" s="603" t="s">
        <v>256</v>
      </c>
      <c r="E10" s="604"/>
      <c r="F10" s="604"/>
      <c r="G10" s="604"/>
      <c r="H10" s="605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601" t="s">
        <v>9</v>
      </c>
      <c r="B11" s="583"/>
      <c r="C11" s="300">
        <v>30</v>
      </c>
      <c r="D11" s="603" t="s">
        <v>257</v>
      </c>
      <c r="E11" s="604"/>
      <c r="F11" s="604"/>
      <c r="G11" s="604"/>
      <c r="H11" s="605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628" t="s">
        <v>10</v>
      </c>
      <c r="B12" s="583"/>
      <c r="C12" s="306">
        <v>50</v>
      </c>
      <c r="D12" s="603" t="s">
        <v>258</v>
      </c>
      <c r="E12" s="604"/>
      <c r="F12" s="604"/>
      <c r="G12" s="604"/>
      <c r="H12" s="605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601" t="s">
        <v>142</v>
      </c>
      <c r="B13" s="583"/>
      <c r="C13" s="300">
        <v>20</v>
      </c>
      <c r="D13" s="623" t="s">
        <v>259</v>
      </c>
      <c r="E13" s="624"/>
      <c r="F13" s="624"/>
      <c r="G13" s="624"/>
      <c r="H13" s="625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622" t="s">
        <v>11</v>
      </c>
      <c r="B14" s="583"/>
      <c r="C14" s="306"/>
      <c r="D14" s="623" t="s">
        <v>260</v>
      </c>
      <c r="E14" s="624"/>
      <c r="F14" s="624"/>
      <c r="G14" s="624"/>
      <c r="H14" s="625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626" t="s">
        <v>183</v>
      </c>
      <c r="B15" s="583"/>
      <c r="C15" s="307" t="s">
        <v>13</v>
      </c>
      <c r="D15" s="603" t="s">
        <v>261</v>
      </c>
      <c r="E15" s="604"/>
      <c r="F15" s="604"/>
      <c r="G15" s="604"/>
      <c r="H15" s="605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627" t="s">
        <v>184</v>
      </c>
      <c r="B16" s="583"/>
      <c r="C16" s="309" t="s">
        <v>15</v>
      </c>
      <c r="D16" s="603" t="s">
        <v>262</v>
      </c>
      <c r="E16" s="604"/>
      <c r="F16" s="604"/>
      <c r="G16" s="604"/>
      <c r="H16" s="605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601" t="s">
        <v>16</v>
      </c>
      <c r="B17" s="602"/>
      <c r="C17" s="307" t="s">
        <v>172</v>
      </c>
      <c r="D17" s="603" t="s">
        <v>263</v>
      </c>
      <c r="E17" s="604"/>
      <c r="F17" s="604"/>
      <c r="G17" s="604"/>
      <c r="H17" s="605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606" t="s">
        <v>154</v>
      </c>
      <c r="B19" s="607"/>
      <c r="C19" s="607"/>
      <c r="D19" s="607"/>
      <c r="E19" s="607"/>
      <c r="F19" s="608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609" t="s">
        <v>156</v>
      </c>
      <c r="B41" s="610"/>
      <c r="C41" s="610"/>
      <c r="D41" s="610"/>
      <c r="E41" s="610"/>
      <c r="F41" s="610"/>
      <c r="G41" s="611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612" t="s">
        <v>278</v>
      </c>
      <c r="B51" s="613"/>
      <c r="C51" s="613"/>
      <c r="D51" s="613"/>
      <c r="E51" s="613"/>
      <c r="F51" s="613"/>
      <c r="G51" s="614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15" t="s">
        <v>376</v>
      </c>
      <c r="C52" s="616"/>
      <c r="D52" s="617" t="s">
        <v>279</v>
      </c>
      <c r="E52" s="618"/>
      <c r="F52" s="615" t="s">
        <v>374</v>
      </c>
      <c r="G52" s="616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19" t="s">
        <v>157</v>
      </c>
      <c r="B54" s="582"/>
      <c r="C54" s="582"/>
      <c r="D54" s="582"/>
      <c r="E54" s="582"/>
      <c r="F54" s="582"/>
      <c r="G54" s="582"/>
      <c r="H54" s="582"/>
      <c r="I54" s="583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20" t="s">
        <v>158</v>
      </c>
      <c r="B59" s="621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98" t="s">
        <v>287</v>
      </c>
      <c r="D61" s="599"/>
      <c r="E61" s="599"/>
      <c r="F61" s="60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98" t="s">
        <v>288</v>
      </c>
      <c r="D62" s="599"/>
      <c r="E62" s="599"/>
      <c r="F62" s="60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98" t="s">
        <v>289</v>
      </c>
      <c r="D63" s="599"/>
      <c r="E63" s="599"/>
      <c r="F63" s="60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98" t="s">
        <v>290</v>
      </c>
      <c r="D64" s="599"/>
      <c r="E64" s="599"/>
      <c r="F64" s="60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584" t="s">
        <v>291</v>
      </c>
      <c r="D65" s="585"/>
      <c r="E65" s="585"/>
      <c r="F65" s="586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581" t="s">
        <v>159</v>
      </c>
      <c r="B67" s="587"/>
      <c r="C67" s="587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578" t="s">
        <v>292</v>
      </c>
      <c r="E69" s="579"/>
      <c r="F69" s="580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578" t="s">
        <v>293</v>
      </c>
      <c r="E70" s="579"/>
      <c r="F70" s="580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578" t="s">
        <v>294</v>
      </c>
      <c r="E71" s="579"/>
      <c r="F71" s="580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578" t="s">
        <v>294</v>
      </c>
      <c r="E72" s="579"/>
      <c r="F72" s="580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578" t="s">
        <v>294</v>
      </c>
      <c r="E73" s="579"/>
      <c r="F73" s="580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581" t="s">
        <v>161</v>
      </c>
      <c r="B85" s="582"/>
      <c r="C85" s="582"/>
      <c r="D85" s="583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588" t="s">
        <v>60</v>
      </c>
      <c r="I96" s="589"/>
      <c r="J96" s="589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590" t="s">
        <v>61</v>
      </c>
      <c r="B97" s="592" t="s">
        <v>307</v>
      </c>
      <c r="C97" s="593"/>
      <c r="D97" s="593"/>
      <c r="E97" s="593"/>
      <c r="F97" s="593"/>
      <c r="G97" s="594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591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595" t="s">
        <v>247</v>
      </c>
      <c r="B106" s="596"/>
      <c r="C106" s="596"/>
      <c r="D106" s="596"/>
      <c r="E106" s="596"/>
      <c r="F106" s="596"/>
      <c r="G106" s="596"/>
      <c r="H106" s="596"/>
      <c r="I106" s="596"/>
      <c r="J106" s="597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566" t="s">
        <v>315</v>
      </c>
      <c r="B113" s="567"/>
      <c r="C113" s="567"/>
      <c r="D113" s="567"/>
      <c r="E113" s="567"/>
      <c r="F113" s="567"/>
      <c r="G113" s="567"/>
      <c r="H113" s="567"/>
      <c r="I113" s="567"/>
      <c r="J113" s="568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566" t="s">
        <v>316</v>
      </c>
      <c r="B114" s="567"/>
      <c r="C114" s="567"/>
      <c r="D114" s="567"/>
      <c r="E114" s="567"/>
      <c r="F114" s="567"/>
      <c r="G114" s="567"/>
      <c r="H114" s="567"/>
      <c r="I114" s="567"/>
      <c r="J114" s="568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566" t="s">
        <v>317</v>
      </c>
      <c r="B115" s="567"/>
      <c r="C115" s="567"/>
      <c r="D115" s="567"/>
      <c r="E115" s="567"/>
      <c r="F115" s="567"/>
      <c r="G115" s="567"/>
      <c r="H115" s="567"/>
      <c r="I115" s="567"/>
      <c r="J115" s="568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569" t="s">
        <v>318</v>
      </c>
      <c r="B116" s="570"/>
      <c r="C116" s="570"/>
      <c r="D116" s="570"/>
      <c r="E116" s="570"/>
      <c r="F116" s="570"/>
      <c r="G116" s="570"/>
      <c r="H116" s="570"/>
      <c r="I116" s="570"/>
      <c r="J116" s="57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572" t="s">
        <v>319</v>
      </c>
      <c r="B117" s="573"/>
      <c r="C117" s="573"/>
      <c r="D117" s="573"/>
      <c r="E117" s="573"/>
      <c r="F117" s="573"/>
      <c r="G117" s="573"/>
      <c r="H117" s="573"/>
      <c r="I117" s="573"/>
      <c r="J117" s="57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572" t="s">
        <v>320</v>
      </c>
      <c r="B118" s="573"/>
      <c r="C118" s="573"/>
      <c r="D118" s="573"/>
      <c r="E118" s="573"/>
      <c r="F118" s="573"/>
      <c r="G118" s="573"/>
      <c r="H118" s="573"/>
      <c r="I118" s="573"/>
      <c r="J118" s="57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575" t="s">
        <v>321</v>
      </c>
      <c r="B119" s="576"/>
      <c r="C119" s="576"/>
      <c r="D119" s="576"/>
      <c r="E119" s="576"/>
      <c r="F119" s="576"/>
      <c r="G119" s="576"/>
      <c r="H119" s="576"/>
      <c r="I119" s="576"/>
      <c r="J119" s="57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e">
        <f>VLOOKUP('Entradas Rebanho'!B32,'Lista Suspensa'!AH:AI,2,FALSE)</f>
        <v>#N/A</v>
      </c>
      <c r="AV3" s="161" t="e">
        <f>VLOOKUP('Entradas Rebanho'!C32,'Lista Suspensa'!AH:AI,2,FALSE)</f>
        <v>#N/A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Confinado</v>
      </c>
      <c r="AV4" s="165" t="str">
        <f>VLOOKUP('Entradas Rebanho'!C33,'Lista Suspensa'!AH:AI,2,FALSE)</f>
        <v>Estabulado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Confinado</v>
      </c>
      <c r="AV5" s="161" t="str">
        <f>VLOOKUP('Entradas Rebanho'!C34,'Lista Suspensa'!AH:AI,2,FALSE)</f>
        <v>Estabulado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Confinado</v>
      </c>
      <c r="AV6" s="165" t="str">
        <f>VLOOKUP('Entradas Rebanho'!C35,'Lista Suspensa'!AH:AI,2,FALSE)</f>
        <v>Estabulado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Confinado</v>
      </c>
      <c r="AV7" s="161" t="str">
        <f>VLOOKUP('Entradas Rebanho'!C36,'Lista Suspensa'!AH:AI,2,FALSE)</f>
        <v>Estabulado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Confinado</v>
      </c>
      <c r="AV8" s="165" t="str">
        <f>VLOOKUP('Entradas Rebanho'!C37,'Lista Suspensa'!AH:AI,2,FALSE)</f>
        <v>Estabulado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e">
        <f>VLOOKUP('Entradas Rebanho'!B38,'Lista Suspensa'!AH:AI,2,FALSE)</f>
        <v>#N/A</v>
      </c>
      <c r="AV9" s="161" t="e">
        <f>VLOOKUP('Entradas Rebanho'!C38,'Lista Suspensa'!AH:AI,2,FALSE)</f>
        <v>#N/A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2024-11-06T21:11:13Z</dcterms:modified>
</cp:coreProperties>
</file>