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93CAC25C-1331-4108-8243-AFFA1E7B0E69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0" yWindow="0" windowWidth="10440" windowHeight="1092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<sst xmlns="http://schemas.openxmlformats.org/spreadsheetml/2006/main" count="786" uniqueCount="382">
  <si>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</si>
  <si>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</si>
  <si>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</si>
  <si>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</si>
  <si>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</si>
  <si>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</si>
  <si>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</si>
  <si>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</si>
  <si>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</si>
  <si>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</si>
  <si>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</si>
  <si>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</si>
  <si>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</si>
  <si>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</si>
  <si>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</si>
  <si>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</si>
  <si>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</si>
  <si>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</si>
  <si>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</si>
  <si>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</si>
  <si>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</si>
  <si>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</si>
  <si>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</si>
  <si>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</si>
  <si>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</si>
  <si>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</si>
  <si>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</si>
  <si>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</si>
  <si>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</si>
  <si>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</si>
  <si>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</si>
  <si>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</si>
  <si>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</si>
  <si>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</si>
  <si>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</si>
  <si>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</si>
  <si>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</si>
  <si>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</si>
  <si>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</si>
  <si>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</si>
  <si>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</si>
  <si>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</si>
  <si>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</si>
  <si>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</si>
  <si>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</si>
  <si>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</si>
  <si>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</si>
  <si>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</si>
  <si>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</si>
  <si>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</si>
  <si>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</si>
  <si>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</si>
  <si>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</si>
  <si>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</si>
  <si>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</si>
  <si>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</si>
  <si>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</si>
  <si>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</si>
  <si>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</si>
  <si>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</si>
  <si>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</si>
  <si>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</si>
  <si>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</si>
  <si>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</si>
  <si>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</si>
  <si>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</si>
  <si>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</si>
  <si>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</si>
  <si>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</si>
  <si>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</si>
  <si>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</si>
  <si>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</si>
  <si>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</si>
  <si>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</si>
  <si>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</si>
  <si>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</si>
  <si>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</si>
  <si>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</si>
  <si>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</si>
  <si>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</si>
  <si>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</si>
  <si>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</si>
  <si>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</si>
  <si>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</si>
  <si>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</si>
  <si>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</si>
  <si>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</si>
  <si>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</si>
  <si>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</si>
  <si>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</si>
  <si>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</si>
  <si>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</si>
  <si>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</si>
  <si>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</si>
  <si>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</si>
  <si>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</si>
  <si>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</si>
  <si>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</si>
  <si>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</si>
  <si>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</si>
  <si>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</si>
  <si>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</si>
  <si>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</si>
  <si>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</si>
  <si>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</si>
  <si>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</si>
  <si>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</si>
  <si>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</si>
  <si>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</si>
  <si>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</si>
  <si>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</si>
  <si>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</si>
  <si>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</si>
  <si>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</si>
  <si>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</si>
  <si>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</si>
  <si>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</si>
  <si>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</si>
  <si>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</si>
  <si>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</si>
  <si>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</si>
  <si>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</si>
  <si>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</si>
  <si>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</si>
  <si>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</si>
  <si>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</si>
  <si>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</si>
  <si>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</si>
  <si>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</si>
  <si>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</si>
  <si>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</si>
  <si>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</si>
  <si>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</si>
  <si>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</si>
  <si>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</si>
  <si>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</si>
  <si>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</si>
  <si>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</si>
  <si>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</si>
  <si>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</si>
  <si>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</si>
  <si>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</si>
  <si>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</si>
  <si>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</si>
  <si>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</si>
  <si>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</si>
  <si>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</si>
  <si>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</si>
  <si>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</si>
  <si>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</si>
  <si>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</si>
  <si>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</si>
  <si>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</si>
  <si>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</si>
  <si>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</si>
  <si>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</si>
  <si>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</si>
  <si>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</si>
  <si>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</si>
  <si>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</si>
  <si>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</si>
  <si>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</si>
  <si>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</si>
  <si>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</si>
  <si>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</si>
  <si>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</si>
  <si>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</si>
  <si>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</si>
  <si>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</si>
  <si>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</si>
  <si>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</si>
  <si>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</si>
  <si>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</si>
  <si>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</si>
  <si>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</si>
  <si>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</si>
  <si>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</si>
  <si>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</si>
  <si>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</si>
  <si>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</si>
  <si>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</si>
  <si>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</si>
  <si>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</si>
  <si>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</si>
  <si>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</si>
  <si>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</si>
  <si>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</si>
  <si>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</si>
  <si>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</si>
  <si>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</si>
  <si>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</si>
  <si>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</si>
  <si>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</si>
  <si>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</si>
  <si>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</si>
  <si>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</si>
  <si>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</si>
  <si>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</si>
  <si>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</si>
  <si>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</si>
  <si>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</si>
  <si>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</si>
  <si>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</si>
  <si>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</si>
  <si>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</si>
  <si>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</si>
  <si>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</si>
  <si>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</si>
  <si>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</si>
  <si>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</si>
  <si>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</si>
  <si>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</si>
  <si>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</si>
  <si>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</si>
  <si>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</si>
  <si>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</si>
  <si>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</si>
  <si>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</si>
  <si>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</si>
  <si>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</si>
  <si>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</si>
  <si>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</si>
  <si>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</si>
  <si>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</si>
  <si>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</si>
  <si>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</si>
  <si>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</si>
  <si>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</si>
  <si>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</si>
  <si>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</si>
  <si>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</si>
  <si>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</si>
  <si>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</si>
  <si>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</si>
  <si>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</si>
  <si>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</si>
  <si>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</si>
  <si>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</si>
  <si>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</si>
  <si>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</si>
  <si>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</si>
  <si>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</si>
  <si>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</si>
  <si>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</si>
  <si>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</si>
  <si>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</si>
  <si>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</si>
  <si>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</si>
  <si>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</si>
  <si>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</si>
  <si>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</si>
  <si>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</si>
  <si>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</si>
  <si>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</si>
  <si>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</si>
  <si>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</si>
  <si>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</si>
  <si>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</si>
  <si>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</si>
  <si>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</si>
  <si>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</si>
  <si>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</si>
  <si>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</si>
  <si>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</si>
  <si>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</si>
  <si>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</si>
  <si>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</si>
  <si>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</si>
  <si>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</si>
  <si>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</si>
  <si>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</si>
  <si>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</si>
  <si>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</si>
  <si>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</si>
  <si>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</si>
  <si>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</si>
  <si>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</si>
  <si>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</si>
  <si>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</si>
  <si>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</si>
  <si>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</si>
  <si>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</si>
  <si>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</si>
  <si>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</si>
  <si>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</si>
  <si>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</si>
  <si>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</si>
  <si>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</si>
  <si>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</si>
  <si>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</si>
  <si>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</si>
  <si>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</si>
  <si>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</si>
  <si>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</si>
  <si>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</si>
  <si>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</si>
  <si>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</si>
  <si>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</si>
  <si>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</si>
  <si>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</si>
  <si>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</si>
  <si>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</si>
  <si>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</si>
  <si>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</si>
  <si>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</si>
  <si>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</si>
  <si>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</si>
  <si>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</si>
  <si>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</si>
  <si>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</si>
  <si>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</si>
  <si>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</si>
  <si>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</si>
  <si>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</si>
  <si>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</si>
  <si>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</si>
  <si>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</si>
  <si>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</si>
  <si>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</si>
  <si>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</si>
  <si>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</si>
  <si>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</si>
  <si>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</si>
  <si>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</si>
  <si>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</si>
  <si>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</si>
  <si>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</si>
  <si>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</si>
  <si>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</si>
  <si>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</si>
  <si>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</si>
  <si>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</si>
  <si>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</si>
  <si>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</si>
  <si>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</si>
  <si>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</si>
  <si>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</si>
  <si>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</si>
  <si>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</si>
  <si>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</si>
  <si>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</si>
  <si>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</si>
  <si>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</si>
  <si>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</si>
  <si>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</si>
  <si>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</si>
  <si>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</si>
  <si>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</si>
  <si>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</si>
  <si>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</si>
  <si>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</si>
  <si>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</si>
  <si>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</si>
  <si>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</si>
  <si>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</si>
  <si>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</si>
  <si>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</si>
  <si>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</si>
  <si>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</si>
  <si>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</si>
  <si>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</si>
  <si>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</si>
  <si>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</si>
  <si>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</si>
  <si>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</si>
  <si>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</si>
  <si>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</si>
  <si>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</si>
  <si>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</si>
  <si>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</si>
  <si>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</si>
  <si>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</si>
  <si>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</si>
  <si>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</si>
  <si>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</si>
  <si>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</si>
  <si>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</si>
  <si>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</si>
  <si>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área 1</t>
  </si>
  <si>
    <t>área 2</t>
  </si>
  <si>
    <t>Gilvan Botelho</t>
  </si>
  <si>
    <t>Porto Velho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</si>
</sst>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topLeftCell="C1" workbookViewId="0">
      <selection activeCell="E75" sqref="E75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380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381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44835</v>
      </c>
      <c r="D8" s="267" t="str">
        <f>IF(C8="","",TEXT(C8,"DD/MM/AAAA"))</f>
        <v>01/10/2022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44926</v>
      </c>
      <c r="D9" s="267" t="str">
        <f>IF(C9="","",TEXT(C9,"DD/MM/AAAA"))</f>
        <v>31/12/2022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100</v>
      </c>
      <c r="D10" s="268">
        <f>IF(AND(C8=0, C9=0), "", C9-C8)</f>
        <v>91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100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15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333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3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3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15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22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21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35</v>
      </c>
      <c r="C26" s="228">
        <v>480</v>
      </c>
      <c r="D26" s="234"/>
      <c r="E26" s="240">
        <v>1.8</v>
      </c>
      <c r="F26" s="241">
        <v>305</v>
      </c>
      <c r="G26" s="255">
        <f>(ROUND(E26,3)*1.032)*ROUND(F26,3)</f>
        <v>566.5680000000001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>
        <v>2</v>
      </c>
      <c r="C27" s="229">
        <v>550</v>
      </c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 t="s">
        <v>5</v>
      </c>
      <c r="C38" s="79" t="s">
        <v>33</v>
      </c>
      <c r="D38" s="84" t="s">
        <v>34</v>
      </c>
      <c r="E38" s="84" t="s">
        <v>13</v>
      </c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 t="s">
        <v>41</v>
      </c>
      <c r="C48" s="81">
        <v>100</v>
      </c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44835</v>
      </c>
      <c r="B52" s="293">
        <f>C9</f>
        <v>44926</v>
      </c>
      <c r="C52" s="83">
        <v>8470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/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770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29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378</v>
      </c>
      <c r="B72" s="79">
        <v>50</v>
      </c>
      <c r="C72" s="81">
        <v>55</v>
      </c>
      <c r="D72" s="76" t="s">
        <v>56</v>
      </c>
      <c r="E72" s="193" t="s">
        <v>56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379</v>
      </c>
      <c r="B73" s="77">
        <v>50</v>
      </c>
      <c r="C73" s="82">
        <v>55</v>
      </c>
      <c r="D73" s="77" t="s">
        <v>56</v>
      </c>
      <c r="E73" s="194" t="s">
        <v>56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workbookViewId="0">
      <pane xSplit="1" topLeftCell="AD1" activePane="topRight" state="frozen"/>
      <selection pane="topRight" activeCell="AF10" sqref="AF10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>
        <v>25</v>
      </c>
      <c r="AM5" s="136">
        <f>IF(AL5&gt;0,(AL5*(AN5/100)),0)</f>
        <v>7.7374999999999998</v>
      </c>
      <c r="AN5" s="136">
        <f>IF(AL5&gt;0,VLOOKUP(A5,'Lista Suspensa'!$A$1:$F$91,3,)," ")</f>
        <v>30.95</v>
      </c>
      <c r="AO5" s="136">
        <f>IF(OR(AL5&gt;0,AM5&gt;0),VLOOKUP(A5,'Lista Suspensa'!$A$1:$F$91,4,),0)</f>
        <v>7.5</v>
      </c>
      <c r="AP5" s="136">
        <f>IF(OR(AL5&gt;0,AM5&gt;0),VLOOKUP(A5,'Lista Suspensa'!$A$1:$F$91,5,),0)</f>
        <v>52.5</v>
      </c>
      <c r="AQ5" s="137">
        <f>IF(OR(AL5&gt;0,AM5&gt;0),VLOOKUP(A5,'Lista Suspensa'!$A$1:$F$91,6,),0)</f>
        <v>0.14699999999999999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>
        <v>1</v>
      </c>
      <c r="AM6" s="138">
        <f t="shared" ref="AM6:AM34" si="7">IF(AL6&gt;0,(AL6*(AN6/100)),0)</f>
        <v>0.87879999999999991</v>
      </c>
      <c r="AN6" s="138">
        <f>IF(AL6&gt;0,VLOOKUP(A6,'Lista Suspensa'!$A$1:$F$91,3,)," ")</f>
        <v>87.88</v>
      </c>
      <c r="AO6" s="138">
        <f>IF(OR(AL6&gt;0,AM6&gt;0),VLOOKUP(A6,'Lista Suspensa'!$A$1:$F$91,4,),0)</f>
        <v>8.9600000000000009</v>
      </c>
      <c r="AP6" s="138">
        <f>IF(OR(AL6&gt;0,AM6&gt;0),VLOOKUP(A6,'Lista Suspensa'!$A$1:$F$91,5,),0)</f>
        <v>86.92</v>
      </c>
      <c r="AQ6" s="141">
        <f>IF(OR(AL6&gt;0,AM6&gt;0),VLOOKUP(A6,'Lista Suspensa'!$A$1:$F$91,6,),0)</f>
        <v>1.3873200000000001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/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>
        <v>0.5</v>
      </c>
      <c r="AM7" s="136">
        <f t="shared" si="7"/>
        <v>0.44325000000000003</v>
      </c>
      <c r="AN7" s="136">
        <f>IF(AL7&gt;0,VLOOKUP(A7,'Lista Suspensa'!$A$1:$F$91,3,)," ")</f>
        <v>88.65</v>
      </c>
      <c r="AO7" s="136">
        <f>IF(OR(AL7&gt;0,AM7&gt;0),VLOOKUP(A7,'Lista Suspensa'!$A$1:$F$91,4,),0)</f>
        <v>48.84</v>
      </c>
      <c r="AP7" s="136">
        <f>IF(OR(AL7&gt;0,AM7&gt;0),VLOOKUP(A7,'Lista Suspensa'!$A$1:$F$91,5,),0)</f>
        <v>79.45</v>
      </c>
      <c r="AQ7" s="137">
        <f>IF(OR(AL7&gt;0,AM7&gt;0),VLOOKUP(A7,'Lista Suspensa'!$A$1:$F$91,6,),0)</f>
        <v>1.4099900000000001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0.6</v>
      </c>
      <c r="AG10" s="138">
        <v>2.14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11.74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15.01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66.94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0.37520999999999999</v>
      </c>
      <c r="AL36" s="21"/>
      <c r="AM36" s="22">
        <f>ROUND(SUM(AM5:AM34),2)</f>
        <v>9.06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9.66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57.15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0.32908999999999999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str">
        <f>VLOOKUP('Entradas Rebanho'!B38,'Lista Suspensa'!AH:AI,2,FALSE)</f>
        <v>A.pasto</v>
      </c>
      <c r="AV9" s="161" t="str">
        <f>VLOOKUP('Entradas Rebanho'!C38,'Lista Suspensa'!AH:AI,2,FALSE)</f>
        <v>Pasto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2024-11-07T12:11:39Z</dcterms:modified>
</cp:coreProperties>
</file>