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A6BC94A5-8D7E-473A-97EE-3D684F931036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<sst xmlns="http://schemas.openxmlformats.org/spreadsheetml/2006/main" count="781" uniqueCount="382">
  <si>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</si>
  <si>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</si>
  <si>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</si>
  <si>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</si>
  <si>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</si>
  <si>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</si>
  <si>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</si>
  <si>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</si>
  <si>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</si>
  <si>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</si>
  <si>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</si>
  <si>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</si>
  <si>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</si>
  <si>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</si>
  <si>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</si>
  <si>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</si>
  <si>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</si>
  <si>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</si>
  <si>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</si>
  <si>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</si>
  <si>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</si>
  <si>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</si>
  <si>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</si>
  <si>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</si>
  <si>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</si>
  <si>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</si>
  <si>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</si>
  <si>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</si>
  <si>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</si>
  <si>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</si>
  <si>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</si>
  <si>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</si>
  <si>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</si>
  <si>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</si>
  <si>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</si>
  <si>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</si>
  <si>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</si>
  <si>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</si>
  <si>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</si>
  <si>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</si>
  <si>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</si>
  <si>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</si>
  <si>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</si>
  <si>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</si>
  <si>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</si>
  <si>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</si>
  <si>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</si>
  <si>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</si>
  <si>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</si>
  <si>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</si>
  <si>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</si>
  <si>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</si>
  <si>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</si>
  <si>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</si>
  <si>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</si>
  <si>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</si>
  <si>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</si>
  <si>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</si>
  <si>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</si>
  <si>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</si>
  <si>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</si>
  <si>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</si>
  <si>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</si>
  <si>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</si>
  <si>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</si>
  <si>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</si>
  <si>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</si>
  <si>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</si>
  <si>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</si>
  <si>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</si>
  <si>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</si>
  <si>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</si>
  <si>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</si>
  <si>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</si>
  <si>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</si>
  <si>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</si>
  <si>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</si>
  <si>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</si>
  <si>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</si>
  <si>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</si>
  <si>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</si>
  <si>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</si>
  <si>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</si>
  <si>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</si>
  <si>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</si>
  <si>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</si>
  <si>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</si>
  <si>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</si>
  <si>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</si>
  <si>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</si>
  <si>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</si>
  <si>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</si>
  <si>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</si>
  <si>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</si>
  <si>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</si>
  <si>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</si>
  <si>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</si>
  <si>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</si>
  <si>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</si>
  <si>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</si>
  <si>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</si>
  <si>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</si>
  <si>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</si>
  <si>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</si>
  <si>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</si>
  <si>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</si>
  <si>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</si>
  <si>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</si>
  <si>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</si>
  <si>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</si>
  <si>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</si>
  <si>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</si>
  <si>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</si>
  <si>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</si>
  <si>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</si>
  <si>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</si>
  <si>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</si>
  <si>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</si>
  <si>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</si>
  <si>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</si>
  <si>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</si>
  <si>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</si>
  <si>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</si>
  <si>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</si>
  <si>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</si>
  <si>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</si>
  <si>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</si>
  <si>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</si>
  <si>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</si>
  <si>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</si>
  <si>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</si>
  <si>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</si>
  <si>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</si>
  <si>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</si>
  <si>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</si>
  <si>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</si>
  <si>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</si>
  <si>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</si>
  <si>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</si>
  <si>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</si>
  <si>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</si>
  <si>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</si>
  <si>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</si>
  <si>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</si>
  <si>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</si>
  <si>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</si>
  <si>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</si>
  <si>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</si>
  <si>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</si>
  <si>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</si>
  <si>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</si>
  <si>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</si>
  <si>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</si>
  <si>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</si>
  <si>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</si>
  <si>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</si>
  <si>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</si>
  <si>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</si>
  <si>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</si>
  <si>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</si>
  <si>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</si>
  <si>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</si>
  <si>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</si>
  <si>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</si>
  <si>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</si>
  <si>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</si>
  <si>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</si>
  <si>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</si>
  <si>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</si>
  <si>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</si>
  <si>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</si>
  <si>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</si>
  <si>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</si>
  <si>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</si>
  <si>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</si>
  <si>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</si>
  <si>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</si>
  <si>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</si>
  <si>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</si>
  <si>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</si>
  <si>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</si>
  <si>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</si>
  <si>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</si>
  <si>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</si>
  <si>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</si>
  <si>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</si>
  <si>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</si>
  <si>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</si>
  <si>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</si>
  <si>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</si>
  <si>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</si>
  <si>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</si>
  <si>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</si>
  <si>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</si>
  <si>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</si>
  <si>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</si>
  <si>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</si>
  <si>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</si>
  <si>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</si>
  <si>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</si>
  <si>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</si>
  <si>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</si>
  <si>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</si>
  <si>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</si>
  <si>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</si>
  <si>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</si>
  <si>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</si>
  <si>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</si>
  <si>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</si>
  <si>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</si>
  <si>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</si>
  <si>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</si>
  <si>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</si>
  <si>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</si>
  <si>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</si>
  <si>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</si>
  <si>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</si>
  <si>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</si>
  <si>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</si>
  <si>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</si>
  <si>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</si>
  <si>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</si>
  <si>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</si>
  <si>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</si>
  <si>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</si>
  <si>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</si>
  <si>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</si>
  <si>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</si>
  <si>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</si>
  <si>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</si>
  <si>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</si>
  <si>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</si>
  <si>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</si>
  <si>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</si>
  <si>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</si>
  <si>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</si>
  <si>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</si>
  <si>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</si>
  <si>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</si>
  <si>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</si>
  <si>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</si>
  <si>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</si>
  <si>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</si>
  <si>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</si>
  <si>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</si>
  <si>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</si>
  <si>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</si>
  <si>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</si>
  <si>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</si>
  <si>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</si>
  <si>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</si>
  <si>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</si>
  <si>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</si>
  <si>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</si>
  <si>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</si>
  <si>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</si>
  <si>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</si>
  <si>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</si>
  <si>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</si>
  <si>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</si>
  <si>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</si>
  <si>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</si>
  <si>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</si>
  <si>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</si>
  <si>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</si>
  <si>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</si>
  <si>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</si>
  <si>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</si>
  <si>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</si>
  <si>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</si>
  <si>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</si>
  <si>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</si>
  <si>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</si>
  <si>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</si>
  <si>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</si>
  <si>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</si>
  <si>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</si>
  <si>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</si>
  <si>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</si>
  <si>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</si>
  <si>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</si>
  <si>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</si>
  <si>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</si>
  <si>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</si>
  <si>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</si>
  <si>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</si>
  <si>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</si>
  <si>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</si>
  <si>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</si>
  <si>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</si>
  <si>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</si>
  <si>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</si>
  <si>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</si>
  <si>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</si>
  <si>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</si>
  <si>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</si>
  <si>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</si>
  <si>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</si>
  <si>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</si>
  <si>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</si>
  <si>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</si>
  <si>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</si>
  <si>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</si>
  <si>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</si>
  <si>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</si>
  <si>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</si>
  <si>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</si>
  <si>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</si>
  <si>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</si>
  <si>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</si>
  <si>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</si>
  <si>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</si>
  <si>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</si>
  <si>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</si>
  <si>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</si>
  <si>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</si>
  <si>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</si>
  <si>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</si>
  <si>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</si>
  <si>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</si>
  <si>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</si>
  <si>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</si>
  <si>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</si>
  <si>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</si>
  <si>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</si>
  <si>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</si>
  <si>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</si>
  <si>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</si>
  <si>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</si>
  <si>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</si>
  <si>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</si>
  <si>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</si>
  <si>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</si>
  <si>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</si>
  <si>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</si>
  <si>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</si>
  <si>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</si>
  <si>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</si>
  <si>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</si>
  <si>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</si>
  <si>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</si>
  <si>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</si>
  <si>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</si>
  <si>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</si>
  <si>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</si>
  <si>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</si>
  <si>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</si>
  <si>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</si>
  <si>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</si>
  <si>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</si>
  <si>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</si>
  <si>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</si>
  <si>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</si>
  <si>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</si>
  <si>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</si>
  <si>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</si>
  <si>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</si>
  <si>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</si>
  <si>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</si>
  <si>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</si>
  <si>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</si>
  <si>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</si>
  <si>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</si>
  <si>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</si>
  <si>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</si>
  <si>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</si>
  <si>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</si>
  <si>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</si>
  <si>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</si>
  <si>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</si>
  <si>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</si>
  <si>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</si>
  <si>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</si>
  <si>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</si>
  <si>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</si>
  <si>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</si>
  <si>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</si>
  <si>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</si>
  <si>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</si>
  <si>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</si>
  <si>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Milton de Almeida Branco</t>
  </si>
  <si>
    <t>Espigão d'Oeste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</si>
</sst>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73" sqref="C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44774</v>
      </c>
      <c r="D8" s="267" t="str">
        <f>IF(C8="","",TEXT(C8,"DD/MM/AAAA"))</f>
        <v>01/08/2022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8.5</v>
      </c>
      <c r="D10" s="268">
        <f>IF(AND(C8=0, C9=0), "", C9-C8)</f>
        <v>152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8.5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7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/>
      <c r="C24" s="228"/>
      <c r="D24" s="231"/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6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11</v>
      </c>
      <c r="C26" s="228">
        <v>480</v>
      </c>
      <c r="D26" s="234"/>
      <c r="E26" s="240">
        <v>4</v>
      </c>
      <c r="F26" s="241">
        <v>305</v>
      </c>
      <c r="G26" s="255">
        <f>(ROUND(E26,3)*1.032)*ROUND(F26,3)</f>
        <v>1259.04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1</v>
      </c>
      <c r="C27" s="229">
        <v>550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/>
      <c r="C35" s="211"/>
      <c r="D35" s="292"/>
      <c r="E35" s="85"/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5</v>
      </c>
      <c r="C38" s="79" t="s">
        <v>33</v>
      </c>
      <c r="D38" s="84" t="s">
        <v>34</v>
      </c>
      <c r="E38" s="84" t="s">
        <v>13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/>
      <c r="C45" s="80"/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44774</v>
      </c>
      <c r="B52" s="293">
        <f>C9</f>
        <v>44926</v>
      </c>
      <c r="C52" s="83">
        <v>16679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923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81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4.25</v>
      </c>
      <c r="C72" s="81">
        <v>45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4.25</v>
      </c>
      <c r="C73" s="82">
        <v>45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I1" activePane="topRight" state="frozen"/>
      <selection pane="topRight" activeCell="AL8" sqref="AL8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/>
      <c r="U5" s="139">
        <f t="shared" ref="U5:U34" si="2">IF(T5&gt;0,(T5*(V5/100)),0)</f>
        <v>0</v>
      </c>
      <c r="V5" s="136">
        <f>IF(T5&gt;0,VLOOKUP(A5,'Lista Suspensa'!$A$1:$F$91,3,),0)</f>
        <v>0</v>
      </c>
      <c r="W5" s="136">
        <f>IF(OR(T5&gt;0,U5&gt;0),VLOOKUP(A5,'Lista Suspensa'!$A$1:$F$91,4,),0)</f>
        <v>0</v>
      </c>
      <c r="X5" s="136">
        <f>IF(OR(T5&gt;0,U5&gt;0),VLOOKUP(A5,'Lista Suspensa'!$A$1:$F$91,5,),0)</f>
        <v>0</v>
      </c>
      <c r="Y5" s="137">
        <f>IF(OR(T5&gt;0,U5&gt;0),VLOOKUP(A5,'Lista Suspensa'!$A$1:$F$91,6,),0)</f>
        <v>0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>
        <v>25</v>
      </c>
      <c r="AM5" s="136">
        <f>IF(AL5&gt;0,(AL5*(AN5/100)),0)</f>
        <v>7.7374999999999998</v>
      </c>
      <c r="AN5" s="136">
        <f>IF(AL5&gt;0,VLOOKUP(A5,'Lista Suspensa'!$A$1:$F$91,3,)," ")</f>
        <v>30.95</v>
      </c>
      <c r="AO5" s="136">
        <f>IF(OR(AL5&gt;0,AM5&gt;0),VLOOKUP(A5,'Lista Suspensa'!$A$1:$F$91,4,),0)</f>
        <v>7.5</v>
      </c>
      <c r="AP5" s="136">
        <f>IF(OR(AL5&gt;0,AM5&gt;0),VLOOKUP(A5,'Lista Suspensa'!$A$1:$F$91,5,),0)</f>
        <v>52.5</v>
      </c>
      <c r="AQ5" s="137">
        <f>IF(OR(AL5&gt;0,AM5&gt;0),VLOOKUP(A5,'Lista Suspensa'!$A$1:$F$91,6,),0)</f>
        <v>0.14699999999999999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/>
      <c r="U6" s="140">
        <f t="shared" si="2"/>
        <v>0</v>
      </c>
      <c r="V6" s="138">
        <f>IF(T6&gt;0,VLOOKUP(A6,'Lista Suspensa'!$A$1:$F$91,3,),0)</f>
        <v>0</v>
      </c>
      <c r="W6" s="138">
        <f>IF(OR(T6&gt;0,U6&gt;0),VLOOKUP(A6,'Lista Suspensa'!$A$1:$F$91,4,),0)</f>
        <v>0</v>
      </c>
      <c r="X6" s="138">
        <f>IF(OR(T6&gt;0,U6&gt;0),VLOOKUP(A6,'Lista Suspensa'!$A$1:$F$91,5,),0)</f>
        <v>0</v>
      </c>
      <c r="Y6" s="141">
        <f>IF(OR(T6&gt;0,U6&gt;0),VLOOKUP(A6,'Lista Suspensa'!$A$1:$F$91,6,),0)</f>
        <v>0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>
        <v>1</v>
      </c>
      <c r="AM6" s="138">
        <f t="shared" ref="AM6:AM34" si="7">IF(AL6&gt;0,(AL6*(AN6/100)),0)</f>
        <v>0.87879999999999991</v>
      </c>
      <c r="AN6" s="138">
        <f>IF(AL6&gt;0,VLOOKUP(A6,'Lista Suspensa'!$A$1:$F$91,3,)," ")</f>
        <v>87.88</v>
      </c>
      <c r="AO6" s="138">
        <f>IF(OR(AL6&gt;0,AM6&gt;0),VLOOKUP(A6,'Lista Suspensa'!$A$1:$F$91,4,),0)</f>
        <v>8.9600000000000009</v>
      </c>
      <c r="AP6" s="138">
        <f>IF(OR(AL6&gt;0,AM6&gt;0),VLOOKUP(A6,'Lista Suspensa'!$A$1:$F$91,5,),0)</f>
        <v>86.92</v>
      </c>
      <c r="AQ6" s="141">
        <f>IF(OR(AL6&gt;0,AM6&gt;0),VLOOKUP(A6,'Lista Suspensa'!$A$1:$F$91,6,),0)</f>
        <v>1.3873200000000001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/>
      <c r="U7" s="139">
        <f t="shared" si="2"/>
        <v>0</v>
      </c>
      <c r="V7" s="136">
        <f>IF(T7&gt;0,VLOOKUP(A7,'Lista Suspensa'!$A$1:$F$91,3,),0)</f>
        <v>0</v>
      </c>
      <c r="W7" s="136">
        <f>IF(OR(T7&gt;0,U7&gt;0),VLOOKUP(A7,'Lista Suspensa'!$A$1:$F$91,4,),0)</f>
        <v>0</v>
      </c>
      <c r="X7" s="136">
        <f>IF(OR(T7&gt;0,U7&gt;0),VLOOKUP(A7,'Lista Suspensa'!$A$1:$F$91,5,),0)</f>
        <v>0</v>
      </c>
      <c r="Y7" s="137">
        <f>IF(OR(T7&gt;0,U7&gt;0),VLOOKUP(A7,'Lista Suspensa'!$A$1:$F$91,6,),0)</f>
        <v>0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>
        <v>0.5</v>
      </c>
      <c r="AM7" s="136">
        <f t="shared" si="7"/>
        <v>0.44325000000000003</v>
      </c>
      <c r="AN7" s="136">
        <f>IF(AL7&gt;0,VLOOKUP(A7,'Lista Suspensa'!$A$1:$F$91,3,)," ")</f>
        <v>88.65</v>
      </c>
      <c r="AO7" s="136">
        <f>IF(OR(AL7&gt;0,AM7&gt;0),VLOOKUP(A7,'Lista Suspensa'!$A$1:$F$91,4,),0)</f>
        <v>48.84</v>
      </c>
      <c r="AP7" s="136">
        <f>IF(OR(AL7&gt;0,AM7&gt;0),VLOOKUP(A7,'Lista Suspensa'!$A$1:$F$91,5,),0)</f>
        <v>79.45</v>
      </c>
      <c r="AQ7" s="137">
        <f>IF(OR(AL7&gt;0,AM7&gt;0),VLOOKUP(A7,'Lista Suspensa'!$A$1:$F$91,6,),0)</f>
        <v>1.4099900000000001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1.23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0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0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0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9.06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9.66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57.15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0.32908999999999999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e">
        <f>VLOOKUP('Entradas Rebanho'!B35,'Lista Suspensa'!AH:AI,2,FALSE)</f>
        <v>#N/A</v>
      </c>
      <c r="AV6" s="165" t="e">
        <f>VLOOKUP('Entradas Rebanho'!C35,'Lista Suspensa'!AH:AI,2,FALSE)</f>
        <v>#N/A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2024-11-07T12:46:07Z</dcterms:modified>
</cp:coreProperties>
</file>