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0" yWindow="495" windowWidth="28800" windowHeight="16005" activeTab="1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S17" i="2" s="1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<sst xmlns="http://schemas.openxmlformats.org/spreadsheetml/2006/main" count="779" uniqueCount="380">
  <si>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</si>
  <si>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</si>
  <si>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</si>
  <si>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</si>
  <si>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</si>
  <si>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</si>
  <si>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</si>
  <si>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</si>
  <si>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</si>
  <si>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</si>
  <si>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</si>
  <si>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</si>
  <si>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</si>
  <si>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</si>
  <si>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</si>
  <si>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</si>
  <si>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</si>
  <si>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</si>
  <si>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</si>
  <si>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</si>
  <si>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</si>
  <si>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</si>
  <si>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</si>
  <si>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</si>
  <si>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</si>
  <si>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</si>
  <si>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</si>
  <si>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</si>
  <si>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</si>
  <si>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</si>
  <si>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</si>
  <si>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</si>
  <si>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</si>
  <si>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</si>
  <si>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</si>
  <si>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</si>
  <si>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</si>
  <si>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</si>
  <si>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</si>
  <si>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</si>
  <si>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</si>
  <si>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</si>
  <si>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</si>
  <si>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</si>
  <si>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</si>
  <si>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</si>
  <si>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</si>
  <si>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</si>
  <si>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</si>
  <si>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</si>
  <si>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</si>
  <si>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</si>
  <si>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</si>
  <si>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</si>
  <si>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</si>
  <si>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</si>
  <si>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</si>
  <si>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</si>
  <si>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</si>
  <si>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</si>
  <si>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</si>
  <si>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</si>
  <si>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</si>
  <si>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</si>
  <si>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</si>
  <si>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</si>
  <si>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</si>
  <si>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</si>
  <si>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</si>
  <si>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</si>
  <si>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</si>
  <si>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</si>
  <si>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</si>
  <si>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</si>
  <si>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</si>
  <si>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</si>
  <si>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</si>
  <si>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</si>
  <si>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</si>
  <si>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</si>
  <si>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</si>
  <si>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</si>
  <si>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</si>
  <si>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</si>
  <si>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</si>
  <si>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</si>
  <si>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</si>
  <si>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</si>
  <si>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</si>
  <si>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</si>
  <si>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</si>
  <si>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</si>
  <si>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</si>
  <si>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</si>
  <si>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</si>
  <si>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</si>
  <si>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</si>
  <si>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</si>
  <si>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</si>
  <si>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</si>
  <si>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</si>
  <si>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</si>
  <si>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</si>
  <si>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</si>
  <si>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</si>
  <si>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</si>
  <si>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</si>
  <si>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</si>
  <si>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</si>
  <si>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</si>
  <si>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</si>
  <si>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</si>
  <si>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</si>
  <si>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</si>
  <si>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</si>
  <si>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</si>
  <si>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</si>
  <si>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</si>
  <si>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</si>
  <si>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</si>
  <si>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</si>
  <si>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</si>
  <si>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</si>
  <si>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</si>
  <si>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</si>
  <si>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</si>
  <si>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</si>
  <si>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</si>
  <si>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</si>
  <si>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</si>
  <si>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</si>
  <si>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</si>
  <si>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</si>
  <si>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</si>
  <si>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</si>
  <si>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</si>
  <si>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</si>
  <si>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</si>
  <si>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</si>
  <si>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</si>
  <si>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</si>
  <si>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</si>
  <si>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</si>
  <si>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</si>
  <si>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</si>
  <si>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</si>
  <si>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</si>
  <si>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</si>
  <si>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</si>
  <si>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</si>
  <si>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</si>
  <si>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</si>
  <si>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</si>
  <si>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</si>
  <si>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</si>
  <si>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</si>
  <si>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</si>
  <si>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</si>
  <si>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</si>
  <si>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</si>
  <si>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</si>
  <si>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</si>
  <si>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</si>
  <si>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</si>
  <si>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</si>
  <si>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</si>
  <si>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</si>
  <si>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</si>
  <si>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</si>
  <si>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</si>
  <si>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</si>
  <si>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</si>
  <si>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</si>
  <si>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</si>
  <si>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</si>
  <si>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</si>
  <si>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</si>
  <si>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</si>
  <si>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</si>
  <si>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</si>
  <si>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</si>
  <si>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</si>
  <si>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</si>
  <si>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</si>
  <si>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</si>
  <si>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</si>
  <si>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</si>
  <si>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</si>
  <si>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</si>
  <si>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</si>
  <si>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</si>
  <si>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</si>
  <si>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</si>
  <si>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</si>
  <si>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</si>
  <si>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</si>
  <si>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</si>
  <si>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</si>
  <si>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</si>
  <si>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</si>
  <si>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</si>
  <si>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</si>
  <si>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</si>
  <si>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</si>
  <si>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</si>
  <si>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</si>
  <si>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</si>
  <si>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</si>
  <si>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</si>
  <si>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</si>
  <si>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</si>
  <si>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</si>
  <si>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</si>
  <si>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</si>
  <si>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</si>
  <si>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</si>
  <si>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</si>
  <si>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</si>
  <si>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</si>
  <si>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</si>
  <si>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</si>
  <si>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</si>
  <si>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</si>
  <si>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</si>
  <si>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</si>
  <si>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</si>
  <si>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</si>
  <si>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</si>
  <si>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</si>
  <si>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</si>
  <si>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</si>
  <si>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</si>
  <si>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</si>
  <si>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</si>
  <si>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</si>
  <si>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</si>
  <si>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</si>
  <si>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</si>
  <si>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</si>
  <si>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</si>
  <si>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</si>
  <si>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</si>
  <si>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</si>
  <si>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</si>
  <si>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</si>
  <si>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</si>
  <si>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</si>
  <si>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</si>
  <si>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</si>
  <si>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</si>
  <si>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</si>
  <si>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</si>
  <si>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</si>
  <si>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</si>
  <si>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</si>
  <si>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</si>
  <si>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</si>
  <si>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</si>
  <si>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</si>
  <si>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</si>
  <si>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</si>
  <si>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</si>
  <si>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</si>
  <si>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</si>
  <si>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</si>
  <si>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</si>
  <si>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</si>
  <si>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</si>
  <si>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</si>
  <si>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</si>
  <si>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</si>
  <si>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</si>
  <si>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</si>
  <si>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</si>
  <si>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</si>
  <si>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</si>
  <si>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</si>
  <si>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</si>
  <si>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</si>
  <si>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</si>
  <si>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</si>
  <si>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</si>
  <si>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</si>
  <si>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</si>
  <si>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</si>
  <si>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</si>
  <si>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</si>
  <si>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</si>
  <si>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</si>
  <si>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</si>
  <si>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</si>
  <si>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</si>
  <si>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</si>
  <si>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</si>
  <si>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</si>
  <si>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</si>
  <si>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</si>
  <si>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</si>
  <si>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</si>
  <si>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</si>
  <si>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</si>
  <si>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</si>
  <si>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</si>
  <si>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</si>
  <si>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</si>
  <si>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</si>
  <si>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</si>
  <si>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</si>
  <si>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</si>
  <si>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</si>
  <si>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</si>
  <si>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</si>
  <si>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</si>
  <si>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</si>
  <si>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</si>
  <si>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</si>
  <si>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</si>
  <si>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</si>
  <si>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</si>
  <si>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</si>
  <si>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</si>
  <si>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</si>
  <si>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</si>
  <si>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</si>
  <si>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</si>
  <si>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</si>
  <si>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</si>
  <si>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</si>
  <si>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</si>
  <si>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</si>
  <si>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</si>
  <si>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</si>
  <si>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</si>
  <si>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</si>
  <si>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</si>
  <si>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</si>
  <si>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</si>
  <si>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</si>
  <si>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</si>
  <si>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</si>
  <si>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</si>
  <si>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</si>
  <si>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</si>
  <si>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</si>
  <si>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</si>
  <si>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</si>
  <si>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</si>
  <si>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</si>
  <si>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</si>
  <si>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</si>
  <si>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</si>
  <si>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</si>
  <si>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</si>
  <si>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</si>
  <si>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</si>
  <si>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</si>
  <si>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</si>
  <si>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</si>
  <si>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</si>
  <si>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</si>
  <si>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</si>
  <si>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</si>
  <si>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</si>
  <si>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</si>
  <si>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</si>
  <si>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</si>
  <si>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</si>
  <si>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</si>
  <si>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</si>
  <si>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</si>
  <si>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</si>
  <si>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</si>
  <si>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</si>
  <si>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</si>
  <si>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</si>
  <si>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</si>
  <si>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</si>
  <si>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Silagem</t>
  </si>
  <si>
    <t>Fazenda Potreiro</t>
  </si>
  <si>
    <t>São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</si>
</sst>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12"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P1:AP4" totalsRowShown="0" headerRowDxfId="33" headerRowBorderDxfId="32" tableBorderDxfId="31" totalsRowBorderDxfId="30">
  <autoFilter ref="AP1:AP4"/>
  <tableColumns count="1">
    <tableColumn id="1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Q1:AQ3" totalsRowShown="0" headerRowDxfId="29" headerRowBorderDxfId="28" tableBorderDxfId="27" totalsRowBorderDxfId="26">
  <autoFilter ref="AQ1:AQ3"/>
  <tableColumns count="1">
    <tableColumn id="1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R1:AR4" totalsRowShown="0" headerRowDxfId="25" headerRowBorderDxfId="24" tableBorderDxfId="23" totalsRowBorderDxfId="22">
  <autoFilter ref="AR1:AR4"/>
  <tableColumns count="1">
    <tableColumn id="1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S1:AS3" totalsRowShown="0" headerRowDxfId="21" headerRowBorderDxfId="20" tableBorderDxfId="19" totalsRowBorderDxfId="18">
  <autoFilter ref="AS1:AS3"/>
  <tableColumns count="1">
    <tableColumn id="1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K1:AK4" totalsRowShown="0" headerRowDxfId="17" headerRowBorderDxfId="16" tableBorderDxfId="15" totalsRowBorderDxfId="14">
  <autoFilter ref="AK1:AK4"/>
  <tableColumns count="1">
    <tableColumn id="1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L1:AL3" totalsRowShown="0" headerRowDxfId="13" headerRowBorderDxfId="12" tableBorderDxfId="11" totalsRowBorderDxfId="10">
  <autoFilter ref="AL1:AL3"/>
  <tableColumns count="1">
    <tableColumn id="1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M1:AM2" totalsRowShown="0" headerRowDxfId="9" dataDxfId="7" headerRowBorderDxfId="8" tableBorderDxfId="6" totalsRowBorderDxfId="5">
  <autoFilter ref="AM1:AM2"/>
  <tableColumns count="1">
    <tableColumn id="1" name="Confinado" dataDxfId="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N1:AN4" totalsRowShown="0" headerRowDxfId="3" headerRowBorderDxfId="2" tableBorderDxfId="1" totalsRowBorderDxfId="0">
  <autoFilter ref="AN1:AN4"/>
  <tableColumns count="1">
    <tableColumn id="1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opLeftCell="A34" zoomScale="120" zoomScaleNormal="120" workbookViewId="0">
      <selection activeCell="C49" sqref="C49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42578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207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101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45170</v>
      </c>
      <c r="D8" s="267" t="str">
        <f>IF(C8="","",TEXT(C8,"DD/MM/AAAA"))</f>
        <v>01/09/2023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45534</v>
      </c>
      <c r="D9" s="267" t="str">
        <f>IF(C9="","",TEXT(C9,"DD/MM/AAAA"))</f>
        <v>30/08/2024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22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7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12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>
        <v>4</v>
      </c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>
        <v>5</v>
      </c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173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0</v>
      </c>
      <c r="C21" s="227">
        <v>0</v>
      </c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25</v>
      </c>
      <c r="C22" s="228">
        <v>90</v>
      </c>
      <c r="D22" s="231">
        <v>1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12</v>
      </c>
      <c r="C23" s="227">
        <v>180</v>
      </c>
      <c r="D23" s="232">
        <v>0.8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13</v>
      </c>
      <c r="C24" s="228">
        <v>380</v>
      </c>
      <c r="D24" s="231">
        <v>0.8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10</v>
      </c>
      <c r="C25" s="227">
        <v>500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42</v>
      </c>
      <c r="C26" s="228">
        <v>480</v>
      </c>
      <c r="D26" s="234"/>
      <c r="E26" s="240">
        <v>20</v>
      </c>
      <c r="F26" s="241">
        <v>411</v>
      </c>
      <c r="G26" s="255">
        <f>(ROUND(E26,3)*1.032)*ROUND(F26,3)</f>
        <v>8483.0400000000009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0</v>
      </c>
      <c r="C27" s="229">
        <v>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34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100</v>
      </c>
      <c r="D47" s="85"/>
      <c r="E47" s="82"/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45170</v>
      </c>
      <c r="B52" s="293">
        <f>C9</f>
        <v>45534</v>
      </c>
      <c r="C52" s="83">
        <v>365000</v>
      </c>
      <c r="D52" s="83">
        <v>4.2</v>
      </c>
      <c r="E52" s="83">
        <v>3.23</v>
      </c>
      <c r="F52" s="83">
        <v>12.5</v>
      </c>
      <c r="G52" s="83">
        <v>8</v>
      </c>
      <c r="H52" s="82">
        <v>150</v>
      </c>
      <c r="I52" s="215">
        <v>3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12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0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10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>
        <v>0</v>
      </c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>
        <v>0</v>
      </c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60000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377</v>
      </c>
      <c r="B72" s="79">
        <v>12</v>
      </c>
      <c r="C72" s="81">
        <v>65</v>
      </c>
      <c r="D72" s="76" t="s">
        <v>56</v>
      </c>
      <c r="E72" s="193" t="s">
        <v>226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/>
      <c r="B73" s="77"/>
      <c r="C73" s="82"/>
      <c r="D73" s="77"/>
      <c r="E73" s="194"/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 t="s">
        <v>217</v>
      </c>
      <c r="B81" s="79">
        <v>300</v>
      </c>
      <c r="C81" s="76">
        <v>4.7</v>
      </c>
      <c r="D81" s="286">
        <f t="shared" ref="D81:D86" si="0">B81*C81</f>
        <v>1410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111" priority="3" operator="equal">
      <formula>0</formula>
    </cfRule>
    <cfRule type="cellIs" dxfId="110" priority="4" operator="greaterThan">
      <formula>0</formula>
    </cfRule>
  </conditionalFormatting>
  <conditionalFormatting sqref="D82 D84 D86">
    <cfRule type="cellIs" dxfId="109" priority="1" operator="equal">
      <formula>0</formula>
    </cfRule>
    <cfRule type="cellIs" dxfId="108" priority="2" operator="greaterThan">
      <formula>0</formula>
    </cfRule>
  </conditionalFormatting>
  <dataValidations count="39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Suspensa'!$R$2:$R$3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Suspensa'!$Z$2:$Z$10</xm:f>
          </x14:formula1>
          <xm:sqref>D72:E77</xm:sqref>
        </x14:dataValidation>
        <x14:dataValidation type="list" allowBlank="1" showErrorMessage="1">
          <x14:formula1>
            <xm:f>'Lista Suspensa'!$P$2:$P$3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Suspensa'!$T$2:$T$5</xm:f>
          </x14:formula1>
          <xm:sqref>E39</xm:sqref>
        </x14:dataValidation>
        <x14:dataValidation type="list" allowBlank="1" showErrorMessage="1">
          <x14:formula1>
            <xm:f>'Lista Suspensa'!$X$2:$X$3</xm:f>
          </x14:formula1>
          <xm:sqref>E32:E38</xm:sqref>
        </x14:dataValidation>
        <x14:dataValidation type="list" allowBlank="1" showInputMessage="1" showErrorMessage="1">
          <x14:formula1>
            <xm:f>'Lista Suspensa'!$AD$2:$AD$4</xm:f>
          </x14:formula1>
          <xm:sqref>B66:B68</xm:sqref>
        </x14:dataValidation>
        <x14:dataValidation type="list" allowBlank="1" showInputMessage="1" showErrorMessage="1">
          <x14:formula1>
            <xm:f>'Lista Suspensa'!$AF$2:$AF$10</xm:f>
          </x14:formula1>
          <xm:sqref>C17</xm:sqref>
        </x14:dataValidation>
        <x14:dataValidation type="list" allowBlank="1" showErrorMessage="1">
          <x14:formula1>
            <xm:f>'Lista Suspensa'!$AK$2:$AK$4</xm:f>
          </x14:formula1>
          <xm:sqref>B32:B38</xm:sqref>
        </x14:dataValidation>
        <x14:dataValidation type="list" allowBlank="1" showInputMessage="1" showErrorMessage="1">
          <x14:formula1>
            <xm:f>'Lista Suspensa'!$AX$2:$AX$27</xm:f>
          </x14:formula1>
          <xm:sqref>C4</xm:sqref>
        </x14:dataValidation>
        <x14:dataValidation type="list" allowBlank="1" showInputMessage="1" showErrorMessage="1">
          <x14:formula1>
            <xm:f>'Lista Suspensa'!$AZ$2:$AZ$4</xm:f>
          </x14:formula1>
          <xm:sqref>A81:A86</xm:sqref>
        </x14:dataValidation>
        <x14:dataValidation type="list" allowBlank="1" showInputMessage="1" showErrorMessage="1">
          <x14:formula1>
            <xm:f>'Lista Suspensa'!$BD$2:$BD$4</xm:f>
          </x14:formula1>
          <xm:sqref>B64</xm:sqref>
        </x14:dataValidation>
        <x14:dataValidation type="list" allowBlank="1" showInputMessage="1" showErrorMessage="1">
          <x14:formula1>
            <xm:f>'Lista Suspensa'!$BB$2:$BB$7</xm:f>
          </x14:formula1>
          <xm:sqref>B65</xm:sqref>
        </x14:dataValidation>
        <x14:dataValidation type="list" allowBlank="1" showErrorMessage="1">
          <x14:formula1>
            <xm:f>'Lista Suspensa'!$V$2:$V$12</xm:f>
          </x14:formula1>
          <xm:sqref>F42:F48 D42:D48 B42:B48</xm:sqref>
        </x14:dataValidation>
        <x14:dataValidation type="list" allowBlank="1" showErrorMessage="1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tabSelected="1" topLeftCell="A4" workbookViewId="0">
      <pane xSplit="1" topLeftCell="P1" activePane="topRight" state="frozen"/>
      <selection pane="topRight" activeCell="AE33" sqref="AE33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42578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116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>
        <v>0.3</v>
      </c>
      <c r="I5" s="139">
        <f t="shared" ref="I5:I34" si="0">IF(H5&gt;0,(H5*(J5/100)),0)</f>
        <v>0.26822999999999997</v>
      </c>
      <c r="J5" s="136">
        <f>IF(H5&gt;0,VLOOKUP(A5,'Lista Suspensa'!$A$1:$F$90,3,)," ")</f>
        <v>89.41</v>
      </c>
      <c r="K5" s="136">
        <f>IF(OR(H5&gt;0,I5&gt;0),VLOOKUP(A5,'Lista Suspensa'!$A$1:$F$90,4,),0)</f>
        <v>56.74</v>
      </c>
      <c r="L5" s="136">
        <f>IF(OR(H5&gt;0,I5&gt;0),VLOOKUP(A5,'Lista Suspensa'!$A$1:$F$90,5,),0)</f>
        <v>79.64</v>
      </c>
      <c r="M5" s="137">
        <f>IF(OR(H5&gt;0,I5&gt;0),VLOOKUP(A5,'Lista Suspensa'!$A$1:$F$90,6,),0)</f>
        <v>0.94328999999999996</v>
      </c>
      <c r="N5" s="94">
        <v>0.5</v>
      </c>
      <c r="O5" s="139">
        <f t="shared" ref="O5:O34" si="1">IF(N5&gt;0,(N5*(P5/100)),0)</f>
        <v>0.44705</v>
      </c>
      <c r="P5" s="136">
        <f>IF(N5&gt;0,VLOOKUP(A5,'Lista Suspensa'!$A$1:$F$90,3,)," ")</f>
        <v>89.41</v>
      </c>
      <c r="Q5" s="136">
        <f>IF(OR(N5&gt;0,O5&gt;0),VLOOKUP(A5,'Lista Suspensa'!$A$1:$F$90,4,),0)</f>
        <v>56.74</v>
      </c>
      <c r="R5" s="136">
        <f>IF(OR(N5&gt;0,O5&gt;0),VLOOKUP(A5,'Lista Suspensa'!$A$1:$F$90,5,),0)</f>
        <v>79.64</v>
      </c>
      <c r="S5" s="137">
        <f>IF(OR(N5&gt;0,O5&gt;0),VLOOKUP(A5,'Lista Suspensa'!$A$1:$F$90,6,),0)</f>
        <v>0.94328999999999996</v>
      </c>
      <c r="T5" s="94">
        <v>0.5</v>
      </c>
      <c r="U5" s="139">
        <f t="shared" ref="U5:U34" si="2">IF(T5&gt;0,(T5*(V5/100)),0)</f>
        <v>0.44705</v>
      </c>
      <c r="V5" s="136">
        <f>IF(T5&gt;0,VLOOKUP(A5,'Lista Suspensa'!$A$1:$F$90,3,),0)</f>
        <v>89.41</v>
      </c>
      <c r="W5" s="136">
        <f>IF(OR(T5&gt;0,U5&gt;0),VLOOKUP(A5,'Lista Suspensa'!$A$1:$F$90,4,),0)</f>
        <v>56.74</v>
      </c>
      <c r="X5" s="136">
        <f>IF(OR(T5&gt;0,U5&gt;0),VLOOKUP(A5,'Lista Suspensa'!$A$1:$F$90,5,),0)</f>
        <v>79.64</v>
      </c>
      <c r="Y5" s="137">
        <f>IF(OR(T5&gt;0,U5&gt;0),VLOOKUP(A5,'Lista Suspensa'!$A$1:$F$90,6,),0)</f>
        <v>0.94328999999999996</v>
      </c>
      <c r="Z5" s="94"/>
      <c r="AA5" s="136">
        <f t="shared" ref="AA5:AA34" si="3">IF(Z5&gt;0,(Z5*(AB5/100)),0)</f>
        <v>0</v>
      </c>
      <c r="AB5" s="136" t="str">
        <f>IF(Z5&gt;0,VLOOKUP(A5,'Lista Suspensa'!$A$1:$F$90,3,)," ")</f>
        <v xml:space="preserve"> </v>
      </c>
      <c r="AC5" s="136">
        <f>IF(OR(Z5&gt;0,AA5&gt;0),VLOOKUP(A5,'Lista Suspensa'!$A$1:$F$90,4,),0)</f>
        <v>0</v>
      </c>
      <c r="AD5" s="136">
        <f>IF(OR(Z5&gt;0,AA5&gt;0),VLOOKUP(A5,'Lista Suspensa'!$A$1:$F$90,5,),0)</f>
        <v>0</v>
      </c>
      <c r="AE5" s="137">
        <f>IF(OR(Z5&gt;0,AA5&gt;0),VLOOKUP(A5,'Lista Suspensa'!$A$1:$F$90,6,),0)</f>
        <v>0</v>
      </c>
      <c r="AF5" s="94">
        <v>0.8</v>
      </c>
      <c r="AG5" s="138">
        <f>IF(AF5&gt;0,(AF5*(AH5/100)),0)</f>
        <v>0.71528000000000003</v>
      </c>
      <c r="AH5" s="136">
        <f>IF(AF5&gt;0,VLOOKUP(A5,'Lista Suspensa'!$A$1:$F$90,3,)," ")</f>
        <v>89.41</v>
      </c>
      <c r="AI5" s="136">
        <f>IF(OR(AF5&gt;0,AG5&gt;0),VLOOKUP(A5,'Lista Suspensa'!$A$1:$F$90,4,),0)</f>
        <v>56.74</v>
      </c>
      <c r="AJ5" s="136">
        <f>IF(OR(AF5&gt;0,AG5&gt;0),VLOOKUP(A5,'Lista Suspensa'!$A$1:$F$90,5,),0)</f>
        <v>79.64</v>
      </c>
      <c r="AK5" s="137">
        <f>IF(OR(AF5&gt;0,AG5&gt;0),VLOOKUP(A5,'Lista Suspensa'!$A$1:$F$90,6,),0)</f>
        <v>0.94328999999999996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70</v>
      </c>
      <c r="B6" s="95"/>
      <c r="C6" s="135">
        <f t="shared" ref="C6:C13" si="5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/>
      <c r="I6" s="140">
        <f t="shared" si="0"/>
        <v>0</v>
      </c>
      <c r="J6" s="138" t="str">
        <f>IF(H6&gt;0,VLOOKUP(A6,'Lista Suspensa'!$A$1:$F$90,3,)," ")</f>
        <v xml:space="preserve"> </v>
      </c>
      <c r="K6" s="138">
        <f>IF(OR(H6&gt;0,I6&gt;0),VLOOKUP(A6,'Lista Suspensa'!$A$1:$F$90,4,),0)</f>
        <v>0</v>
      </c>
      <c r="L6" s="138">
        <f>IF(OR(H6&gt;0,I6&gt;0),VLOOKUP(A6,'Lista Suspensa'!$A$1:$F$90,5,),0)</f>
        <v>0</v>
      </c>
      <c r="M6" s="141">
        <f>IF(OR(H6&gt;0,I6&gt;0),VLOOKUP(A6,'Lista Suspensa'!$A$1:$F$90,6,),0)</f>
        <v>0</v>
      </c>
      <c r="N6" s="95"/>
      <c r="O6" s="140">
        <f t="shared" si="1"/>
        <v>0</v>
      </c>
      <c r="P6" s="138" t="str">
        <f>IF(N6&gt;0,VLOOKUP(A6,'Lista Suspensa'!$A$1:$F$90,3,)," ")</f>
        <v xml:space="preserve"> </v>
      </c>
      <c r="Q6" s="138">
        <f>IF(OR(N6&gt;0,O6&gt;0),VLOOKUP(A6,'Lista Suspensa'!$A$1:$F$90,4,),0)</f>
        <v>0</v>
      </c>
      <c r="R6" s="138">
        <f>IF(OR(N6&gt;0,O6&gt;0),VLOOKUP(A6,'Lista Suspensa'!$A$1:$F$90,5,),0)</f>
        <v>0</v>
      </c>
      <c r="S6" s="141">
        <f>IF(OR(N6&gt;0,O6&gt;0),VLOOKUP(A6,'Lista Suspensa'!$A$1:$F$90,6,),0)</f>
        <v>0</v>
      </c>
      <c r="T6" s="95"/>
      <c r="U6" s="140">
        <f t="shared" si="2"/>
        <v>0</v>
      </c>
      <c r="V6" s="138">
        <f>IF(T6&gt;0,VLOOKUP(A6,'Lista Suspensa'!$A$1:$F$90,3,),0)</f>
        <v>0</v>
      </c>
      <c r="W6" s="138">
        <f>IF(OR(T6&gt;0,U6&gt;0),VLOOKUP(A6,'Lista Suspensa'!$A$1:$F$90,4,),0)</f>
        <v>0</v>
      </c>
      <c r="X6" s="138">
        <f>IF(OR(T6&gt;0,U6&gt;0),VLOOKUP(A6,'Lista Suspensa'!$A$1:$F$90,5,),0)</f>
        <v>0</v>
      </c>
      <c r="Y6" s="141">
        <f>IF(OR(T6&gt;0,U6&gt;0),VLOOKUP(A6,'Lista Suspensa'!$A$1:$F$90,6,),0)</f>
        <v>0</v>
      </c>
      <c r="Z6" s="95">
        <v>0.3</v>
      </c>
      <c r="AA6" s="138">
        <f t="shared" si="3"/>
        <v>0.26595000000000002</v>
      </c>
      <c r="AB6" s="138">
        <f>IF(Z6&gt;0,VLOOKUP(A6,'Lista Suspensa'!$A$1:$F$90,3,)," ")</f>
        <v>88.65</v>
      </c>
      <c r="AC6" s="138">
        <f>IF(OR(Z6&gt;0,AA6&gt;0),VLOOKUP(A6,'Lista Suspensa'!$A$1:$F$90,4,),0)</f>
        <v>48.84</v>
      </c>
      <c r="AD6" s="138">
        <f>IF(OR(Z6&gt;0,AA6&gt;0),VLOOKUP(A6,'Lista Suspensa'!$A$1:$F$90,5,),0)</f>
        <v>79.45</v>
      </c>
      <c r="AE6" s="141">
        <f>IF(OR(Z6&gt;0,AA6&gt;0),VLOOKUP(A6,'Lista Suspensa'!$A$1:$F$90,6,),0)</f>
        <v>1.4099900000000001</v>
      </c>
      <c r="AF6" s="95">
        <v>1.1000000000000001</v>
      </c>
      <c r="AG6" s="138">
        <f t="shared" ref="AG6:AG34" si="6">IF(AF6&gt;0,(AF6*(AH6/100)),0)</f>
        <v>0.97515000000000018</v>
      </c>
      <c r="AH6" s="138">
        <f>IF(AF6&gt;0,VLOOKUP(A6,'Lista Suspensa'!$A$1:$F$90,3,)," ")</f>
        <v>88.65</v>
      </c>
      <c r="AI6" s="138">
        <f>IF(OR(AF6&gt;0,AG6&gt;0),VLOOKUP(A6,'Lista Suspensa'!$A$1:$F$90,4,),0)</f>
        <v>48.84</v>
      </c>
      <c r="AJ6" s="138">
        <f>IF(OR(AF6&gt;0,AG6&gt;0),VLOOKUP(A6,'Lista Suspensa'!$A$1:$F$90,5,),0)</f>
        <v>79.45</v>
      </c>
      <c r="AK6" s="141">
        <f>IF(OR(AF6&gt;0,AG6&gt;0),VLOOKUP(A6,'Lista Suspensa'!$A$1:$F$90,6,),0)</f>
        <v>1.4099900000000001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111</v>
      </c>
      <c r="B7" s="94"/>
      <c r="C7" s="134">
        <f t="shared" si="5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f t="shared" si="0"/>
        <v>0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0</v>
      </c>
      <c r="L7" s="136">
        <f>IF(OR(H7&gt;0,I7&gt;0),VLOOKUP(A7,'Lista Suspensa'!$A$1:$F$90,5,),0)</f>
        <v>0</v>
      </c>
      <c r="M7" s="137">
        <f>IF(OR(H7&gt;0,I7&gt;0),VLOOKUP(A7,'Lista Suspensa'!$A$1:$F$90,6,),0)</f>
        <v>0</v>
      </c>
      <c r="N7" s="94"/>
      <c r="O7" s="139">
        <f t="shared" si="1"/>
        <v>0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0</v>
      </c>
      <c r="R7" s="136">
        <f>IF(OR(N7&gt;0,O7&gt;0),VLOOKUP(A7,'Lista Suspensa'!$A$1:$F$90,5,),0)</f>
        <v>0</v>
      </c>
      <c r="S7" s="137">
        <f>IF(OR(N7&gt;0,O7&gt;0),VLOOKUP(A7,'Lista Suspensa'!$A$1:$F$90,6,),0)</f>
        <v>0</v>
      </c>
      <c r="T7" s="94"/>
      <c r="U7" s="139">
        <f t="shared" si="2"/>
        <v>0</v>
      </c>
      <c r="V7" s="136">
        <f>IF(T7&gt;0,VLOOKUP(A7,'Lista Suspensa'!$A$1:$F$90,3,),0)</f>
        <v>0</v>
      </c>
      <c r="W7" s="136">
        <f>IF(OR(T7&gt;0,U7&gt;0),VLOOKUP(A7,'Lista Suspensa'!$A$1:$F$90,4,),0)</f>
        <v>0</v>
      </c>
      <c r="X7" s="136">
        <f>IF(OR(T7&gt;0,U7&gt;0),VLOOKUP(A7,'Lista Suspensa'!$A$1:$F$90,5,),0)</f>
        <v>0</v>
      </c>
      <c r="Y7" s="137">
        <f>IF(OR(T7&gt;0,U7&gt;0),VLOOKUP(A7,'Lista Suspensa'!$A$1:$F$90,6,),0)</f>
        <v>0</v>
      </c>
      <c r="Z7" s="94"/>
      <c r="AA7" s="136">
        <f t="shared" si="3"/>
        <v>0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0</v>
      </c>
      <c r="AD7" s="136">
        <f>IF(OR(Z7&gt;0,AA7&gt;0),VLOOKUP(A7,'Lista Suspensa'!$A$1:$F$90,5,),0)</f>
        <v>0</v>
      </c>
      <c r="AE7" s="137">
        <f>IF(OR(Z7&gt;0,AA7&gt;0),VLOOKUP(A7,'Lista Suspensa'!$A$1:$F$90,6,),0)</f>
        <v>0</v>
      </c>
      <c r="AF7" s="94"/>
      <c r="AG7" s="136">
        <f t="shared" si="6"/>
        <v>0</v>
      </c>
      <c r="AH7" s="136" t="str">
        <f>IF(AF7&gt;0,VLOOKUP(A7,'Lista Suspensa'!$A$1:$F$90,3,)," ")</f>
        <v xml:space="preserve"> </v>
      </c>
      <c r="AI7" s="136">
        <f>IF(OR(AF7&gt;0,AG7&gt;0),VLOOKUP(A7,'Lista Suspensa'!$A$1:$F$90,4,),0)</f>
        <v>0</v>
      </c>
      <c r="AJ7" s="136">
        <f>IF(OR(AF7&gt;0,AG7&gt;0),VLOOKUP(A7,'Lista Suspensa'!$A$1:$F$90,5,),0)</f>
        <v>0</v>
      </c>
      <c r="AK7" s="137">
        <f>IF(OR(AF7&gt;0,AG7&gt;0),VLOOKUP(A7,'Lista Suspensa'!$A$1:$F$90,6,),0)</f>
        <v>0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335</v>
      </c>
      <c r="B8" s="95"/>
      <c r="C8" s="122">
        <f t="shared" si="5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/>
      <c r="I8" s="140">
        <f t="shared" si="0"/>
        <v>0</v>
      </c>
      <c r="J8" s="138" t="str">
        <f>IF(H8&gt;0,VLOOKUP(A8,'Lista Suspensa'!$A$1:$F$90,3,)," ")</f>
        <v xml:space="preserve"> 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</v>
      </c>
      <c r="N8" s="95"/>
      <c r="O8" s="140">
        <f t="shared" si="1"/>
        <v>0</v>
      </c>
      <c r="P8" s="138" t="str">
        <f>IF(N8&gt;0,VLOOKUP(A8,'Lista Suspensa'!$A$1:$F$90,3,)," ")</f>
        <v xml:space="preserve"> 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</v>
      </c>
      <c r="T8" s="95"/>
      <c r="U8" s="140">
        <f t="shared" si="2"/>
        <v>0</v>
      </c>
      <c r="V8" s="138">
        <f>IF(T8&gt;0,VLOOKUP(A8,'Lista Suspensa'!$A$1:$F$90,3,),0)</f>
        <v>0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</v>
      </c>
      <c r="Z8" s="95"/>
      <c r="AA8" s="138">
        <f t="shared" si="3"/>
        <v>0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</v>
      </c>
      <c r="AF8" s="95"/>
      <c r="AG8" s="138">
        <f t="shared" si="6"/>
        <v>0</v>
      </c>
      <c r="AH8" s="138" t="str">
        <f>IF(AF8&gt;0,VLOOKUP(A8,'Lista Suspensa'!$A$1:$F$90,3,)," ")</f>
        <v xml:space="preserve"> 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120</v>
      </c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>
        <v>1.33</v>
      </c>
      <c r="I9" s="139">
        <f t="shared" si="0"/>
        <v>1.168804</v>
      </c>
      <c r="J9" s="136">
        <f>IF(H9&gt;0,VLOOKUP(A9,'Lista Suspensa'!$A$1:$F$90,3,)," ")</f>
        <v>87.88</v>
      </c>
      <c r="K9" s="136">
        <f>IF(OR(H9&gt;0,I9&gt;0),VLOOKUP(A9,'Lista Suspensa'!$A$1:$F$90,4,),0)</f>
        <v>8.9600000000000009</v>
      </c>
      <c r="L9" s="136">
        <f>IF(OR(H9&gt;0,I9&gt;0),VLOOKUP(A9,'Lista Suspensa'!$A$1:$F$90,5,),0)</f>
        <v>86.92</v>
      </c>
      <c r="M9" s="137">
        <f>IF(OR(H9&gt;0,I9&gt;0),VLOOKUP(A9,'Lista Suspensa'!$A$1:$F$90,6,),0)</f>
        <v>1.3873200000000001</v>
      </c>
      <c r="N9" s="94">
        <v>1.2</v>
      </c>
      <c r="O9" s="139">
        <f t="shared" si="1"/>
        <v>1.0545599999999999</v>
      </c>
      <c r="P9" s="136">
        <f>IF(N9&gt;0,VLOOKUP(A9,'Lista Suspensa'!$A$1:$F$90,3,)," ")</f>
        <v>87.88</v>
      </c>
      <c r="Q9" s="136">
        <f>IF(OR(N9&gt;0,O9&gt;0),VLOOKUP(A9,'Lista Suspensa'!$A$1:$F$90,4,),0)</f>
        <v>8.9600000000000009</v>
      </c>
      <c r="R9" s="136">
        <f>IF(OR(N9&gt;0,O9&gt;0),VLOOKUP(A9,'Lista Suspensa'!$A$1:$F$90,5,),0)</f>
        <v>86.92</v>
      </c>
      <c r="S9" s="137">
        <f>IF(OR(N9&gt;0,O9&gt;0),VLOOKUP(A9,'Lista Suspensa'!$A$1:$F$90,6,),0)</f>
        <v>1.3873200000000001</v>
      </c>
      <c r="T9" s="94">
        <v>1.2</v>
      </c>
      <c r="U9" s="139">
        <f t="shared" si="2"/>
        <v>1.0545599999999999</v>
      </c>
      <c r="V9" s="136">
        <f>IF(T9&gt;0,VLOOKUP(A9,'Lista Suspensa'!$A$1:$F$90,3,),0)</f>
        <v>87.88</v>
      </c>
      <c r="W9" s="136">
        <f>IF(OR(T9&gt;0,U9&gt;0),VLOOKUP(A9,'Lista Suspensa'!$A$1:$F$90,4,),0)</f>
        <v>8.9600000000000009</v>
      </c>
      <c r="X9" s="136">
        <f>IF(OR(T9&gt;0,U9&gt;0),VLOOKUP(A9,'Lista Suspensa'!$A$1:$F$90,5,),0)</f>
        <v>86.92</v>
      </c>
      <c r="Y9" s="137">
        <f>IF(OR(T9&gt;0,U9&gt;0),VLOOKUP(A9,'Lista Suspensa'!$A$1:$F$90,6,),0)</f>
        <v>1.3873200000000001</v>
      </c>
      <c r="Z9" s="94">
        <v>2.4</v>
      </c>
      <c r="AA9" s="136">
        <f t="shared" si="3"/>
        <v>2.1091199999999999</v>
      </c>
      <c r="AB9" s="136">
        <f>IF(Z9&gt;0,VLOOKUP(A9,'Lista Suspensa'!$A$1:$F$90,3,)," ")</f>
        <v>87.88</v>
      </c>
      <c r="AC9" s="136">
        <f>IF(OR(Z9&gt;0,AA9&gt;0),VLOOKUP(A9,'Lista Suspensa'!$A$1:$F$90,4,),0)</f>
        <v>8.9600000000000009</v>
      </c>
      <c r="AD9" s="136">
        <f>IF(OR(Z9&gt;0,AA9&gt;0),VLOOKUP(A9,'Lista Suspensa'!$A$1:$F$90,5,),0)</f>
        <v>86.92</v>
      </c>
      <c r="AE9" s="137">
        <f>IF(OR(Z9&gt;0,AA9&gt;0),VLOOKUP(A9,'Lista Suspensa'!$A$1:$F$90,6,),0)</f>
        <v>1.3873200000000001</v>
      </c>
      <c r="AF9" s="94">
        <v>5.4</v>
      </c>
      <c r="AG9" s="136">
        <f t="shared" si="6"/>
        <v>4.74552</v>
      </c>
      <c r="AH9" s="136">
        <f>IF(AF9&gt;0,VLOOKUP(A9,'Lista Suspensa'!$A$1:$F$90,3,)," ")</f>
        <v>87.88</v>
      </c>
      <c r="AI9" s="136">
        <f>IF(OR(AF9&gt;0,AG9&gt;0),VLOOKUP(A9,'Lista Suspensa'!$A$1:$F$90,4,),0)</f>
        <v>8.9600000000000009</v>
      </c>
      <c r="AJ9" s="136">
        <f>IF(OR(AF9&gt;0,AG9&gt;0),VLOOKUP(A9,'Lista Suspensa'!$A$1:$F$90,5,),0)</f>
        <v>86.92</v>
      </c>
      <c r="AK9" s="137">
        <f>IF(OR(AF9&gt;0,AG9&gt;0),VLOOKUP(A9,'Lista Suspensa'!$A$1:$F$90,6,),0)</f>
        <v>1.3873200000000001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122</v>
      </c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6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137</v>
      </c>
      <c r="B11" s="94"/>
      <c r="C11" s="93">
        <f t="shared" si="5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>
        <v>0.625</v>
      </c>
      <c r="I11" s="139">
        <f t="shared" si="0"/>
        <v>6.8750000000000006E-2</v>
      </c>
      <c r="J11" s="136">
        <f>IF(H11&gt;0,VLOOKUP(A11,'Lista Suspensa'!$A$1:$F$90,3,)," ")</f>
        <v>11</v>
      </c>
      <c r="K11" s="136">
        <f>IF(OR(H11&gt;0,I11&gt;0),VLOOKUP(A11,'Lista Suspensa'!$A$1:$F$90,4,),0)</f>
        <v>21</v>
      </c>
      <c r="L11" s="136">
        <f>IF(OR(H11&gt;0,I11&gt;0),VLOOKUP(A11,'Lista Suspensa'!$A$1:$F$90,5,),0)</f>
        <v>98.3</v>
      </c>
      <c r="M11" s="137">
        <f>IF(OR(H11&gt;0,I11&gt;0),VLOOKUP(A11,'Lista Suspensa'!$A$1:$F$90,6,),0)</f>
        <v>8.8405299999999993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f t="shared" si="6"/>
        <v>0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0</v>
      </c>
      <c r="AJ11" s="136">
        <f>IF(OR(AF11&gt;0,AG11&gt;0),VLOOKUP(A11,'Lista Suspensa'!$A$1:$F$90,5,),0)</f>
        <v>0</v>
      </c>
      <c r="AK11" s="137">
        <f>IF(OR(AF11&gt;0,AG11&gt;0),VLOOKUP(A11,'Lista Suspensa'!$A$1:$F$90,6,),0)</f>
        <v>0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 t="s">
        <v>72</v>
      </c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>
        <v>0.25</v>
      </c>
      <c r="I12" s="140">
        <f t="shared" si="0"/>
        <v>0.21909999999999999</v>
      </c>
      <c r="J12" s="138">
        <f>IF(H12&gt;0,VLOOKUP(A12,'Lista Suspensa'!$A$1:$F$90,3,)," ")</f>
        <v>87.64</v>
      </c>
      <c r="K12" s="138">
        <f>IF(OR(H12&gt;0,I12&gt;0),VLOOKUP(A12,'Lista Suspensa'!$A$1:$F$90,4,),0)</f>
        <v>16.68</v>
      </c>
      <c r="L12" s="138">
        <f>IF(OR(H12&gt;0,I12&gt;0),VLOOKUP(A12,'Lista Suspensa'!$A$1:$F$90,5,),0)</f>
        <v>77.540000000000006</v>
      </c>
      <c r="M12" s="141">
        <f>IF(OR(H12&gt;0,I12&gt;0),VLOOKUP(A12,'Lista Suspensa'!$A$1:$F$90,6,),0)</f>
        <v>1.2855000000000001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 t="s">
        <v>126</v>
      </c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0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6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 t="s">
        <v>127</v>
      </c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0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1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 t="s">
        <v>358</v>
      </c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>
        <v>30</v>
      </c>
      <c r="AG15" s="136">
        <f t="shared" si="6"/>
        <v>7.2030000000000003</v>
      </c>
      <c r="AH15" s="136">
        <f>IF(AF15&gt;0,VLOOKUP(A15,'Lista Suspensa'!$A$1:$F$90,3,)," ")</f>
        <v>24.01</v>
      </c>
      <c r="AI15" s="136">
        <f>IF(OR(AF15&gt;0,AG15&gt;0),VLOOKUP(A15,'Lista Suspensa'!$A$1:$F$90,4,),0)</f>
        <v>13</v>
      </c>
      <c r="AJ15" s="136">
        <f>IF(OR(AF15&gt;0,AG15&gt;0),VLOOKUP(A15,'Lista Suspensa'!$A$1:$F$90,5,),0)</f>
        <v>62</v>
      </c>
      <c r="AK15" s="137">
        <f>IF(OR(AF15&gt;0,AG15&gt;0),VLOOKUP(A15,'Lista Suspensa'!$A$1:$F$90,6,),0)</f>
        <v>0.14699999999999999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 t="s">
        <v>361</v>
      </c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>
        <v>12</v>
      </c>
      <c r="O16" s="140">
        <f t="shared" si="1"/>
        <v>3.714</v>
      </c>
      <c r="P16" s="138">
        <f>IF(N16&gt;0,VLOOKUP(A16,'Lista Suspensa'!$A$1:$F$90,3,)," ")</f>
        <v>30.95</v>
      </c>
      <c r="Q16" s="138">
        <f>IF(OR(N16&gt;0,O16&gt;0),VLOOKUP(A16,'Lista Suspensa'!$A$1:$F$90,4,),0)</f>
        <v>9.5</v>
      </c>
      <c r="R16" s="138">
        <f>IF(OR(N16&gt;0,O16&gt;0),VLOOKUP(A16,'Lista Suspensa'!$A$1:$F$90,5,),0)</f>
        <v>60</v>
      </c>
      <c r="S16" s="141">
        <f>IF(OR(N16&gt;0,O16&gt;0),VLOOKUP(A16,'Lista Suspensa'!$A$1:$F$90,6,),0)</f>
        <v>0.14699999999999999</v>
      </c>
      <c r="T16" s="95">
        <v>18</v>
      </c>
      <c r="U16" s="140">
        <f t="shared" si="2"/>
        <v>5.5709999999999997</v>
      </c>
      <c r="V16" s="138">
        <f>IF(T16&gt;0,VLOOKUP(A16,'Lista Suspensa'!$A$1:$F$90,3,),0)</f>
        <v>30.95</v>
      </c>
      <c r="W16" s="138">
        <f>IF(OR(T16&gt;0,U16&gt;0),VLOOKUP(A16,'Lista Suspensa'!$A$1:$F$90,4,),0)</f>
        <v>9.5</v>
      </c>
      <c r="X16" s="138">
        <f>IF(OR(T16&gt;0,U16&gt;0),VLOOKUP(A16,'Lista Suspensa'!$A$1:$F$90,5,),0)</f>
        <v>60</v>
      </c>
      <c r="Y16" s="141">
        <f>IF(OR(T16&gt;0,U16&gt;0),VLOOKUP(A16,'Lista Suspensa'!$A$1:$F$90,6,),0)</f>
        <v>0.14699999999999999</v>
      </c>
      <c r="Z16" s="95">
        <v>22</v>
      </c>
      <c r="AA16" s="138">
        <f t="shared" si="3"/>
        <v>6.8090000000000002</v>
      </c>
      <c r="AB16" s="138">
        <f>IF(Z16&gt;0,VLOOKUP(A16,'Lista Suspensa'!$A$1:$F$90,3,)," ")</f>
        <v>30.95</v>
      </c>
      <c r="AC16" s="138">
        <f>IF(OR(Z16&gt;0,AA16&gt;0),VLOOKUP(A16,'Lista Suspensa'!$A$1:$F$90,4,),0)</f>
        <v>9.5</v>
      </c>
      <c r="AD16" s="138">
        <f>IF(OR(Z16&gt;0,AA16&gt;0),VLOOKUP(A16,'Lista Suspensa'!$A$1:$F$90,5,),0)</f>
        <v>60</v>
      </c>
      <c r="AE16" s="141">
        <f>IF(OR(Z16&gt;0,AA16&gt;0),VLOOKUP(A16,'Lista Suspensa'!$A$1:$F$90,6,),0)</f>
        <v>0.14699999999999999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 t="s">
        <v>132</v>
      </c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>
        <v>15</v>
      </c>
      <c r="AG17" s="136">
        <f t="shared" si="6"/>
        <v>2.0700000000000003</v>
      </c>
      <c r="AH17" s="136">
        <f>IF(AF17&gt;0,VLOOKUP(A17,'Lista Suspensa'!$A$1:$F$90,3,)," ")</f>
        <v>13.8</v>
      </c>
      <c r="AI17" s="136">
        <f>IF(OR(AF17&gt;0,AG17&gt;0),VLOOKUP(A17,'Lista Suspensa'!$A$1:$F$90,4,),0)</f>
        <v>4.3600000000000003</v>
      </c>
      <c r="AJ17" s="136">
        <f>IF(OR(AF17&gt;0,AG17&gt;0),VLOOKUP(A17,'Lista Suspensa'!$A$1:$F$90,5,),0)</f>
        <v>50.92</v>
      </c>
      <c r="AK17" s="137">
        <f>IF(OR(AF17&gt;0,AG17&gt;0),VLOOKUP(A17,'Lista Suspensa'!$A$1:$F$90,6,),0)</f>
        <v>1.108E-2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>
        <v>113000</v>
      </c>
      <c r="AS17" s="136">
        <f t="shared" si="4"/>
        <v>15594.000000000002</v>
      </c>
      <c r="AT17" s="249">
        <f>IF(AR17&gt;0,VLOOKUP(A17,'Lista Suspensa'!$A$1:$F$90,3,)," ")</f>
        <v>13.8</v>
      </c>
      <c r="AU17" s="137">
        <f>IF(OR(AR17&gt;0,AS17&gt;0),VLOOKUP(A17,'Lista Suspensa'!$A$1:$F$90,6,),0)</f>
        <v>1.108E-2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 t="s">
        <v>357</v>
      </c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 t="s">
        <v>181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1.72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17.899999999999999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85.29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1.6069599999999999</v>
      </c>
      <c r="N36" s="21"/>
      <c r="O36" s="22">
        <f>ROUND(SUM(O5:O34),2)</f>
        <v>5.22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13.43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67.069999999999993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0.46565000000000001</v>
      </c>
      <c r="T36" s="21"/>
      <c r="U36" s="22">
        <f>ROUND(SUM(U5:U34),2)</f>
        <v>7.07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12.41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65.28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0.38241000000000003</v>
      </c>
      <c r="Z36" s="21"/>
      <c r="AA36" s="22">
        <f>ROUND(SUM(AA5:AA34),2)</f>
        <v>9.18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10.52</v>
      </c>
      <c r="AD36" s="22">
        <v>59.32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0.46861999999999998</v>
      </c>
      <c r="AF36" s="21"/>
      <c r="AG36" s="22">
        <f>ROUND(SUM(AG5:AG34),2)</f>
        <v>15.71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14.86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69.95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0.61839999999999995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113000</v>
      </c>
      <c r="AS36" s="22">
        <f>ROUND(SUM(AS5:AS34),2)</f>
        <v>15594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1.108E-2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107" priority="7" operator="equal">
      <formula>0</formula>
    </cfRule>
    <cfRule type="cellIs" dxfId="106" priority="6" operator="greaterThan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105" priority="4" operator="equal">
      <formula>0</formula>
    </cfRule>
    <cfRule type="cellIs" dxfId="104" priority="3" operator="greaterThan">
      <formula>0</formula>
    </cfRule>
  </conditionalFormatting>
  <conditionalFormatting sqref="B9:AJ9 AO6:AQ34 R6:R32 E6:G34 K6:M34 Q6:Q34 S6:S34 W6:Y34 AC6:AE34 AI6:AK34 AU6:AU34 R34">
    <cfRule type="cellIs" dxfId="103" priority="49" operator="equal">
      <formula>0</formula>
    </cfRule>
  </conditionalFormatting>
  <conditionalFormatting sqref="B36:AU36">
    <cfRule type="cellIs" dxfId="102" priority="45" operator="equal">
      <formula>0</formula>
    </cfRule>
  </conditionalFormatting>
  <conditionalFormatting sqref="C5:C34 H13">
    <cfRule type="cellIs" dxfId="101" priority="102" operator="equal">
      <formula>1.31275</formula>
    </cfRule>
  </conditionalFormatting>
  <conditionalFormatting sqref="C5:C34">
    <cfRule type="cellIs" dxfId="100" priority="103" operator="equal">
      <formula>1.31275</formula>
    </cfRule>
    <cfRule type="cellIs" dxfId="99" priority="104" operator="equal">
      <formula>1.31275</formula>
    </cfRule>
    <cfRule type="cellIs" dxfId="98" priority="101" operator="equal">
      <formula>1.31275</formula>
    </cfRule>
    <cfRule type="cellIs" dxfId="97" priority="100" operator="equal">
      <formula>1.31275</formula>
    </cfRule>
    <cfRule type="cellIs" dxfId="96" priority="97" operator="equal">
      <formula>0.45055</formula>
    </cfRule>
    <cfRule type="cellIs" dxfId="95" priority="95" operator="equal">
      <formula>1.31275</formula>
    </cfRule>
    <cfRule type="cellIs" dxfId="94" priority="94" operator="equal">
      <formula>1.31275</formula>
    </cfRule>
    <cfRule type="cellIs" dxfId="93" priority="93" operator="equal">
      <formula>0</formula>
    </cfRule>
    <cfRule type="cellIs" dxfId="92" priority="107" operator="equal">
      <formula>0</formula>
    </cfRule>
    <cfRule type="cellIs" dxfId="91" priority="106" operator="equal">
      <formula>1.561</formula>
    </cfRule>
  </conditionalFormatting>
  <conditionalFormatting sqref="E5:G34">
    <cfRule type="cellIs" dxfId="90" priority="89" operator="equal">
      <formula>0</formula>
    </cfRule>
  </conditionalFormatting>
  <conditionalFormatting sqref="E8:G8 E10:G10 E12:G12 E14:G14 E16:G16">
    <cfRule type="cellIs" dxfId="89" priority="24" operator="greaterThan">
      <formula>0</formula>
    </cfRule>
  </conditionalFormatting>
  <conditionalFormatting sqref="E18:G18 E20:G20 E22:G22 E24:G24 E26:G26 E28:G28 E30:G30 E32:G32 E34:G34">
    <cfRule type="cellIs" dxfId="88" priority="25" operator="greaterThan">
      <formula>0</formula>
    </cfRule>
  </conditionalFormatting>
  <conditionalFormatting sqref="G5:G34">
    <cfRule type="cellIs" dxfId="87" priority="90" operator="equal">
      <formula>0</formula>
    </cfRule>
  </conditionalFormatting>
  <conditionalFormatting sqref="H8:H10">
    <cfRule type="cellIs" dxfId="86" priority="48" operator="equal">
      <formula>0</formula>
    </cfRule>
  </conditionalFormatting>
  <conditionalFormatting sqref="I5:I34">
    <cfRule type="cellIs" dxfId="85" priority="85" operator="equal">
      <formula>0</formula>
    </cfRule>
  </conditionalFormatting>
  <conditionalFormatting sqref="K5:M34">
    <cfRule type="cellIs" dxfId="84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83" priority="81" operator="equal">
      <formula>44.325</formula>
    </cfRule>
  </conditionalFormatting>
  <conditionalFormatting sqref="K8:M8 K10:M10 K12:M12 K14:M14 K16:M16">
    <cfRule type="cellIs" dxfId="82" priority="22" operator="greaterThan">
      <formula>0</formula>
    </cfRule>
  </conditionalFormatting>
  <conditionalFormatting sqref="K18:M18 K20:M20 K22:M22 K24:M24 K26:M26 K28:M28 K30:M30 K32:M32 K34:M34">
    <cfRule type="cellIs" dxfId="81" priority="23" operator="greaterThan">
      <formula>0</formula>
    </cfRule>
  </conditionalFormatting>
  <conditionalFormatting sqref="O5:O34">
    <cfRule type="cellIs" dxfId="80" priority="78" operator="equal">
      <formula>0</formula>
    </cfRule>
  </conditionalFormatting>
  <conditionalFormatting sqref="Q5:S34">
    <cfRule type="cellIs" dxfId="79" priority="75" operator="equal">
      <formula>0</formula>
    </cfRule>
  </conditionalFormatting>
  <conditionalFormatting sqref="Q8:S8 Q10:S10 Q12:S12 Q14:S14">
    <cfRule type="cellIs" dxfId="78" priority="20" operator="greaterThan">
      <formula>0</formula>
    </cfRule>
  </conditionalFormatting>
  <conditionalFormatting sqref="Q16:S16 Q18:S18 Q20:S20 Q22:S22 Q24:S24 Q26:S26 Q28:S28 Q30:S30 Q32:S32 Q34:S34">
    <cfRule type="cellIs" dxfId="77" priority="21" operator="greaterThan">
      <formula>0</formula>
    </cfRule>
  </conditionalFormatting>
  <conditionalFormatting sqref="U5:Y34">
    <cfRule type="cellIs" dxfId="76" priority="67" operator="equal">
      <formula>0</formula>
    </cfRule>
  </conditionalFormatting>
  <conditionalFormatting sqref="W8:Y8 W10:Y10 W12:Y12 W14:Y14">
    <cfRule type="cellIs" dxfId="75" priority="18" operator="greaterThan">
      <formula>0</formula>
    </cfRule>
  </conditionalFormatting>
  <conditionalFormatting sqref="W16:Y16 W18:Y18 W20:Y20 W22:Y22 W24:Y24 W26:Y26 W28:Y28 W30:Y30 W32:Y32 W34:Y34">
    <cfRule type="cellIs" dxfId="74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73" priority="60" operator="equal">
      <formula>43.82</formula>
    </cfRule>
  </conditionalFormatting>
  <conditionalFormatting sqref="AA5:AA34">
    <cfRule type="cellIs" dxfId="72" priority="64" operator="equal">
      <formula>0</formula>
    </cfRule>
  </conditionalFormatting>
  <conditionalFormatting sqref="AC5:AE34">
    <cfRule type="cellIs" dxfId="71" priority="61" operator="equal">
      <formula>0</formula>
    </cfRule>
  </conditionalFormatting>
  <conditionalFormatting sqref="AC8:AE8 AC10:AE10 AC12:AE12 AC14:AE14 AC16:AE16">
    <cfRule type="cellIs" dxfId="70" priority="16" operator="greaterThan">
      <formula>0</formula>
    </cfRule>
  </conditionalFormatting>
  <conditionalFormatting sqref="AC18:AE18 AC20:AE20 AC22:AE22 AC24:AE24 AC26:AE26 AC28:AE28 AC30:AE30 AC32:AE32 AC34:AE34">
    <cfRule type="cellIs" dxfId="69" priority="17" operator="greaterThan">
      <formula>0</formula>
    </cfRule>
  </conditionalFormatting>
  <conditionalFormatting sqref="AG5:AU34">
    <cfRule type="cellIs" dxfId="68" priority="50" operator="equal">
      <formula>0</formula>
    </cfRule>
  </conditionalFormatting>
  <conditionalFormatting sqref="AI8:AK8 AI10:AK10 AI12:AK12 AI14:AK14 AI16:AK16">
    <cfRule type="cellIs" dxfId="67" priority="14" operator="greaterThan">
      <formula>0</formula>
    </cfRule>
  </conditionalFormatting>
  <conditionalFormatting sqref="AI18:AK18 AI20:AK20 AI22:AK22 AI24:AK24 AI26:AK26 AI28:AK28 AI30:AK30 AI32:AK32 AI34:AK34">
    <cfRule type="cellIs" dxfId="66" priority="15" operator="greaterThan">
      <formula>0</formula>
    </cfRule>
  </conditionalFormatting>
  <conditionalFormatting sqref="AL10:AQ10">
    <cfRule type="cellIs" dxfId="65" priority="54" operator="equal">
      <formula>0</formula>
    </cfRule>
  </conditionalFormatting>
  <conditionalFormatting sqref="AM5">
    <cfRule type="cellIs" dxfId="64" priority="10" operator="greaterThan">
      <formula>0</formula>
    </cfRule>
  </conditionalFormatting>
  <conditionalFormatting sqref="AO6:AQ6">
    <cfRule type="cellIs" dxfId="63" priority="44" operator="equal">
      <formula>0</formula>
    </cfRule>
    <cfRule type="cellIs" dxfId="62" priority="43" operator="equal">
      <formula>0</formula>
    </cfRule>
  </conditionalFormatting>
  <conditionalFormatting sqref="AO8:AQ8 AO10:AQ10 AO12:AQ12 AO14:AQ14 AO16:AQ16">
    <cfRule type="cellIs" dxfId="61" priority="11" operator="greaterThan">
      <formula>0</formula>
    </cfRule>
  </conditionalFormatting>
  <conditionalFormatting sqref="AO18:AQ18 AO20:AQ20 AO22:AQ22 AO24:AQ24 AO26:AQ26 AO28:AQ28 AO30:AQ30 AO32:AQ32 AO34:AQ34">
    <cfRule type="cellIs" dxfId="60" priority="12" operator="greaterThan">
      <formula>0</formula>
    </cfRule>
  </conditionalFormatting>
  <conditionalFormatting sqref="AU8 AU10 AU12 AU14 AU16">
    <cfRule type="cellIs" dxfId="59" priority="8" operator="greaterThan">
      <formula>0</formula>
    </cfRule>
  </conditionalFormatting>
  <conditionalFormatting sqref="AU18 AU20 AU22 AU24 AU26 AU28 AU30 AU32 AU34">
    <cfRule type="cellIs" dxfId="58" priority="9" operator="greaterThan">
      <formula>0</formula>
    </cfRule>
  </conditionalFormatting>
  <conditionalFormatting sqref="KP38:CBY38">
    <cfRule type="cellIs" dxfId="57" priority="2" operator="greaterThan">
      <formula>0</formula>
    </cfRule>
    <cfRule type="cellIs" dxfId="56" priority="1" operator="equal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Suspensa'!$A$2:$A$86</xm:f>
          </x14:formula1>
          <xm:sqref>A5:A34</xm:sqref>
        </x14:dataValidation>
        <x14:dataValidation type="list" allowBlank="1" showErrorMessage="1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A94" workbookViewId="0">
      <selection activeCell="I97" sqref="I9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55" priority="6" operator="equal">
      <formula>0</formula>
    </cfRule>
    <cfRule type="cellIs" dxfId="54" priority="5" operator="greaterThan">
      <formula>0</formula>
    </cfRule>
  </conditionalFormatting>
  <conditionalFormatting sqref="A100:G100 A102:G102">
    <cfRule type="cellIs" dxfId="53" priority="7" operator="greaterThan">
      <formula>0</formula>
    </cfRule>
  </conditionalFormatting>
  <conditionalFormatting sqref="B99:G99 B101:G101">
    <cfRule type="cellIs" dxfId="52" priority="2" operator="greaterThan">
      <formula>0</formula>
    </cfRule>
  </conditionalFormatting>
  <conditionalFormatting sqref="B100:G100 B102:G102">
    <cfRule type="cellIs" dxfId="51" priority="1" operator="greaterThan">
      <formula>0</formula>
    </cfRule>
  </conditionalFormatting>
  <conditionalFormatting sqref="C99:C103">
    <cfRule type="cellIs" dxfId="50" priority="12" operator="equal">
      <formula>0</formula>
    </cfRule>
    <cfRule type="cellIs" dxfId="49" priority="15" operator="equal">
      <formula>0.45055</formula>
    </cfRule>
    <cfRule type="cellIs" dxfId="48" priority="21" operator="equal">
      <formula>1.561</formula>
    </cfRule>
    <cfRule type="cellIs" dxfId="47" priority="20" operator="equal">
      <formula>1.31275</formula>
    </cfRule>
    <cfRule type="cellIs" dxfId="46" priority="19" operator="equal">
      <formula>1.31275</formula>
    </cfRule>
    <cfRule type="cellIs" dxfId="45" priority="18" operator="equal">
      <formula>1.31275</formula>
    </cfRule>
    <cfRule type="cellIs" dxfId="44" priority="17" operator="equal">
      <formula>1.31275</formula>
    </cfRule>
    <cfRule type="cellIs" dxfId="43" priority="13" operator="equal">
      <formula>1.31275</formula>
    </cfRule>
    <cfRule type="cellIs" dxfId="42" priority="14" operator="equal">
      <formula>1.31275</formula>
    </cfRule>
    <cfRule type="cellIs" dxfId="41" priority="22" operator="equal">
      <formula>0</formula>
    </cfRule>
    <cfRule type="cellIs" dxfId="40" priority="16" operator="equal">
      <formula>1.31275</formula>
    </cfRule>
  </conditionalFormatting>
  <conditionalFormatting sqref="E99:G103">
    <cfRule type="cellIs" dxfId="39" priority="10" operator="equal">
      <formula>0</formula>
    </cfRule>
  </conditionalFormatting>
  <conditionalFormatting sqref="E100:G102">
    <cfRule type="cellIs" dxfId="38" priority="9" operator="equal">
      <formula>0</formula>
    </cfRule>
  </conditionalFormatting>
  <conditionalFormatting sqref="E102:G102">
    <cfRule type="cellIs" dxfId="37" priority="8" operator="greaterThan">
      <formula>0</formula>
    </cfRule>
  </conditionalFormatting>
  <conditionalFormatting sqref="G99:G103">
    <cfRule type="cellIs" dxfId="36" priority="11" operator="equal">
      <formula>0</formula>
    </cfRule>
  </conditionalFormatting>
  <conditionalFormatting sqref="CQ106:CBY106">
    <cfRule type="cellIs" dxfId="35" priority="4" operator="greaterThan">
      <formula>0</formula>
    </cfRule>
    <cfRule type="cellIs" dxfId="34" priority="3" operator="equal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42578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42578125" style="34" customWidth="1"/>
    <col min="17" max="17" width="8.7109375" style="34" customWidth="1"/>
    <col min="18" max="18" width="58.42578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42578125" style="34" customWidth="1"/>
    <col min="27" max="27" width="14.42578125" style="34"/>
    <col min="28" max="28" width="29.42578125" style="34" customWidth="1"/>
    <col min="29" max="29" width="14.42578125" style="145"/>
    <col min="30" max="30" width="28.85546875" style="34" customWidth="1"/>
    <col min="31" max="31" width="14.42578125" style="145"/>
    <col min="32" max="32" width="21.42578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2024-02-07T18:44:46Z</dcterms:created>
  <dcterms:modified xsi:type="dcterms:W3CDTF">2024-11-08T11:10:25Z</dcterms:modified>
</cp:coreProperties>
</file>