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wally\Downloads\"/>
    </mc:Choice>
  </mc:AlternateContent>
  <xr:revisionPtr revIDLastSave="0" documentId="13_ncr:1_{4DFF412C-4E8C-4550-8C73-9625CC1E0865}" xr6:coauthVersionLast="47" xr6:coauthVersionMax="47" xr10:uidLastSave="{00000000-0000-0000-0000-000000000000}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 xr2:uid="{00000000-000D-0000-FFFF-FFFF00000000}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<sst xmlns="http://schemas.openxmlformats.org/spreadsheetml/2006/main" count="1997" uniqueCount="1268">
  <si>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</si>
  <si>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</si>
  <si>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</si>
  <si>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</si>
  <si>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</si>
  <si>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</si>
  <si>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</si>
  <si>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</si>
  <si>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</si>
  <si>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</si>
  <si>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</si>
  <si>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</si>
  <si>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</si>
  <si>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</si>
  <si>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</si>
  <si>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</si>
  <si>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</si>
  <si>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</si>
  <si>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</si>
  <si>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</si>
  <si>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</si>
  <si>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</si>
  <si>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</si>
  <si>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</si>
  <si>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</si>
  <si>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</si>
  <si>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</si>
  <si>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</si>
  <si>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</si>
  <si>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</si>
  <si>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</si>
  <si>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</si>
  <si>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</si>
  <si>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</si>
  <si>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</si>
  <si>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</si>
  <si>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</si>
  <si>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</si>
  <si>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</si>
  <si>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</si>
  <si>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</si>
  <si>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</si>
  <si>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</si>
  <si>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</si>
  <si>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</si>
  <si>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</si>
  <si>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</si>
  <si>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</si>
  <si>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</si>
  <si>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</si>
  <si>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</si>
  <si>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</si>
  <si>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</si>
  <si>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</si>
  <si>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</si>
  <si>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</si>
  <si>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</si>
  <si>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</si>
  <si>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</si>
  <si>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</si>
  <si>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</si>
  <si>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</si>
  <si>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</si>
  <si>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</si>
  <si>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</si>
  <si>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</si>
  <si>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</si>
  <si>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</si>
  <si>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</si>
  <si>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</si>
  <si>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</si>
  <si>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</si>
  <si>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</si>
  <si>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</si>
  <si>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</si>
  <si>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</si>
  <si>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</si>
  <si>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</si>
  <si>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</si>
  <si>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</si>
  <si>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</si>
  <si>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</si>
  <si>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</si>
  <si>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</si>
  <si>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</si>
  <si>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</si>
  <si>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</si>
  <si>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</si>
  <si>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</si>
  <si>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</si>
  <si>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</si>
  <si>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</si>
  <si>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</si>
  <si>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</si>
  <si>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</si>
  <si>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</si>
  <si>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</si>
  <si>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</si>
  <si>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</si>
  <si>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</si>
  <si>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</si>
  <si>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</si>
  <si>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</si>
  <si>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</si>
  <si>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</si>
  <si>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</si>
  <si>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</si>
  <si>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</si>
  <si>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</si>
  <si>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</si>
  <si>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</si>
  <si>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</si>
  <si>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</si>
  <si>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</si>
  <si>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</si>
  <si>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</si>
  <si>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</si>
  <si>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</si>
  <si>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</si>
  <si>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</si>
  <si>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</si>
  <si>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</si>
  <si>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</si>
  <si>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</si>
  <si>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</si>
  <si>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</si>
  <si>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</si>
  <si>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</si>
  <si>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</si>
  <si>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</si>
  <si>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</si>
  <si>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</si>
  <si>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</si>
  <si>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</si>
  <si>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</si>
  <si>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</si>
  <si>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</si>
  <si>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</si>
  <si>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</si>
  <si>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</si>
  <si>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</si>
  <si>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</si>
  <si>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</si>
  <si>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</si>
  <si>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</si>
  <si>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</si>
  <si>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</si>
  <si>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</si>
  <si>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</si>
  <si>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</si>
  <si>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</si>
  <si>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</si>
  <si>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</si>
  <si>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</si>
  <si>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</si>
  <si>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</si>
  <si>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</si>
  <si>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</si>
  <si>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</si>
  <si>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</si>
  <si>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</si>
  <si>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</si>
  <si>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</si>
  <si>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</si>
  <si>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</si>
  <si>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</si>
  <si>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</si>
  <si>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</si>
  <si>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</si>
  <si>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</si>
  <si>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</si>
  <si>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</si>
  <si>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</si>
  <si>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</si>
  <si>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</si>
  <si>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</si>
  <si>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</si>
  <si>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</si>
  <si>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</si>
  <si>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</si>
  <si>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</si>
  <si>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</si>
  <si>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</si>
  <si>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</si>
  <si>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</si>
  <si>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</si>
  <si>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</si>
  <si>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</si>
  <si>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</si>
  <si>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</si>
  <si>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</si>
  <si>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</si>
  <si>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</si>
  <si>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</si>
  <si>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</si>
  <si>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</si>
  <si>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</si>
  <si>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</si>
  <si>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</si>
  <si>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</si>
  <si>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</si>
  <si>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</si>
  <si>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</si>
  <si>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</si>
  <si>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</si>
  <si>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</si>
  <si>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</si>
  <si>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</si>
  <si>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</si>
  <si>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</si>
  <si>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</si>
  <si>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</si>
  <si>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</si>
  <si>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</si>
  <si>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</si>
  <si>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</si>
  <si>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</si>
  <si>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</si>
  <si>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</si>
  <si>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</si>
  <si>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</si>
  <si>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</si>
  <si>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</si>
  <si>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</si>
  <si>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</si>
  <si>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</si>
  <si>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</si>
  <si>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</si>
  <si>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</si>
  <si>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</si>
  <si>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</si>
  <si>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</si>
  <si>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</si>
  <si>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</si>
  <si>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</si>
  <si>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</si>
  <si>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</si>
  <si>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</si>
  <si>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</si>
  <si>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</si>
  <si>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</si>
  <si>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</si>
  <si>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</si>
  <si>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</si>
  <si>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</si>
  <si>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</si>
  <si>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</si>
  <si>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</si>
  <si>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</si>
  <si>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</si>
  <si>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</si>
  <si>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</si>
  <si>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</si>
  <si>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</si>
  <si>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</si>
  <si>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</si>
  <si>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</si>
  <si>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</si>
  <si>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</si>
  <si>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</si>
  <si>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</si>
  <si>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</si>
  <si>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</si>
  <si>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</si>
  <si>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</si>
  <si>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</si>
  <si>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</si>
  <si>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</si>
  <si>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</si>
  <si>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</si>
  <si>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</si>
  <si>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</si>
  <si>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</si>
  <si>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</si>
  <si>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</si>
  <si>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</si>
  <si>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</si>
  <si>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</si>
  <si>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</si>
  <si>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</si>
  <si>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</si>
  <si>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</si>
  <si>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</si>
  <si>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</si>
  <si>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</si>
  <si>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</si>
  <si>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</si>
  <si>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</si>
  <si>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</si>
  <si>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</si>
  <si>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</si>
  <si>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</si>
  <si>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</si>
  <si>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</si>
  <si>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</si>
  <si>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</si>
  <si>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</si>
  <si>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</si>
  <si>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</si>
  <si>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</si>
  <si>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</si>
  <si>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</si>
  <si>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</si>
  <si>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</si>
  <si>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</si>
  <si>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</si>
  <si>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</si>
  <si>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</si>
  <si>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</si>
  <si>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</si>
  <si>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</si>
  <si>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</si>
  <si>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</si>
  <si>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</si>
  <si>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</si>
  <si>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</si>
  <si>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</si>
  <si>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</si>
  <si>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</si>
  <si>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</si>
  <si>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</si>
  <si>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</si>
  <si>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</si>
  <si>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</si>
  <si>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</si>
  <si>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</si>
  <si>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</si>
  <si>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</si>
  <si>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</si>
  <si>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</si>
  <si>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</si>
  <si>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</si>
  <si>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</si>
  <si>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</si>
  <si>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</si>
  <si>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</si>
  <si>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</si>
  <si>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</si>
  <si>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</si>
  <si>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</si>
  <si>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</si>
  <si>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</si>
  <si>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</si>
  <si>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</si>
  <si>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</si>
  <si>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</si>
  <si>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</si>
  <si>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</si>
  <si>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</si>
  <si>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</si>
  <si>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</si>
  <si>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</si>
  <si>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</si>
  <si>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</si>
  <si>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</si>
  <si>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</si>
  <si>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</si>
  <si>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</si>
  <si>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</si>
  <si>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</si>
  <si>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</si>
  <si>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</si>
  <si>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</si>
  <si>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</si>
  <si>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</si>
  <si>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</si>
  <si>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</si>
  <si>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</si>
  <si>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</si>
  <si>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</si>
  <si>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</si>
  <si>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</si>
  <si>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</si>
  <si>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</si>
  <si>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</si>
  <si>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</si>
  <si>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</si>
  <si>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</si>
  <si>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</si>
  <si>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</si>
  <si>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</si>
  <si>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</si>
  <si>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</si>
  <si>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</si>
  <si>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</si>
  <si>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</si>
  <si>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</si>
  <si>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</si>
  <si>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</si>
  <si>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</si>
  <si>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</si>
  <si>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</si>
  <si>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</si>
  <si>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</si>
  <si>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</si>
  <si>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</si>
  <si>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</si>
  <si>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</si>
  <si>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</si>
  <si>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</si>
  <si>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</si>
  <si>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</si>
  <si>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</si>
  <si>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</si>
  <si>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</si>
  <si>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</si>
  <si>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</si>
  <si>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</si>
  <si>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</si>
  <si>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</si>
  <si>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</si>
  <si>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</si>
  <si>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</si>
  <si>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</si>
  <si>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</si>
  <si>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</si>
  <si>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</si>
  <si>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</si>
  <si>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</si>
  <si>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</si>
  <si>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</si>
  <si>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</si>
  <si>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</si>
  <si>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</si>
  <si>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</si>
  <si>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</si>
  <si>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</si>
  <si>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</si>
  <si>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</si>
  <si>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</si>
  <si>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</si>
  <si>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</si>
  <si>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</si>
  <si>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</si>
  <si>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</si>
  <si>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</si>
  <si>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</si>
  <si>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</si>
  <si>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</si>
  <si>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</si>
  <si>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</si>
  <si>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</si>
  <si>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</si>
  <si>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</si>
  <si>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</si>
  <si>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</si>
  <si>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</si>
  <si>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</si>
  <si>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</si>
  <si>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</si>
  <si>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</si>
  <si>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</si>
  <si>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</si>
  <si>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</si>
  <si>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</si>
  <si>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</si>
  <si>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</si>
  <si>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</si>
  <si>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</si>
  <si>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</si>
  <si>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</si>
  <si>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</si>
  <si>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</si>
  <si>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</si>
  <si>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</si>
  <si>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</si>
  <si>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</si>
  <si>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</si>
  <si>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</si>
  <si>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</si>
  <si>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</si>
  <si>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</si>
  <si>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</si>
  <si>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</si>
  <si>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</si>
  <si>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</si>
  <si>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</si>
  <si>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</si>
  <si>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</si>
  <si>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</si>
  <si>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</si>
  <si>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</si>
  <si>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</si>
  <si>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</si>
  <si>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</si>
  <si>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</si>
  <si>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</si>
  <si>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</si>
  <si>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</si>
  <si>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</si>
  <si>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</si>
  <si>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</si>
  <si>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</si>
  <si>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</si>
  <si>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</si>
  <si>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</si>
  <si>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</si>
  <si>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</si>
  <si>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</si>
  <si>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</si>
  <si>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</si>
  <si>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</si>
  <si>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</si>
  <si>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</si>
  <si>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</si>
  <si>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</si>
  <si>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</si>
  <si>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</si>
  <si>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</si>
  <si>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</si>
  <si>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</si>
  <si>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</si>
  <si>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</si>
  <si>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</si>
  <si>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</si>
  <si>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</si>
  <si>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</si>
  <si>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</si>
  <si>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</si>
  <si>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</si>
  <si>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</si>
  <si>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</si>
  <si>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</si>
  <si>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</si>
  <si>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</si>
  <si>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</si>
  <si>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</si>
  <si>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</si>
  <si>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</si>
  <si>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</si>
  <si>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</si>
  <si>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</si>
  <si>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</si>
  <si>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</si>
  <si>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</si>
  <si>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</si>
  <si>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</si>
  <si>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</si>
  <si>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</si>
  <si>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</si>
  <si>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</si>
  <si>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</si>
  <si>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</si>
  <si>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</si>
  <si>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</si>
  <si>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</si>
  <si>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</si>
  <si>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</si>
  <si>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</si>
  <si>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</si>
  <si>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</si>
  <si>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</si>
  <si>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</si>
  <si>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</si>
  <si>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</si>
  <si>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</si>
  <si>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</si>
  <si>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</si>
  <si>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</si>
  <si>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</si>
  <si>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</si>
  <si>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</si>
  <si>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</si>
  <si>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</si>
  <si>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</si>
  <si>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</si>
  <si>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</si>
  <si>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</si>
  <si>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</si>
  <si>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</si>
  <si>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</si>
  <si>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</si>
  <si>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</si>
  <si>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</si>
  <si>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</si>
  <si>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</si>
  <si>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</si>
  <si>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</si>
  <si>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</si>
  <si>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</si>
  <si>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</si>
  <si>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</si>
  <si>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</si>
  <si>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</si>
  <si>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</si>
  <si>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</si>
  <si>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</si>
  <si>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</si>
  <si>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</si>
  <si>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</si>
  <si>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</si>
  <si>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</si>
  <si>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</si>
  <si>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</si>
  <si>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</si>
  <si>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</si>
  <si>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</si>
  <si>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</si>
  <si>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</si>
  <si>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</si>
  <si>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</si>
  <si>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</si>
  <si>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</si>
  <si>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</si>
  <si>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</si>
  <si>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</si>
  <si>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</si>
  <si>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</si>
  <si>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</si>
  <si>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</si>
  <si>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</si>
  <si>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</si>
  <si>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</si>
  <si>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</si>
  <si>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</si>
  <si>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</si>
  <si>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</si>
  <si>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</si>
  <si>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</si>
  <si>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</si>
  <si>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</si>
  <si>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</si>
  <si>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</si>
  <si>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</si>
  <si>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</si>
  <si>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</si>
  <si>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</si>
  <si>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</si>
  <si>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</si>
  <si>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</si>
  <si>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</si>
  <si>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</si>
  <si>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</si>
  <si>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</si>
  <si>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</si>
  <si>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</si>
  <si>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</si>
  <si>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</si>
  <si>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</si>
  <si>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</si>
  <si>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</si>
  <si>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</si>
  <si>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</si>
  <si>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</si>
  <si>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</si>
  <si>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</si>
  <si>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</si>
  <si>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</si>
  <si>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</si>
  <si>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</si>
  <si>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</si>
  <si>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</si>
  <si>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</si>
  <si>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</si>
  <si>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</si>
  <si>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</si>
  <si>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</si>
  <si>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</si>
  <si>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</si>
  <si>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</si>
  <si>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</si>
  <si>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</si>
  <si>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</si>
  <si>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</si>
  <si>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</si>
  <si>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</si>
  <si>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</si>
  <si>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</si>
  <si>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</si>
  <si>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</si>
  <si>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</si>
  <si>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</si>
  <si>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</si>
  <si>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</si>
  <si>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</si>
  <si>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</si>
  <si>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</si>
  <si>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</si>
  <si>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</si>
  <si>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</si>
  <si>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</si>
  <si>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</si>
  <si>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</si>
  <si>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</si>
  <si>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</si>
  <si>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</si>
  <si>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</si>
  <si>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</si>
  <si>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</si>
  <si>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</si>
  <si>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</si>
  <si>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</si>
  <si>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</si>
  <si>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</si>
  <si>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</si>
  <si>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</si>
  <si>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</si>
  <si>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</si>
  <si>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</si>
  <si>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</si>
  <si>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</si>
  <si>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</si>
  <si>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</si>
  <si>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</si>
  <si>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</si>
  <si>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</si>
  <si>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</si>
  <si>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</si>
  <si>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</si>
  <si>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</si>
  <si>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</si>
  <si>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</si>
  <si>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</si>
  <si>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</si>
  <si>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</si>
  <si>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</si>
  <si>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</si>
  <si>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</si>
  <si>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</si>
  <si>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</si>
  <si>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</si>
  <si>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</si>
  <si>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</si>
  <si>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</si>
  <si>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</si>
  <si>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</si>
  <si>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</si>
  <si>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</si>
  <si>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</si>
  <si>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</si>
  <si>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</si>
  <si>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</si>
  <si>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</si>
  <si>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</si>
  <si>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</si>
  <si>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</si>
  <si>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</si>
  <si>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</si>
  <si>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</si>
  <si>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</si>
  <si>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</si>
  <si>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</si>
  <si>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</si>
  <si>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</si>
  <si>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</si>
  <si>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</si>
  <si>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</si>
  <si>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</si>
  <si>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</si>
  <si>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</si>
  <si>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</si>
  <si>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</si>
  <si>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</si>
  <si>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</si>
  <si>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</si>
  <si>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</si>
  <si>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</si>
  <si>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</si>
  <si>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</si>
  <si>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</si>
  <si>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</si>
  <si>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</si>
  <si>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</si>
  <si>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</si>
  <si>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</si>
  <si>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</si>
  <si>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</si>
  <si>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</si>
  <si>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</si>
  <si>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</si>
  <si>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</si>
  <si>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</si>
  <si>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</si>
  <si>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</si>
  <si>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</si>
  <si>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</si>
  <si>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</si>
  <si>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</si>
  <si>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</si>
  <si>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</si>
  <si>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</si>
  <si>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</si>
  <si>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</si>
  <si>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</si>
  <si>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</si>
  <si>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</si>
  <si>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</si>
  <si>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</si>
  <si>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</si>
  <si>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</si>
  <si>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</si>
  <si>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</si>
  <si>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</si>
  <si>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</si>
  <si>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</si>
  <si>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</si>
  <si>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</si>
  <si>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</si>
  <si>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</si>
  <si>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</si>
  <si>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</si>
  <si>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</si>
  <si>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</si>
  <si>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</si>
  <si>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</si>
  <si>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</si>
  <si>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</si>
  <si>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</si>
  <si>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</si>
  <si>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</si>
  <si>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</si>
  <si>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</si>
  <si>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</si>
  <si>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</si>
  <si>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</si>
  <si>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</si>
  <si>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</si>
  <si>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</si>
  <si>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</si>
  <si>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</si>
  <si>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</si>
  <si>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</si>
  <si>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</si>
  <si>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</si>
  <si>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</si>
  <si>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</si>
  <si>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</si>
  <si>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</si>
  <si>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</si>
  <si>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</si>
  <si>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</si>
  <si>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</si>
  <si>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</si>
  <si>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</si>
  <si>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</si>
  <si>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</si>
  <si>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</si>
  <si>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</si>
  <si>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</si>
  <si>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</si>
  <si>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</si>
  <si>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</si>
  <si>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</si>
  <si>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</si>
  <si>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</si>
  <si>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</si>
  <si>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</si>
  <si>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</si>
  <si>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</si>
  <si>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</si>
  <si>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</si>
  <si>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</si>
  <si>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</si>
  <si>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</si>
  <si>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</si>
  <si>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</si>
  <si>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</si>
  <si>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</si>
  <si>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</si>
  <si>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</si>
  <si>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</si>
  <si>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</si>
  <si>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</si>
  <si>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</si>
  <si>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</si>
  <si>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</si>
  <si>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</si>
  <si>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</si>
  <si>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</si>
  <si>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</si>
  <si>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</si>
  <si>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</si>
  <si>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</si>
  <si>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</si>
  <si>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</si>
  <si>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</si>
  <si>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</si>
  <si>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</si>
  <si>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</si>
  <si>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</si>
  <si>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</si>
  <si>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</si>
  <si>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</si>
  <si>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</si>
  <si>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</si>
  <si>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</si>
  <si>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</si>
  <si>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</si>
  <si>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</si>
  <si>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</si>
  <si>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</si>
  <si>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</si>
  <si>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</si>
  <si>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</si>
  <si>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</si>
  <si>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</si>
  <si>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</si>
  <si>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</si>
  <si>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</si>
  <si>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</si>
  <si>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</si>
  <si>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</si>
  <si>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</si>
  <si>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</si>
  <si>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</si>
  <si>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</si>
  <si>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</si>
  <si>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</si>
  <si>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</si>
  <si>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</si>
  <si>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</si>
  <si>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</si>
  <si>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</si>
  <si>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</si>
  <si>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</si>
  <si>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</si>
  <si>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</si>
  <si>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</si>
  <si>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</si>
  <si>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</si>
  <si>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</si>
  <si>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</si>
  <si>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</si>
  <si>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</si>
  <si>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</si>
  <si>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</si>
  <si>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</si>
  <si>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</si>
  <si>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</si>
  <si>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</si>
  <si>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</si>
  <si>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</si>
  <si>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</si>
  <si>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</si>
  <si>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</si>
  <si>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</si>
  <si>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</si>
  <si>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</si>
  <si>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</si>
  <si>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</si>
  <si>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</si>
  <si>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</si>
  <si>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</si>
  <si>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</si>
  <si>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</si>
  <si>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</si>
  <si>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</si>
  <si>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</si>
  <si>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</si>
  <si>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</si>
  <si>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</si>
  <si>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</si>
  <si>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</si>
  <si>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</si>
  <si>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</si>
  <si>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</si>
  <si>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</si>
  <si>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</si>
  <si>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</si>
  <si>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</si>
  <si>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</si>
  <si>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</si>
  <si>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</si>
  <si>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</si>
  <si>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</si>
  <si>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</si>
  <si>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</si>
  <si>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</si>
  <si>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</si>
  <si>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</si>
  <si>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</si>
  <si>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</si>
  <si>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</si>
  <si>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</si>
  <si>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</si>
  <si>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</si>
  <si>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</si>
  <si>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</si>
  <si>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</si>
  <si>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</si>
  <si>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</si>
  <si>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</si>
  <si>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</si>
  <si>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</si>
  <si>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</si>
  <si>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</si>
  <si>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</si>
  <si>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</si>
  <si>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</si>
  <si>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</si>
  <si>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</si>
  <si>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</si>
  <si>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</si>
  <si>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</si>
  <si>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</si>
  <si>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</si>
  <si>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</si>
  <si>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</si>
  <si>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</si>
  <si>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</si>
  <si>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</si>
  <si>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</si>
  <si>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</si>
  <si>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</si>
  <si>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</si>
  <si>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</si>
  <si>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</si>
  <si>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</si>
  <si>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</si>
  <si>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</si>
  <si>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</si>
  <si>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</si>
  <si>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</si>
  <si>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</si>
  <si>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</si>
  <si>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</si>
  <si>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</si>
  <si>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</si>
  <si>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</si>
  <si>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</si>
  <si>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</si>
  <si>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</si>
  <si>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</si>
  <si>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</si>
  <si>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</si>
  <si>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</si>
  <si>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</si>
  <si>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</si>
  <si>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</si>
  <si>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</si>
  <si>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</si>
  <si>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</si>
  <si>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</si>
  <si>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</si>
  <si>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</si>
  <si>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</si>
  <si>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</si>
  <si>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</si>
  <si>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</si>
  <si>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</si>
  <si>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</si>
  <si>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</si>
  <si>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</si>
  <si>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</si>
  <si>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</si>
  <si>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</si>
  <si>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</si>
  <si>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</si>
  <si>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</si>
  <si>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</si>
  <si>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</si>
  <si>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</si>
  <si>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</si>
  <si>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</si>
  <si>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</si>
  <si>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</si>
  <si>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</si>
  <si>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</si>
  <si>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</si>
  <si>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</si>
  <si>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</si>
  <si>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</si>
  <si>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</si>
  <si>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</si>
  <si>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</si>
  <si>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</si>
  <si>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</si>
  <si>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</si>
  <si>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</si>
  <si>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</si>
  <si>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</si>
  <si>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</si>
  <si>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</si>
  <si>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</si>
  <si>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</si>
  <si>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</si>
  <si>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</si>
  <si>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</si>
  <si>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</si>
  <si>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</si>
  <si>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</si>
  <si>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</si>
  <si>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</si>
  <si>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</si>
  <si>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</si>
  <si>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</si>
  <si>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</si>
  <si>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</si>
  <si>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</si>
  <si>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</si>
  <si>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</si>
  <si>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</si>
  <si>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</si>
  <si>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</si>
  <si>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</si>
  <si>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</si>
  <si>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</si>
  <si>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</si>
  <si>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</si>
  <si>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</si>
  <si>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</si>
  <si>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</si>
  <si>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</si>
  <si>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</si>
  <si>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</si>
  <si>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</si>
  <si>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</si>
  <si>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</si>
  <si>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</si>
  <si>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</si>
  <si>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</si>
  <si>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</si>
  <si>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</si>
  <si>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</si>
  <si>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</si>
  <si>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</si>
  <si>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</si>
  <si>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</si>
  <si>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</si>
  <si>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</si>
  <si>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</si>
  <si>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</si>
  <si>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</si>
  <si>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</si>
  <si>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</si>
  <si>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</si>
  <si>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</si>
  <si>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</si>
  <si>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</si>
  <si>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</si>
  <si>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</si>
  <si>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</si>
  <si>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</si>
  <si>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</si>
  <si>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</si>
  <si>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</si>
  <si>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</si>
  <si>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</si>
  <si>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</si>
  <si>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</si>
  <si>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</si>
  <si>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</si>
  <si>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</si>
  <si>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</si>
  <si>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</si>
  <si>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</si>
  <si>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</si>
  <si>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</si>
  <si>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</si>
  <si>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</si>
  <si>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</si>
  <si>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</si>
  <si>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</si>
  <si>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</si>
  <si>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</si>
  <si>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</si>
  <si>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</si>
  <si>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</si>
  <si>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</si>
  <si>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</si>
  <si>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</si>
  <si>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</si>
  <si>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</si>
  <si>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</si>
  <si>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</si>
  <si>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</si>
  <si>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</si>
  <si>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</si>
  <si>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</si>
  <si>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</si>
  <si>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</si>
  <si>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</si>
  <si>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</si>
  <si>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</si>
  <si>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</si>
  <si>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</si>
  <si>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</si>
  <si>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</si>
  <si>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</si>
  <si>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</si>
  <si>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</si>
  <si>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</si>
  <si>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</si>
  <si>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</si>
  <si>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</si>
  <si>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</si>
  <si>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</si>
  <si>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</si>
  <si>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</si>
  <si>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</si>
  <si>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</si>
  <si>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</si>
  <si>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</si>
  <si>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</si>
  <si>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</si>
  <si>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</si>
  <si>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</si>
  <si>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</si>
  <si>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</si>
  <si>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</si>
  <si>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</si>
  <si>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</si>
  <si>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</si>
  <si>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</si>
  <si>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</si>
  <si>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</si>
  <si>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</si>
  <si>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</si>
  <si>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</si>
  <si>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</si>
  <si>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</si>
  <si>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</si>
  <si>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</si>
  <si>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</si>
  <si>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</si>
  <si>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</si>
  <si>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</si>
  <si>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</si>
  <si>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</si>
  <si>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</si>
  <si>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</si>
  <si>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</si>
  <si>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</si>
  <si>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</si>
  <si>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</si>
  <si>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</si>
  <si>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</si>
  <si>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</si>
  <si>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</si>
  <si>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</si>
  <si>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</si>
  <si>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</si>
  <si>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</si>
  <si>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</si>
  <si>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</si>
  <si>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</si>
  <si>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</si>
  <si>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</si>
  <si>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</si>
  <si>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</si>
  <si>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</si>
  <si>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</si>
  <si>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</si>
  <si>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</si>
  <si>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</si>
  <si>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</si>
  <si>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</si>
  <si>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</si>
  <si>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</si>
  <si>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</si>
  <si>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</si>
  <si>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</si>
  <si>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</si>
  <si>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</si>
  <si>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</si>
  <si>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</si>
  <si>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</si>
  <si>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</si>
  <si>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</si>
  <si>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</si>
  <si>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</si>
  <si>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</si>
  <si>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</si>
  <si>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</si>
  <si>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</si>
  <si>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</si>
  <si>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</si>
  <si>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Armando NEMN20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</si>
</sst>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BB0023B3-63D0-4CFC-9604-98B5343E6621}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B1041"/>
  <sheetViews>
    <sheetView tabSelected="1" topLeftCell="A145" workbookViewId="0">
      <selection activeCell="D152" sqref="D152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8" t="s">
        <v>225</v>
      </c>
      <c r="C1" s="818"/>
      <c r="D1" s="818"/>
      <c r="E1" s="818"/>
      <c r="F1" s="818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7" t="s">
        <v>146</v>
      </c>
      <c r="B5" s="816"/>
      <c r="C5" s="58" t="s">
        <v>659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6">
        <v>45292</v>
      </c>
      <c r="D8" s="129" t="str">
        <f>IF(C8="","",TEXT(C8,"DD/MM/AAAA"))</f>
        <v>01/01/2024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7">
        <v>45657</v>
      </c>
      <c r="D9" s="129" t="str">
        <f>IF(C9="","",TEXT(C9,"DD/MM/AAAA"))</f>
        <v>31/12/2024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60">
        <v>2541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8">
        <v>2000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8">
        <v>541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>
        <v>600</v>
      </c>
      <c r="C21" s="63"/>
      <c r="D21" s="63">
        <v>77</v>
      </c>
      <c r="E21" s="350">
        <v>0.43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600</v>
      </c>
      <c r="C23" s="63"/>
      <c r="D23" s="63">
        <v>77</v>
      </c>
      <c r="E23" s="350">
        <v>0.43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>
        <v>312</v>
      </c>
      <c r="C26" s="64"/>
      <c r="D26" s="344">
        <v>192</v>
      </c>
      <c r="E26" s="351">
        <v>0.31</v>
      </c>
      <c r="F26" s="344">
        <v>50</v>
      </c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>
        <v>306</v>
      </c>
      <c r="C29" s="63"/>
      <c r="D29" s="63">
        <v>335</v>
      </c>
      <c r="E29" s="350">
        <v>0.39</v>
      </c>
      <c r="F29" s="63">
        <v>50</v>
      </c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>
        <v>260</v>
      </c>
      <c r="C33" s="63"/>
      <c r="D33" s="63">
        <v>400</v>
      </c>
      <c r="E33" s="119"/>
      <c r="F33" s="63">
        <v>50</v>
      </c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>
        <v>1270</v>
      </c>
      <c r="C34" s="64"/>
      <c r="D34" s="344">
        <v>400</v>
      </c>
      <c r="E34" s="120"/>
      <c r="F34" s="344">
        <v>50</v>
      </c>
      <c r="G34" s="344">
        <v>6</v>
      </c>
      <c r="H34" s="344">
        <v>210</v>
      </c>
      <c r="I34" s="130">
        <f>G34*H34</f>
        <v>1260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>
        <v>51</v>
      </c>
      <c r="C35" s="63">
        <v>10</v>
      </c>
      <c r="D35" s="63">
        <v>650</v>
      </c>
      <c r="E35" s="121"/>
      <c r="F35" s="63">
        <v>50</v>
      </c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98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 t="s">
        <v>40</v>
      </c>
      <c r="C44" s="71" t="s">
        <v>98</v>
      </c>
      <c r="D44" s="67" t="s">
        <v>42</v>
      </c>
      <c r="E44" s="72" t="s">
        <v>13</v>
      </c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 t="s">
        <v>40</v>
      </c>
      <c r="C47" s="69" t="s">
        <v>98</v>
      </c>
      <c r="D47" s="66" t="s">
        <v>42</v>
      </c>
      <c r="E47" s="59" t="s">
        <v>13</v>
      </c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 t="s">
        <v>40</v>
      </c>
      <c r="C51" s="69" t="s">
        <v>98</v>
      </c>
      <c r="D51" s="66" t="s">
        <v>42</v>
      </c>
      <c r="E51" s="59" t="s">
        <v>13</v>
      </c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 t="s">
        <v>40</v>
      </c>
      <c r="C52" s="71" t="s">
        <v>98</v>
      </c>
      <c r="D52" s="67" t="s">
        <v>42</v>
      </c>
      <c r="E52" s="72" t="s">
        <v>13</v>
      </c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 t="s">
        <v>40</v>
      </c>
      <c r="C53" s="69" t="s">
        <v>98</v>
      </c>
      <c r="D53" s="66" t="s">
        <v>42</v>
      </c>
      <c r="E53" s="59" t="s">
        <v>13</v>
      </c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 t="s">
        <v>49</v>
      </c>
      <c r="C62" s="346">
        <v>100</v>
      </c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 t="s">
        <v>49</v>
      </c>
      <c r="C65" s="61">
        <v>100</v>
      </c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 t="s">
        <v>49</v>
      </c>
      <c r="C69" s="61">
        <v>100</v>
      </c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 t="s">
        <v>49</v>
      </c>
      <c r="C70" s="346">
        <v>100</v>
      </c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 t="s">
        <v>49</v>
      </c>
      <c r="C71" s="61">
        <v>100</v>
      </c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888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>
        <v>306</v>
      </c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>
        <v>10</v>
      </c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387207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19825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0" t="s">
        <v>150</v>
      </c>
      <c r="B91" s="811"/>
      <c r="C91" s="811"/>
      <c r="D91" s="81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2000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385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4020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03" t="s">
        <v>377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>
        <v>3247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45864.74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100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6500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200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>
        <v>30</v>
      </c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396</v>
      </c>
      <c r="B148" s="800"/>
      <c r="C148" s="800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1232</v>
      </c>
      <c r="B151" s="800"/>
      <c r="C151" s="800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 xr:uid="{40EDBF15-50DD-42E7-BD13-274AAC359B2C}">
      <formula1>$R$3:$R$49</formula1>
    </dataValidation>
    <dataValidation type="custom" allowBlank="1" showInputMessage="1" showErrorMessage="1" sqref="C3 A93:A94" xr:uid="{A523A2F6-42CA-4A65-9FE8-9AF7DCD27DE0}">
      <formula1>ISTEXT(A3)</formula1>
    </dataValidation>
    <dataValidation type="custom" allowBlank="1" showInputMessage="1" showErrorMessage="1" sqref="C10:C14" xr:uid="{B6F37EC4-E8CD-45D5-AFC4-A6BA61DF87C5}">
      <formula1>ISNUMBER(C10:C14)</formula1>
    </dataValidation>
    <dataValidation type="date" allowBlank="1" showInputMessage="1" showErrorMessage="1" sqref="C8:C9" xr:uid="{2EA98221-B80E-4E48-857F-6CBBB746BB04}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 xr:uid="{ACB5B9F1-2BF3-4201-ACC2-2D528991F20D}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 xr:uid="{2FE1CC50-BDC3-44C8-9290-B30EE0ED52B3}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 xr:uid="{C8136017-2D69-446D-8155-71ADCFC0CA14}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 xr:uid="{EDF8AAD9-42ED-4755-8A88-8A6440F7AB25}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 xr:uid="{9B0C2262-C7B8-456A-984F-233A6C6F5E0B}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 xr:uid="{6DD1B1E0-6153-49FA-A8B3-5C028DBDB811}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 xr:uid="{E4DEE1A1-DD0C-4ECF-8A4A-D31C62FF2B7D}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 xr:uid="{820178D4-B406-4188-9F9B-0A8C7D5D3EA4}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 xr:uid="{EFE3C63B-69AC-4055-AECE-CBB82C4ACAF0}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 xr:uid="{4FA2A48F-B39C-460D-B979-CB0608AE071A}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 xr:uid="{5E9F13B1-8FF7-4304-8C90-C9A386A6965E}">
      <formula1>AND(OR($B21&lt;&gt;"",$C21&lt;&gt;""),OR($B21&gt;0,$C21&gt;0),SUM($C57+$E57+$G57=100))</formula1>
    </dataValidation>
    <dataValidation type="custom" showInputMessage="1" showErrorMessage="1" sqref="B75" xr:uid="{F8F07483-D544-4B4D-BB4A-C2E11AC23F7D}">
      <formula1>AND(ISNUMBER($B75),$B75&lt;=SUM(B21:C21+B22:C22+B23:C23))</formula1>
    </dataValidation>
    <dataValidation type="custom" showInputMessage="1" showErrorMessage="1" sqref="B76" xr:uid="{A33DF7A9-A2FE-4FEC-AE57-E0A2C0671611}">
      <formula1>AND(ISNUMBER($B76),$B76&lt;=SUM(B24:C24+B25:C25+B26:C26))</formula1>
    </dataValidation>
    <dataValidation type="custom" showInputMessage="1" showErrorMessage="1" sqref="B77" xr:uid="{33BABF58-8407-42F2-9D59-9B3BD98A40A3}">
      <formula1>AND(ISNUMBER($B77),$B77&lt;=SUM(B27:C27+B28:C28+B29:C29+B30:C30+B31:C31+B32:C32))</formula1>
    </dataValidation>
    <dataValidation type="custom" showInputMessage="1" showErrorMessage="1" sqref="B78" xr:uid="{B97293C2-83A2-41F7-B9AF-2DE83BF4D203}">
      <formula1>AND(ISNUMBER($B78),$B78&lt;=SUM(B33:C33+B34:C34))</formula1>
    </dataValidation>
    <dataValidation type="custom" showInputMessage="1" showErrorMessage="1" sqref="B79" xr:uid="{23921AAA-37D0-4F2C-8859-D5CFB3B0F373}">
      <formula1>AND(ISNUMBER($B79),$B79&lt;=SUM(B35:C35))</formula1>
    </dataValidation>
    <dataValidation type="custom" allowBlank="1" showInputMessage="1" showErrorMessage="1" sqref="B102:B107" xr:uid="{71C742AF-F491-41A0-A598-3A3D9B982C32}">
      <formula1>AND(ISNUMBER($B102),$B102&gt;=1,$B102&lt;=1667)</formula1>
    </dataValidation>
    <dataValidation errorStyle="warning" showInputMessage="1" showErrorMessage="1" sqref="C80" xr:uid="{63EF23DA-CCDB-43D1-9298-F07E8AD1BFF9}"/>
    <dataValidation type="custom" allowBlank="1" showInputMessage="1" showErrorMessage="1" sqref="C75:C76" xr:uid="{148838A3-3799-4F49-AF8F-E84D60EE3202}">
      <formula1>ISNUMBER(C75:C81)</formula1>
    </dataValidation>
    <dataValidation type="list" allowBlank="1" showInputMessage="1" showErrorMessage="1" sqref="C5" xr:uid="{F3CDB428-9334-414B-B6DB-7DD7E1045B92}">
      <formula1>INDIRECT(C4)</formula1>
    </dataValidation>
    <dataValidation allowBlank="1" showInputMessage="1" showErrorMessage="1" prompt="A soma deve ser igual a 100." sqref="B112" xr:uid="{2710B4FD-950A-46BD-9697-187BD900F2F3}"/>
    <dataValidation type="custom" allowBlank="1" showInputMessage="1" showErrorMessage="1" sqref="C77" xr:uid="{7133067A-0D58-47E5-BBC2-77026FC0756A}">
      <formula1>ISNUMBER(C77:C82)</formula1>
    </dataValidation>
    <dataValidation type="custom" allowBlank="1" showInputMessage="1" showErrorMessage="1" sqref="C102:C107" xr:uid="{231E6D3A-EA42-4B49-9FD1-6302A69BB328}">
      <formula1>AND(ISNUMBER($C102),$C102&lt;=$C$10)</formula1>
    </dataValidation>
    <dataValidation type="custom" allowBlank="1" showInputMessage="1" showErrorMessage="1" sqref="B93:B94" xr:uid="{D027233B-3332-4838-B09E-03E005ACCBFB}">
      <formula1>AND(ISNUMBER($B93),$B93&lt;=$C$10)</formula1>
    </dataValidation>
    <dataValidation type="custom" allowBlank="1" showInputMessage="1" showErrorMessage="1" sqref="C78" xr:uid="{3469753F-B32E-4DB9-B2AD-D475FF537263}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 xr:uid="{34800349-EF95-4BD4-BEC7-BA7D5C8000AF}">
          <x14:formula1>
            <xm:f>'Lista Suspensa'!$N$2</xm:f>
          </x14:formula1>
          <xm:sqref>B48:B50</xm:sqref>
        </x14:dataValidation>
        <x14:dataValidation type="list" allowBlank="1" showErrorMessage="1" xr:uid="{0B49F697-7E18-4D3F-857C-6B3A3D103923}">
          <x14:formula1>
            <xm:f>'Lista Suspensa'!$AC$2:$AC$3</xm:f>
          </x14:formula1>
          <xm:sqref>D48:D50</xm:sqref>
        </x14:dataValidation>
        <x14:dataValidation type="list" allowBlank="1" showErrorMessage="1" xr:uid="{2B347DDA-D261-4BB5-ABBB-8E02F570DD80}">
          <x14:formula1>
            <xm:f>'Lista Suspensa'!$Y$2:$Y$3</xm:f>
          </x14:formula1>
          <xm:sqref>C15</xm:sqref>
        </x14:dataValidation>
        <x14:dataValidation type="list" allowBlank="1" showErrorMessage="1" xr:uid="{106B4A44-7B27-4461-BFC1-2DB040DADABC}">
          <x14:formula1>
            <xm:f>'Lista Suspensa'!$AE$2:$AE$3</xm:f>
          </x14:formula1>
          <xm:sqref>D51:D53 D45:D47 D39:D41</xm:sqref>
        </x14:dataValidation>
        <x14:dataValidation type="list" allowBlank="1" showErrorMessage="1" xr:uid="{9B4C8A91-CA01-4690-AE40-C24A34DDB5FD}">
          <x14:formula1>
            <xm:f>'Lista Suspensa'!$L$2:$L$3</xm:f>
          </x14:formula1>
          <xm:sqref>C51:C53 C39:C41 C45:C47</xm:sqref>
        </x14:dataValidation>
        <x14:dataValidation type="list" allowBlank="1" showErrorMessage="1" xr:uid="{DBF01EA5-BAFE-4452-9285-70599D215EAF}">
          <x14:formula1>
            <xm:f>'Lista Suspensa'!$V$2:$V$7</xm:f>
          </x14:formula1>
          <xm:sqref>C6</xm:sqref>
        </x14:dataValidation>
        <x14:dataValidation type="list" allowBlank="1" showErrorMessage="1" xr:uid="{033CBF5C-3E2A-4388-80F0-6A09C386D595}">
          <x14:formula1>
            <xm:f>'Lista Suspensa'!$J$2</xm:f>
          </x14:formula1>
          <xm:sqref>C48:C50</xm:sqref>
        </x14:dataValidation>
        <x14:dataValidation type="list" allowBlank="1" showErrorMessage="1" xr:uid="{3A0DEA3F-8FAB-4AAD-B739-DBA313FA4E88}">
          <x14:formula1>
            <xm:f>'Lista Suspensa'!$AA$2:$AA$3</xm:f>
          </x14:formula1>
          <xm:sqref>C16</xm:sqref>
        </x14:dataValidation>
        <x14:dataValidation type="list" allowBlank="1" showErrorMessage="1" xr:uid="{889D7E48-E00C-42C9-9B8E-264C47D9ABBD}">
          <x14:formula1>
            <xm:f>'Lista Suspensa'!$AG$2:$AG$5</xm:f>
          </x14:formula1>
          <xm:sqref>E54:F54 D42:D44</xm:sqref>
        </x14:dataValidation>
        <x14:dataValidation type="list" allowBlank="1" showErrorMessage="1" xr:uid="{D9E08939-A0A8-4310-9D7C-8CC2DD2EF4BC}">
          <x14:formula1>
            <xm:f>'Lista Suspensa'!$P$2:$P$3</xm:f>
          </x14:formula1>
          <xm:sqref>B51:B53 B39:B41 B45:B47</xm:sqref>
        </x14:dataValidation>
        <x14:dataValidation type="list" allowBlank="1" showErrorMessage="1" xr:uid="{A324109B-EAB7-4CBF-B3FA-23EF7249A018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6D5327A1-61D3-47C9-A19C-E922999CE526}">
          <x14:formula1>
            <xm:f>'Lista Suspensa'!$AY$2:$AY$28</xm:f>
          </x14:formula1>
          <xm:sqref>C4</xm:sqref>
        </x14:dataValidation>
        <x14:dataValidation type="list" allowBlank="1" showInputMessage="1" showErrorMessage="1" xr:uid="{2B12107D-BBA5-4676-902F-5CC9DF6B4073}">
          <x14:formula1>
            <xm:f>'Lista Suspensa'!$AS$2:$AS$4</xm:f>
          </x14:formula1>
          <xm:sqref>A102:A107</xm:sqref>
        </x14:dataValidation>
        <x14:dataValidation type="list" allowBlank="1" showErrorMessage="1" xr:uid="{1F385FB6-CA3D-49E4-BFD0-4F8C6A5E02CE}">
          <x14:formula1>
            <xm:f>'Lista Suspensa'!$AK$2:$AK$3</xm:f>
          </x14:formula1>
          <xm:sqref>E39:E53</xm:sqref>
        </x14:dataValidation>
        <x14:dataValidation type="list" allowBlank="1" showErrorMessage="1" xr:uid="{570D7C90-1B2A-4D83-ABD7-BB1EBDFDB0C3}">
          <x14:formula1>
            <xm:f>'Lista Suspensa'!$T$2:$T$4</xm:f>
          </x14:formula1>
          <xm:sqref>B54</xm:sqref>
        </x14:dataValidation>
        <x14:dataValidation type="list" allowBlank="1" showErrorMessage="1" xr:uid="{18CAFF64-8A8B-4C67-8854-703719401222}">
          <x14:formula1>
            <xm:f>'Lista Suspensa'!$T$2:$T$6</xm:f>
          </x14:formula1>
          <xm:sqref>C7</xm:sqref>
        </x14:dataValidation>
        <x14:dataValidation type="list" allowBlank="1" showInputMessage="1" showErrorMessage="1" xr:uid="{71C77269-B60D-4F0E-A205-5C9FAFC7FEB3}">
          <x14:formula1>
            <xm:f>'Lista Suspensa'!$AU$2:$AU$21</xm:f>
          </x14:formula1>
          <xm:sqref>C17</xm:sqref>
        </x14:dataValidation>
        <x14:dataValidation type="list" allowBlank="1" showErrorMessage="1" xr:uid="{2F3DA4DF-CB73-4582-97CD-519460D9DA64}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 xr:uid="{82AFC01B-5BB7-4058-A15B-E8D6718CE9FB}">
          <x14:formula1>
            <xm:f>'Lista Suspensa'!$R$2:$R$4</xm:f>
          </x14:formula1>
          <xm:sqref>B42:B44</xm:sqref>
        </x14:dataValidation>
        <x14:dataValidation type="list" allowBlank="1" showInputMessage="1" showErrorMessage="1" xr:uid="{1D34E8E0-FADA-4E2B-8081-A0648C641D0F}">
          <x14:formula1>
            <xm:f>'Lista Suspensa'!$AW$2:$AW$3</xm:f>
          </x14:formula1>
          <xm:sqref>D149 B130 B136 B139 D152</xm:sqref>
        </x14:dataValidation>
        <x14:dataValidation type="list" allowBlank="1" showErrorMessage="1" xr:uid="{3F3DE0A7-BF85-4332-A5F3-42B9545B1D56}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D237"/>
  <sheetViews>
    <sheetView topLeftCell="A3" zoomScale="106" zoomScaleNormal="106" workbookViewId="0">
      <pane xSplit="1" topLeftCell="CL1" activePane="topRight" state="frozen"/>
      <selection activeCell="A17" sqref="A17"/>
      <selection pane="topRight" activeCell="CH5" sqref="CH5:CH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145</v>
      </c>
      <c r="B5" s="787">
        <v>6.0000000000000001E-3</v>
      </c>
      <c r="C5" s="787">
        <f>(B5*(D5/100))</f>
        <v>5.9382000000000002E-3</v>
      </c>
      <c r="D5" s="788">
        <f>IF(B5&gt;0,VLOOKUP(A5,'Lista Suspensa'!$A$1:$F$92,3,),0)</f>
        <v>98.97</v>
      </c>
      <c r="E5" s="788">
        <f>IF(OR(B5&gt;0,C5&gt;0),VLOOKUP(A5,'Lista Suspensa'!$A$1:$F$90,4,),0)</f>
        <v>0</v>
      </c>
      <c r="F5" s="788">
        <f>IF(OR(B5&gt;0,C5&gt;0),VLOOKUP(A5,'Lista Suspensa'!$A$1:$F$90,5,),0)</f>
        <v>100</v>
      </c>
      <c r="G5" s="789">
        <f>IF(OR(B5&gt;0,C5&gt;0),VLOOKUP(A5,'Lista Suspensa'!$A$1:$F$90,6,),0)</f>
        <v>0.64598999999999995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>
        <v>6.0000000000000001E-3</v>
      </c>
      <c r="O5" s="787">
        <f>(N5*(P5/100))</f>
        <v>5.9382000000000002E-3</v>
      </c>
      <c r="P5" s="788">
        <f>IF(N5&gt;0,VLOOKUP(A5,'Lista Suspensa'!$A$1:$F$92,3,),0)</f>
        <v>98.97</v>
      </c>
      <c r="Q5" s="788">
        <f>IF(OR(N5&gt;0,O5&gt;0),VLOOKUP(A5,'Lista Suspensa'!$A$1:$F$90,4,),0)</f>
        <v>0</v>
      </c>
      <c r="R5" s="788">
        <f>IF(OR(N5&gt;0,O5&gt;0),VLOOKUP(A5,'Lista Suspensa'!$A$1:$F$90,5,),0)</f>
        <v>100</v>
      </c>
      <c r="S5" s="789">
        <f>IF(OR(N5&gt;0,O5&gt;0),VLOOKUP(A5,'Lista Suspensa'!$A$1:$F$90,6,),0)</f>
        <v>0.64598999999999995</v>
      </c>
      <c r="T5" s="787"/>
      <c r="U5" s="787">
        <f>(T5*(V5/100))</f>
        <v>0</v>
      </c>
      <c r="V5" s="788">
        <f>IF(T5&gt;0,VLOOKUP(A5,'Lista Suspensa'!$A$1:$F$92,3,),0)</f>
        <v>0</v>
      </c>
      <c r="W5" s="788">
        <f>IF(OR(T5&gt;0,U5&gt;0),VLOOKUP(A5,'Lista Suspensa'!$A$1:$F$90,4,),0)</f>
        <v>0</v>
      </c>
      <c r="X5" s="788">
        <f>IF(OR(T5&gt;0,U5&gt;0),VLOOKUP(A5,'Lista Suspensa'!$A$1:$F$90,5,),0)</f>
        <v>0</v>
      </c>
      <c r="Y5" s="789">
        <f>IF(OR(T5&gt;0,U5&gt;0),VLOOKUP(A5,'Lista Suspensa'!$A$1:$F$90,6,),0)</f>
        <v>0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>
        <v>1.4999999999999999E-2</v>
      </c>
      <c r="AG5" s="787">
        <f>(AF5*(AH5/100))</f>
        <v>1.4845499999999999E-2</v>
      </c>
      <c r="AH5" s="788">
        <f>IF(AF5&gt;0,VLOOKUP(A5,'Lista Suspensa'!$A$1:$F$92,3,),0)</f>
        <v>98.97</v>
      </c>
      <c r="AI5" s="788">
        <f>IF(OR(AF5&gt;0,AG5&gt;0),VLOOKUP(A5,'Lista Suspensa'!$A$1:$F$90,4,),0)</f>
        <v>0</v>
      </c>
      <c r="AJ5" s="788">
        <f>IF(OR(AF5&gt;0,AG5&gt;0),VLOOKUP(A5,'Lista Suspensa'!$A$1:$F$90,5,),0)</f>
        <v>100</v>
      </c>
      <c r="AK5" s="789">
        <f>IF(OR(AF5&gt;0,AG5&gt;0),VLOOKUP(A5,'Lista Suspensa'!$A$1:$F$90,6,),0)</f>
        <v>0.64598999999999995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>
        <v>1.4999999999999999E-2</v>
      </c>
      <c r="AY5" s="787">
        <f>(AX5*(AZ5/100))</f>
        <v>1.4845499999999999E-2</v>
      </c>
      <c r="AZ5" s="788">
        <f>IF(AX5&gt;0,VLOOKUP(A5,'Lista Suspensa'!$A$1:$F$92,3,),0)</f>
        <v>98.97</v>
      </c>
      <c r="BA5" s="788">
        <f>IF(OR(AX5&gt;0,AY5&gt;0),VLOOKUP(A5,'Lista Suspensa'!$A$1:$F$90,4,),0)</f>
        <v>0</v>
      </c>
      <c r="BB5" s="788">
        <f>IF(OR(AX5&gt;0,AY5&gt;0),VLOOKUP(A5,'Lista Suspensa'!$A$1:$F$90,5,),0)</f>
        <v>100</v>
      </c>
      <c r="BC5" s="793">
        <f>IF(OR(AX5&gt;0,AY5&gt;0),VLOOKUP(A5,'Lista Suspensa'!$A$1:$F$90,6,),0)</f>
        <v>0.64598999999999995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>
        <v>0.03</v>
      </c>
      <c r="BW5" s="787">
        <f>(BV5*(BX5/100))</f>
        <v>2.9690999999999999E-2</v>
      </c>
      <c r="BX5" s="788">
        <f>IF(BV5&gt;0,VLOOKUP(A5,'Lista Suspensa'!$A$1:$F$92,3,),0)</f>
        <v>98.97</v>
      </c>
      <c r="BY5" s="788">
        <f>IF(OR(BV5&gt;0,BW5&gt;0),VLOOKUP(A5,'Lista Suspensa'!$A$1:$F$90,4,),0)</f>
        <v>0</v>
      </c>
      <c r="BZ5" s="788">
        <f>IF(OR(BV5&gt;0,BW5&gt;0),VLOOKUP(A5,'Lista Suspensa'!$A$1:$F$90,5,),0)</f>
        <v>100</v>
      </c>
      <c r="CA5" s="793">
        <f>IF(OR(BV5&gt;0,BW5&gt;0),VLOOKUP(A5,'Lista Suspensa'!$A$1:$F$90,6,),0)</f>
        <v>0.64598999999999995</v>
      </c>
      <c r="CB5" s="787">
        <v>0.03</v>
      </c>
      <c r="CC5" s="787">
        <f>(CB5*(CD5/100))</f>
        <v>2.9690999999999999E-2</v>
      </c>
      <c r="CD5" s="788">
        <f>IF(CB5&gt;0,VLOOKUP(A5,'Lista Suspensa'!$A$1:$F$92,3,),0)</f>
        <v>98.97</v>
      </c>
      <c r="CE5" s="788">
        <f>IF(OR(CB5&gt;0,CC5&gt;0),VLOOKUP(A5,'Lista Suspensa'!$A$1:$F$90,4,),0)</f>
        <v>0</v>
      </c>
      <c r="CF5" s="788">
        <f>IF(OR(CB5&gt;0,CC5&gt;0),VLOOKUP(A5,'Lista Suspensa'!$A$1:$F$90,5,),0)</f>
        <v>100</v>
      </c>
      <c r="CG5" s="793">
        <f>IF(OR(CB5&gt;0,CC5&gt;0),VLOOKUP(A5,'Lista Suspensa'!$A$1:$F$90,6,),0)</f>
        <v>0.64598999999999995</v>
      </c>
      <c r="CH5" s="787">
        <v>4.9000000000000002E-2</v>
      </c>
      <c r="CI5" s="787">
        <f>(CH5*(CJ5/100))</f>
        <v>4.8495300000000005E-2</v>
      </c>
      <c r="CJ5" s="788">
        <f>IF(CH5&gt;0,VLOOKUP(A5,'Lista Suspensa'!$A$1:$F$92,3,),0)</f>
        <v>98.97</v>
      </c>
      <c r="CK5" s="788">
        <f>IF(OR(CH5&gt;0,CI5&gt;0),VLOOKUP(A5,'Lista Suspensa'!$A$1:$F$90,4,),0)</f>
        <v>0</v>
      </c>
      <c r="CL5" s="788">
        <f>IF(OR(CH5&gt;0,CI5&gt;0),VLOOKUP(A5,'Lista Suspensa'!$A$1:$F$90,5,),0)</f>
        <v>100</v>
      </c>
      <c r="CM5" s="794">
        <f>IF(OR(CH5&gt;0,CI5&gt;0),VLOOKUP(A5,'Lista Suspensa'!$A$1:$F$90,6,),0)</f>
        <v>0.64598999999999995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136</v>
      </c>
      <c r="B6" s="790">
        <v>1E-3</v>
      </c>
      <c r="C6" s="790">
        <f t="shared" ref="C6:C34" si="0">(B6*(D6/100))</f>
        <v>9.8439999999999986E-4</v>
      </c>
      <c r="D6" s="791">
        <f>IF(B6&gt;0,VLOOKUP(A6,'Lista Suspensa'!$A$1:$F$92,3,),0)</f>
        <v>98.44</v>
      </c>
      <c r="E6" s="791">
        <f>IF(OR(B6&gt;0,C6&gt;0),VLOOKUP(A6,'Lista Suspensa'!$A$1:$F$90,4,),0)</f>
        <v>280.96000000000004</v>
      </c>
      <c r="F6" s="791">
        <f>IF(OR(B6&gt;0,C6&gt;0),VLOOKUP(A6,'Lista Suspensa'!$A$1:$F$90,5,),0)</f>
        <v>0</v>
      </c>
      <c r="G6" s="792">
        <f>IF(OR(B6&gt;0,C6&gt;0),VLOOKUP(A6,'Lista Suspensa'!$A$1:$F$90,6,),0)</f>
        <v>1.56978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>
        <v>1E-3</v>
      </c>
      <c r="O6" s="790">
        <f t="shared" ref="O6:O34" si="2">(N6*(P6/100))</f>
        <v>9.8439999999999986E-4</v>
      </c>
      <c r="P6" s="791">
        <f>IF(N6&gt;0,VLOOKUP(A6,'Lista Suspensa'!$A$1:$F$92,3,),0)</f>
        <v>98.44</v>
      </c>
      <c r="Q6" s="791">
        <f>IF(OR(N6&gt;0,O6&gt;0),VLOOKUP(A6,'Lista Suspensa'!$A$1:$F$90,4,),0)</f>
        <v>280.96000000000004</v>
      </c>
      <c r="R6" s="791">
        <f>IF(OR(N6&gt;0,O6&gt;0),VLOOKUP(A6,'Lista Suspensa'!$A$1:$F$90,5,),0)</f>
        <v>0</v>
      </c>
      <c r="S6" s="792">
        <f>IF(OR(N6&gt;0,O6&gt;0),VLOOKUP(A6,'Lista Suspensa'!$A$1:$F$90,6,),0)</f>
        <v>1.56978</v>
      </c>
      <c r="T6" s="790"/>
      <c r="U6" s="790">
        <f t="shared" ref="U6:U34" si="3">(T6*(V6/100))</f>
        <v>0</v>
      </c>
      <c r="V6" s="791">
        <f>IF(T6&gt;0,VLOOKUP(A6,'Lista Suspensa'!$A$1:$F$92,3,),0)</f>
        <v>0</v>
      </c>
      <c r="W6" s="791">
        <f>IF(OR(T6&gt;0,U6&gt;0),VLOOKUP(A6,'Lista Suspensa'!$A$1:$F$90,4,),0)</f>
        <v>0</v>
      </c>
      <c r="X6" s="791">
        <f>IF(OR(T6&gt;0,U6&gt;0),VLOOKUP(A6,'Lista Suspensa'!$A$1:$F$90,5,),0)</f>
        <v>0</v>
      </c>
      <c r="Y6" s="792">
        <f>IF(OR(T6&gt;0,U6&gt;0),VLOOKUP(A6,'Lista Suspensa'!$A$1:$F$90,6,),0)</f>
        <v>0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>
        <v>4.0000000000000001E-3</v>
      </c>
      <c r="AG6" s="790">
        <f t="shared" ref="AG6:AG34" si="5">(AF6*(AH6/100))</f>
        <v>3.9375999999999994E-3</v>
      </c>
      <c r="AH6" s="791">
        <f>IF(AF6&gt;0,VLOOKUP(A6,'Lista Suspensa'!$A$1:$F$92,3,),0)</f>
        <v>98.44</v>
      </c>
      <c r="AI6" s="791">
        <f>IF(OR(AF6&gt;0,AG6&gt;0),VLOOKUP(A6,'Lista Suspensa'!$A$1:$F$90,4,),0)</f>
        <v>280.96000000000004</v>
      </c>
      <c r="AJ6" s="791">
        <f>IF(OR(AF6&gt;0,AG6&gt;0),VLOOKUP(A6,'Lista Suspensa'!$A$1:$F$90,5,),0)</f>
        <v>0</v>
      </c>
      <c r="AK6" s="792">
        <f>IF(OR(AF6&gt;0,AG6&gt;0),VLOOKUP(A6,'Lista Suspensa'!$A$1:$F$90,6,),0)</f>
        <v>1.56978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>
        <v>4.0000000000000001E-3</v>
      </c>
      <c r="AY6" s="790">
        <f>(AX6*(AZ6/100))</f>
        <v>3.9375999999999994E-3</v>
      </c>
      <c r="AZ6" s="791">
        <f>IF(AX6&gt;0,VLOOKUP(A6,'Lista Suspensa'!$A$1:$F$92,3,),0)</f>
        <v>98.44</v>
      </c>
      <c r="BA6" s="791">
        <f>IF(OR(AX6&gt;0,AY6&gt;0),VLOOKUP(A6,'Lista Suspensa'!$A$1:$F$90,4,),0)</f>
        <v>280.96000000000004</v>
      </c>
      <c r="BB6" s="791">
        <f>IF(OR(AX6&gt;0,AY6&gt;0),VLOOKUP(A6,'Lista Suspensa'!$A$1:$F$90,5,),0)</f>
        <v>0</v>
      </c>
      <c r="BC6" s="795">
        <f>IF(OR(AX6&gt;0,AY6&gt;0),VLOOKUP(A6,'Lista Suspensa'!$A$1:$F$90,6,),0)</f>
        <v>1.56978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>
        <v>7.0000000000000001E-3</v>
      </c>
      <c r="BW6" s="790">
        <f t="shared" ref="BW6:BW34" si="11">(BV6*(BX6/100))</f>
        <v>6.8907999999999999E-3</v>
      </c>
      <c r="BX6" s="791">
        <f>IF(BV6&gt;0,VLOOKUP(A6,'Lista Suspensa'!$A$1:$F$92,3,),0)</f>
        <v>98.44</v>
      </c>
      <c r="BY6" s="791">
        <f>IF(OR(BV6&gt;0,BW6&gt;0),VLOOKUP(A6,'Lista Suspensa'!$A$1:$F$90,4,),0)</f>
        <v>280.96000000000004</v>
      </c>
      <c r="BZ6" s="791">
        <f>IF(OR(BV6&gt;0,BW6&gt;0),VLOOKUP(A6,'Lista Suspensa'!$A$1:$F$90,5,),0)</f>
        <v>0</v>
      </c>
      <c r="CA6" s="795">
        <f>IF(OR(BV6&gt;0,BW6&gt;0),VLOOKUP(A6,'Lista Suspensa'!$A$1:$F$90,6,),0)</f>
        <v>1.56978</v>
      </c>
      <c r="CB6" s="790">
        <v>7.0000000000000001E-3</v>
      </c>
      <c r="CC6" s="790">
        <f t="shared" ref="CC6:CC34" si="12">(CB6*(CD6/100))</f>
        <v>6.8907999999999999E-3</v>
      </c>
      <c r="CD6" s="791">
        <f>IF(CB6&gt;0,VLOOKUP(A6,'Lista Suspensa'!$A$1:$F$92,3,),0)</f>
        <v>98.44</v>
      </c>
      <c r="CE6" s="791">
        <f>IF(OR(CB6&gt;0,CC6&gt;0),VLOOKUP(A6,'Lista Suspensa'!$A$1:$F$90,4,),0)</f>
        <v>280.96000000000004</v>
      </c>
      <c r="CF6" s="791">
        <f>IF(OR(CB6&gt;0,CC6&gt;0),VLOOKUP(A6,'Lista Suspensa'!$A$1:$F$90,5,),0)</f>
        <v>0</v>
      </c>
      <c r="CG6" s="795">
        <f>IF(OR(CB6&gt;0,CC6&gt;0),VLOOKUP(A6,'Lista Suspensa'!$A$1:$F$90,6,),0)</f>
        <v>1.56978</v>
      </c>
      <c r="CH6" s="790">
        <v>1.2E-2</v>
      </c>
      <c r="CI6" s="790">
        <f t="shared" ref="CI6:CI34" si="13">(CH6*(CJ6/100))</f>
        <v>1.18128E-2</v>
      </c>
      <c r="CJ6" s="791">
        <f>IF(CH6&gt;0,VLOOKUP(A6,'Lista Suspensa'!$A$1:$F$92,3,),0)</f>
        <v>98.44</v>
      </c>
      <c r="CK6" s="791">
        <f>IF(OR(CH6&gt;0,CI6&gt;0),VLOOKUP(A6,'Lista Suspensa'!$A$1:$F$90,4,),0)</f>
        <v>280.96000000000004</v>
      </c>
      <c r="CL6" s="791">
        <f>IF(OR(CH6&gt;0,CI6&gt;0),VLOOKUP(A6,'Lista Suspensa'!$A$1:$F$90,5,),0)</f>
        <v>0</v>
      </c>
      <c r="CM6" s="796">
        <f>IF(OR(CH6&gt;0,CI6&gt;0),VLOOKUP(A6,'Lista Suspensa'!$A$1:$F$90,6,),0)</f>
        <v>1.56978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354</v>
      </c>
      <c r="B7" s="787">
        <v>5.16</v>
      </c>
      <c r="C7" s="787">
        <f t="shared" si="0"/>
        <v>1.2801959999999999</v>
      </c>
      <c r="D7" s="788">
        <f>IF(B7&gt;0,VLOOKUP(A7,'Lista Suspensa'!$A$1:$F$92,3,),0)</f>
        <v>24.81</v>
      </c>
      <c r="E7" s="788">
        <f>IF(OR(B7&gt;0,C7&gt;0),VLOOKUP(A7,'Lista Suspensa'!$A$1:$F$90,4,),0)</f>
        <v>11.4</v>
      </c>
      <c r="F7" s="788">
        <f>IF(OR(B7&gt;0,C7&gt;0),VLOOKUP(A7,'Lista Suspensa'!$A$1:$F$90,5,),0)</f>
        <v>59.3</v>
      </c>
      <c r="G7" s="789">
        <f>IF(OR(B7&gt;0,C7&gt;0),VLOOKUP(A7,'Lista Suspensa'!$A$1:$F$90,6,),0)</f>
        <v>0.14699999999999999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>
        <v>5.16</v>
      </c>
      <c r="O7" s="787">
        <f t="shared" si="2"/>
        <v>1.2801959999999999</v>
      </c>
      <c r="P7" s="788">
        <f>IF(N7&gt;0,VLOOKUP(A7,'Lista Suspensa'!$A$1:$F$92,3,),0)</f>
        <v>24.81</v>
      </c>
      <c r="Q7" s="788">
        <f>IF(OR(N7&gt;0,O7&gt;0),VLOOKUP(A7,'Lista Suspensa'!$A$1:$F$90,4,),0)</f>
        <v>11.4</v>
      </c>
      <c r="R7" s="788">
        <f>IF(OR(N7&gt;0,O7&gt;0),VLOOKUP(A7,'Lista Suspensa'!$A$1:$F$90,5,),0)</f>
        <v>59.3</v>
      </c>
      <c r="S7" s="789">
        <f>IF(OR(N7&gt;0,O7&gt;0),VLOOKUP(A7,'Lista Suspensa'!$A$1:$F$90,6,),0)</f>
        <v>0.14699999999999999</v>
      </c>
      <c r="T7" s="787"/>
      <c r="U7" s="787">
        <f t="shared" si="3"/>
        <v>0</v>
      </c>
      <c r="V7" s="788">
        <f>IF(T7&gt;0,VLOOKUP(A7,'Lista Suspensa'!$A$1:$F$92,3,),0)</f>
        <v>0</v>
      </c>
      <c r="W7" s="788">
        <f>IF(OR(T7&gt;0,U7&gt;0),VLOOKUP(A7,'Lista Suspensa'!$A$1:$F$90,4,),0)</f>
        <v>0</v>
      </c>
      <c r="X7" s="788">
        <f>IF(OR(T7&gt;0,U7&gt;0),VLOOKUP(A7,'Lista Suspensa'!$A$1:$F$90,5,),0)</f>
        <v>0</v>
      </c>
      <c r="Y7" s="789">
        <f>IF(OR(T7&gt;0,U7&gt;0),VLOOKUP(A7,'Lista Suspensa'!$A$1:$F$90,6,),0)</f>
        <v>0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>
        <v>9.77</v>
      </c>
      <c r="AG7" s="787">
        <f t="shared" si="5"/>
        <v>2.4239369999999996</v>
      </c>
      <c r="AH7" s="788">
        <f>IF(AF7&gt;0,VLOOKUP(A7,'Lista Suspensa'!$A$1:$F$92,3,),0)</f>
        <v>24.81</v>
      </c>
      <c r="AI7" s="788">
        <f>IF(OR(AF7&gt;0,AG7&gt;0),VLOOKUP(A7,'Lista Suspensa'!$A$1:$F$90,4,),0)</f>
        <v>11.4</v>
      </c>
      <c r="AJ7" s="788">
        <f>IF(OR(AF7&gt;0,AG7&gt;0),VLOOKUP(A7,'Lista Suspensa'!$A$1:$F$90,5,),0)</f>
        <v>59.3</v>
      </c>
      <c r="AK7" s="789">
        <f>IF(OR(AF7&gt;0,AG7&gt;0),VLOOKUP(A7,'Lista Suspensa'!$A$1:$F$90,6,),0)</f>
        <v>0.14699999999999999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>
        <v>17.7</v>
      </c>
      <c r="AY7" s="787">
        <f t="shared" ref="AY7:AY34" si="14">(AX7*(AZ7/100))</f>
        <v>4.3913699999999993</v>
      </c>
      <c r="AZ7" s="788">
        <f>IF(AX7&gt;0,VLOOKUP(A7,'Lista Suspensa'!$A$1:$F$92,3,),0)</f>
        <v>24.81</v>
      </c>
      <c r="BA7" s="788">
        <f>IF(OR(AX7&gt;0,AY7&gt;0),VLOOKUP(A7,'Lista Suspensa'!$A$1:$F$90,4,),0)</f>
        <v>11.4</v>
      </c>
      <c r="BB7" s="788">
        <f>IF(OR(AX7&gt;0,AY7&gt;0),VLOOKUP(A7,'Lista Suspensa'!$A$1:$F$90,5,),0)</f>
        <v>59.3</v>
      </c>
      <c r="BC7" s="793">
        <f>IF(OR(AX7&gt;0,AY7&gt;0),VLOOKUP(A7,'Lista Suspensa'!$A$1:$F$90,6,),0)</f>
        <v>0.14699999999999999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>
        <v>18.2</v>
      </c>
      <c r="BW7" s="787">
        <f t="shared" si="11"/>
        <v>4.5154199999999998</v>
      </c>
      <c r="BX7" s="788">
        <f>IF(BV7&gt;0,VLOOKUP(A7,'Lista Suspensa'!$A$1:$F$92,3,),0)</f>
        <v>24.81</v>
      </c>
      <c r="BY7" s="788">
        <f>IF(OR(BV7&gt;0,BW7&gt;0),VLOOKUP(A7,'Lista Suspensa'!$A$1:$F$90,4,),0)</f>
        <v>11.4</v>
      </c>
      <c r="BZ7" s="788">
        <f>IF(OR(BV7&gt;0,BW7&gt;0),VLOOKUP(A7,'Lista Suspensa'!$A$1:$F$90,5,),0)</f>
        <v>59.3</v>
      </c>
      <c r="CA7" s="793">
        <f>IF(OR(BV7&gt;0,BW7&gt;0),VLOOKUP(A7,'Lista Suspensa'!$A$1:$F$90,6,),0)</f>
        <v>0.14699999999999999</v>
      </c>
      <c r="CB7" s="787">
        <v>22.74</v>
      </c>
      <c r="CC7" s="787">
        <f t="shared" si="12"/>
        <v>5.6417939999999991</v>
      </c>
      <c r="CD7" s="788">
        <f>IF(CB7&gt;0,VLOOKUP(A7,'Lista Suspensa'!$A$1:$F$92,3,),0)</f>
        <v>24.81</v>
      </c>
      <c r="CE7" s="788">
        <f>IF(OR(CB7&gt;0,CC7&gt;0),VLOOKUP(A7,'Lista Suspensa'!$A$1:$F$90,4,),0)</f>
        <v>11.4</v>
      </c>
      <c r="CF7" s="788">
        <f>IF(OR(CB7&gt;0,CC7&gt;0),VLOOKUP(A7,'Lista Suspensa'!$A$1:$F$90,5,),0)</f>
        <v>59.3</v>
      </c>
      <c r="CG7" s="793">
        <f>IF(OR(CB7&gt;0,CC7&gt;0),VLOOKUP(A7,'Lista Suspensa'!$A$1:$F$90,6,),0)</f>
        <v>0.14699999999999999</v>
      </c>
      <c r="CH7" s="787">
        <v>26.19</v>
      </c>
      <c r="CI7" s="787">
        <f t="shared" si="13"/>
        <v>6.4977390000000002</v>
      </c>
      <c r="CJ7" s="788">
        <f>IF(CH7&gt;0,VLOOKUP(A7,'Lista Suspensa'!$A$1:$F$92,3,),0)</f>
        <v>24.81</v>
      </c>
      <c r="CK7" s="788">
        <f>IF(OR(CH7&gt;0,CI7&gt;0),VLOOKUP(A7,'Lista Suspensa'!$A$1:$F$90,4,),0)</f>
        <v>11.4</v>
      </c>
      <c r="CL7" s="788">
        <f>IF(OR(CH7&gt;0,CI7&gt;0),VLOOKUP(A7,'Lista Suspensa'!$A$1:$F$90,5,),0)</f>
        <v>59.3</v>
      </c>
      <c r="CM7" s="794">
        <f>IF(OR(CH7&gt;0,CI7&gt;0),VLOOKUP(A7,'Lista Suspensa'!$A$1:$F$90,6,),0)</f>
        <v>0.14699999999999999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359</v>
      </c>
      <c r="B8" s="790">
        <v>4.7300000000000004</v>
      </c>
      <c r="C8" s="790">
        <f t="shared" si="0"/>
        <v>1.2775730000000001</v>
      </c>
      <c r="D8" s="791">
        <f>IF(B8&gt;0,VLOOKUP(A8,'Lista Suspensa'!$A$1:$F$92,3,),0)</f>
        <v>27.01</v>
      </c>
      <c r="E8" s="791">
        <f>IF(OR(B8&gt;0,C8&gt;0),VLOOKUP(A8,'Lista Suspensa'!$A$1:$F$90,4,),0)</f>
        <v>7.1</v>
      </c>
      <c r="F8" s="791">
        <f>IF(OR(B8&gt;0,C8&gt;0),VLOOKUP(A8,'Lista Suspensa'!$A$1:$F$90,5,),0)</f>
        <v>51.5</v>
      </c>
      <c r="G8" s="792">
        <f>IF(OR(B8&gt;0,C8&gt;0),VLOOKUP(A8,'Lista Suspensa'!$A$1:$F$90,6,),0)</f>
        <v>0.14699999999999999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>
        <v>4.7300000000000004</v>
      </c>
      <c r="O8" s="790">
        <f t="shared" si="2"/>
        <v>1.2775730000000001</v>
      </c>
      <c r="P8" s="791">
        <f>IF(N8&gt;0,VLOOKUP(A8,'Lista Suspensa'!$A$1:$F$92,3,),0)</f>
        <v>27.01</v>
      </c>
      <c r="Q8" s="791">
        <f>IF(OR(N8&gt;0,O8&gt;0),VLOOKUP(A8,'Lista Suspensa'!$A$1:$F$90,4,),0)</f>
        <v>7.1</v>
      </c>
      <c r="R8" s="791">
        <f>IF(OR(N8&gt;0,O8&gt;0),VLOOKUP(A8,'Lista Suspensa'!$A$1:$F$90,5,),0)</f>
        <v>51.5</v>
      </c>
      <c r="S8" s="792">
        <f>IF(OR(N8&gt;0,O8&gt;0),VLOOKUP(A8,'Lista Suspensa'!$A$1:$F$90,6,),0)</f>
        <v>0.14699999999999999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>
        <v>8.8000000000000007</v>
      </c>
      <c r="AG8" s="790">
        <f t="shared" si="5"/>
        <v>2.3768800000000003</v>
      </c>
      <c r="AH8" s="791">
        <f>IF(AF8&gt;0,VLOOKUP(A8,'Lista Suspensa'!$A$1:$F$92,3,),0)</f>
        <v>27.01</v>
      </c>
      <c r="AI8" s="791">
        <f>IF(OR(AF8&gt;0,AG8&gt;0),VLOOKUP(A8,'Lista Suspensa'!$A$1:$F$90,4,),0)</f>
        <v>7.1</v>
      </c>
      <c r="AJ8" s="791">
        <f>IF(OR(AF8&gt;0,AG8&gt;0),VLOOKUP(A8,'Lista Suspensa'!$A$1:$F$90,5,),0)</f>
        <v>51.5</v>
      </c>
      <c r="AK8" s="792">
        <f>IF(OR(AF8&gt;0,AG8&gt;0),VLOOKUP(A8,'Lista Suspensa'!$A$1:$F$90,6,),0)</f>
        <v>0.14699999999999999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>
        <v>16.02</v>
      </c>
      <c r="AY8" s="790">
        <f t="shared" si="14"/>
        <v>4.3270020000000002</v>
      </c>
      <c r="AZ8" s="791">
        <f>IF(AX8&gt;0,VLOOKUP(A8,'Lista Suspensa'!$A$1:$F$92,3,),0)</f>
        <v>27.01</v>
      </c>
      <c r="BA8" s="791">
        <f>IF(OR(AX8&gt;0,AY8&gt;0),VLOOKUP(A8,'Lista Suspensa'!$A$1:$F$90,4,),0)</f>
        <v>7.1</v>
      </c>
      <c r="BB8" s="791">
        <f>IF(OR(AX8&gt;0,AY8&gt;0),VLOOKUP(A8,'Lista Suspensa'!$A$1:$F$90,5,),0)</f>
        <v>51.5</v>
      </c>
      <c r="BC8" s="795">
        <f>IF(OR(AX8&gt;0,AY8&gt;0),VLOOKUP(A8,'Lista Suspensa'!$A$1:$F$90,6,),0)</f>
        <v>0.14699999999999999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>
        <v>10.9</v>
      </c>
      <c r="BW8" s="790">
        <f t="shared" si="11"/>
        <v>2.9440900000000001</v>
      </c>
      <c r="BX8" s="791">
        <f>IF(BV8&gt;0,VLOOKUP(A8,'Lista Suspensa'!$A$1:$F$92,3,),0)</f>
        <v>27.01</v>
      </c>
      <c r="BY8" s="791">
        <f>IF(OR(BV8&gt;0,BW8&gt;0),VLOOKUP(A8,'Lista Suspensa'!$A$1:$F$90,4,),0)</f>
        <v>7.1</v>
      </c>
      <c r="BZ8" s="791">
        <f>IF(OR(BV8&gt;0,BW8&gt;0),VLOOKUP(A8,'Lista Suspensa'!$A$1:$F$90,5,),0)</f>
        <v>51.5</v>
      </c>
      <c r="CA8" s="795">
        <f>IF(OR(BV8&gt;0,BW8&gt;0),VLOOKUP(A8,'Lista Suspensa'!$A$1:$F$90,6,),0)</f>
        <v>0.14699999999999999</v>
      </c>
      <c r="CB8" s="790">
        <v>11.68</v>
      </c>
      <c r="CC8" s="790">
        <f t="shared" si="12"/>
        <v>3.1547679999999998</v>
      </c>
      <c r="CD8" s="791">
        <f>IF(CB8&gt;0,VLOOKUP(A8,'Lista Suspensa'!$A$1:$F$92,3,),0)</f>
        <v>27.01</v>
      </c>
      <c r="CE8" s="791">
        <f>IF(OR(CB8&gt;0,CC8&gt;0),VLOOKUP(A8,'Lista Suspensa'!$A$1:$F$90,4,),0)</f>
        <v>7.1</v>
      </c>
      <c r="CF8" s="791">
        <f>IF(OR(CB8&gt;0,CC8&gt;0),VLOOKUP(A8,'Lista Suspensa'!$A$1:$F$90,5,),0)</f>
        <v>51.5</v>
      </c>
      <c r="CG8" s="795">
        <f>IF(OR(CB8&gt;0,CC8&gt;0),VLOOKUP(A8,'Lista Suspensa'!$A$1:$F$90,6,),0)</f>
        <v>0.14699999999999999</v>
      </c>
      <c r="CH8" s="790">
        <v>15.62</v>
      </c>
      <c r="CI8" s="790">
        <f t="shared" si="13"/>
        <v>4.2189620000000003</v>
      </c>
      <c r="CJ8" s="791">
        <f>IF(CH8&gt;0,VLOOKUP(A8,'Lista Suspensa'!$A$1:$F$92,3,),0)</f>
        <v>27.01</v>
      </c>
      <c r="CK8" s="791">
        <f>IF(OR(CH8&gt;0,CI8&gt;0),VLOOKUP(A8,'Lista Suspensa'!$A$1:$F$90,4,),0)</f>
        <v>7.1</v>
      </c>
      <c r="CL8" s="791">
        <f>IF(OR(CH8&gt;0,CI8&gt;0),VLOOKUP(A8,'Lista Suspensa'!$A$1:$F$90,5,),0)</f>
        <v>51.5</v>
      </c>
      <c r="CM8" s="796">
        <f>IF(OR(CH8&gt;0,CI8&gt;0),VLOOKUP(A8,'Lista Suspensa'!$A$1:$F$90,6,),0)</f>
        <v>0.14699999999999999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145</v>
      </c>
      <c r="B9" s="787">
        <v>6.0000000000000001E-3</v>
      </c>
      <c r="C9" s="787">
        <f t="shared" si="0"/>
        <v>5.9382000000000002E-3</v>
      </c>
      <c r="D9" s="788">
        <f>IF(B9&gt;0,VLOOKUP(A9,'Lista Suspensa'!$A$1:$F$92,3,),0)</f>
        <v>98.97</v>
      </c>
      <c r="E9" s="788">
        <f>IF(OR(B9&gt;0,C9&gt;0),VLOOKUP(A9,'Lista Suspensa'!$A$1:$F$90,4,),0)</f>
        <v>0</v>
      </c>
      <c r="F9" s="788">
        <f>IF(OR(B9&gt;0,C9&gt;0),VLOOKUP(A9,'Lista Suspensa'!$A$1:$F$90,5,),0)</f>
        <v>100</v>
      </c>
      <c r="G9" s="789">
        <f>IF(OR(B9&gt;0,C9&gt;0),VLOOKUP(A9,'Lista Suspensa'!$A$1:$F$90,6,),0)</f>
        <v>0.64598999999999995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>
        <v>6.0000000000000001E-3</v>
      </c>
      <c r="O9" s="787">
        <f t="shared" si="2"/>
        <v>5.9382000000000002E-3</v>
      </c>
      <c r="P9" s="788">
        <f>IF(N9&gt;0,VLOOKUP(A9,'Lista Suspensa'!$A$1:$F$92,3,),0)</f>
        <v>98.97</v>
      </c>
      <c r="Q9" s="788">
        <f>IF(OR(N9&gt;0,O9&gt;0),VLOOKUP(A9,'Lista Suspensa'!$A$1:$F$90,4,),0)</f>
        <v>0</v>
      </c>
      <c r="R9" s="788">
        <f>IF(OR(N9&gt;0,O9&gt;0),VLOOKUP(A9,'Lista Suspensa'!$A$1:$F$90,5,),0)</f>
        <v>100</v>
      </c>
      <c r="S9" s="789">
        <f>IF(OR(N9&gt;0,O9&gt;0),VLOOKUP(A9,'Lista Suspensa'!$A$1:$F$90,6,),0)</f>
        <v>0.64598999999999995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>
        <v>1.6E-2</v>
      </c>
      <c r="AG9" s="787">
        <f t="shared" si="5"/>
        <v>1.5835200000000001E-2</v>
      </c>
      <c r="AH9" s="788">
        <f>IF(AF9&gt;0,VLOOKUP(A9,'Lista Suspensa'!$A$1:$F$92,3,),0)</f>
        <v>98.97</v>
      </c>
      <c r="AI9" s="788">
        <f>IF(OR(AF9&gt;0,AG9&gt;0),VLOOKUP(A9,'Lista Suspensa'!$A$1:$F$90,4,),0)</f>
        <v>0</v>
      </c>
      <c r="AJ9" s="788">
        <f>IF(OR(AF9&gt;0,AG9&gt;0),VLOOKUP(A9,'Lista Suspensa'!$A$1:$F$90,5,),0)</f>
        <v>100</v>
      </c>
      <c r="AK9" s="789">
        <f>IF(OR(AF9&gt;0,AG9&gt;0),VLOOKUP(A9,'Lista Suspensa'!$A$1:$F$90,6,),0)</f>
        <v>0.64598999999999995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>
        <v>1.7000000000000001E-2</v>
      </c>
      <c r="AY9" s="787">
        <f t="shared" si="14"/>
        <v>1.68249E-2</v>
      </c>
      <c r="AZ9" s="788">
        <f>IF(AX9&gt;0,VLOOKUP(A9,'Lista Suspensa'!$A$1:$F$92,3,),0)</f>
        <v>98.97</v>
      </c>
      <c r="BA9" s="788">
        <f>IF(OR(AX9&gt;0,AY9&gt;0),VLOOKUP(A9,'Lista Suspensa'!$A$1:$F$90,4,),0)</f>
        <v>0</v>
      </c>
      <c r="BB9" s="788">
        <f>IF(OR(AX9&gt;0,AY9&gt;0),VLOOKUP(A9,'Lista Suspensa'!$A$1:$F$90,5,),0)</f>
        <v>100</v>
      </c>
      <c r="BC9" s="793">
        <f>IF(OR(AX9&gt;0,AY9&gt;0),VLOOKUP(A9,'Lista Suspensa'!$A$1:$F$90,6,),0)</f>
        <v>0.64598999999999995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>
        <v>0.02</v>
      </c>
      <c r="BW9" s="787">
        <f t="shared" si="11"/>
        <v>1.9794000000000003E-2</v>
      </c>
      <c r="BX9" s="788">
        <f>IF(BV9&gt;0,VLOOKUP(A9,'Lista Suspensa'!$A$1:$F$92,3,),0)</f>
        <v>98.97</v>
      </c>
      <c r="BY9" s="788">
        <f>IF(OR(BV9&gt;0,BW9&gt;0),VLOOKUP(A9,'Lista Suspensa'!$A$1:$F$90,4,),0)</f>
        <v>0</v>
      </c>
      <c r="BZ9" s="788">
        <f>IF(OR(BV9&gt;0,BW9&gt;0),VLOOKUP(A9,'Lista Suspensa'!$A$1:$F$90,5,),0)</f>
        <v>100</v>
      </c>
      <c r="CA9" s="793">
        <f>IF(OR(BV9&gt;0,BW9&gt;0),VLOOKUP(A9,'Lista Suspensa'!$A$1:$F$90,6,),0)</f>
        <v>0.64598999999999995</v>
      </c>
      <c r="CB9" s="787">
        <v>0.02</v>
      </c>
      <c r="CC9" s="787">
        <f t="shared" si="12"/>
        <v>1.9794000000000003E-2</v>
      </c>
      <c r="CD9" s="788">
        <f>IF(CB9&gt;0,VLOOKUP(A9,'Lista Suspensa'!$A$1:$F$92,3,),0)</f>
        <v>98.97</v>
      </c>
      <c r="CE9" s="788">
        <f>IF(OR(CB9&gt;0,CC9&gt;0),VLOOKUP(A9,'Lista Suspensa'!$A$1:$F$90,4,),0)</f>
        <v>0</v>
      </c>
      <c r="CF9" s="788">
        <f>IF(OR(CB9&gt;0,CC9&gt;0),VLOOKUP(A9,'Lista Suspensa'!$A$1:$F$90,5,),0)</f>
        <v>100</v>
      </c>
      <c r="CG9" s="793">
        <f>IF(OR(CB9&gt;0,CC9&gt;0),VLOOKUP(A9,'Lista Suspensa'!$A$1:$F$90,6,),0)</f>
        <v>0.64598999999999995</v>
      </c>
      <c r="CH9" s="787">
        <v>4.2999999999999997E-2</v>
      </c>
      <c r="CI9" s="787">
        <f t="shared" si="13"/>
        <v>4.25571E-2</v>
      </c>
      <c r="CJ9" s="788">
        <f>IF(CH9&gt;0,VLOOKUP(A9,'Lista Suspensa'!$A$1:$F$92,3,),0)</f>
        <v>98.97</v>
      </c>
      <c r="CK9" s="788">
        <f>IF(OR(CH9&gt;0,CI9&gt;0),VLOOKUP(A9,'Lista Suspensa'!$A$1:$F$90,4,),0)</f>
        <v>0</v>
      </c>
      <c r="CL9" s="788">
        <f>IF(OR(CH9&gt;0,CI9&gt;0),VLOOKUP(A9,'Lista Suspensa'!$A$1:$F$90,5,),0)</f>
        <v>100</v>
      </c>
      <c r="CM9" s="794">
        <f>IF(OR(CH9&gt;0,CI9&gt;0),VLOOKUP(A9,'Lista Suspensa'!$A$1:$F$90,6,),0)</f>
        <v>0.64598999999999995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2.57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9.32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55.6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0.14989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2.57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9.32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55.6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0.14989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4.84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9.42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55.62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0.15118000000000001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8.75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9.36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55.59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0.14951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7.52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9.8800000000000008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56.43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0.15151000000000001</v>
      </c>
      <c r="CB36" s="354"/>
      <c r="CC36" s="355">
        <f>ROUND(SUM(CC5:CC34),2)</f>
        <v>8.85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10.02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56.72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0.15095</v>
      </c>
      <c r="CH36" s="354"/>
      <c r="CI36" s="355">
        <f>ROUND(SUM(CI5:CI34),2)</f>
        <v>10.82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9.92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56.53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0.15275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4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4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4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4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4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4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4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4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4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4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4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 xr:uid="{DF6EF779-30CD-49EA-83F6-B4E579805F5A}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 xr:uid="{6B18B93B-9275-48D2-B841-BE01FDFC3CB0}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 xr:uid="{25F1435F-7787-402A-8D8E-3CAC5DF4475E}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 xr:uid="{13F078CC-AE2C-46E1-BFEE-3A79BC2FEF3F}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 xr:uid="{09579A06-4442-42C4-A16E-27DB54101DEA}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 xr:uid="{FAF1E7B8-ED0E-4AFB-A406-F10F0922C2DB}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 xr:uid="{C8E63C5F-2570-4B06-B6DD-37946ABECA12}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 xr:uid="{DCAC16AE-530A-49C4-9E1B-AC51A944DC19}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 xr:uid="{574B7EB6-93F1-4196-B6BD-4D0C5CAA62A4}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 xr:uid="{F32DAA6B-0A5C-4FA6-887B-EF7509DD73A8}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 xr:uid="{A2ED5CE3-17E4-4495-A700-3E652A04036D}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 xr:uid="{DAC3FB76-D40C-433A-8D8A-489097366E48}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 xr:uid="{D364D5F9-C984-4F23-AF82-2654653089E4}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 xr:uid="{CA00D121-9410-473E-A2D7-FEFE721AA79C}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 xr:uid="{AB54018F-A1AD-446F-97B6-8E3F7F74E1B3}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 xr:uid="{3692C903-48F6-48E2-BB72-BF37CF949200}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 xr:uid="{7FFF7CD0-8819-489E-8BC1-EC271FF46AF1}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F391D-A4B7-4B0A-ADF7-6D86E4830772}">
  <sheetPr codeName="Planilha3"/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8" t="s">
        <v>1220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0" t="s">
        <v>0</v>
      </c>
      <c r="B2" s="81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0" t="s">
        <v>1211</v>
      </c>
      <c r="B10" s="811"/>
      <c r="C10" s="811"/>
      <c r="D10" s="811"/>
      <c r="E10" s="811"/>
      <c r="F10" s="812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0" t="s">
        <v>1216</v>
      </c>
      <c r="B15" s="811"/>
      <c r="C15" s="811"/>
      <c r="D15" s="812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 xr:uid="{7DC9E9E6-1F10-45B4-9D49-E4DFF5933AA6}"/>
    <dataValidation type="custom" allowBlank="1" showInputMessage="1" showErrorMessage="1" sqref="D17:D18" xr:uid="{371A86AF-B1C2-4FD7-9141-2476FEF300AC}">
      <formula1>AND(C7&lt;&gt;"Sim",$B$17&lt;&gt;"",$C$17&lt;&gt;"")</formula1>
    </dataValidation>
    <dataValidation type="custom" allowBlank="1" showInputMessage="1" showErrorMessage="1" sqref="B17:C17" xr:uid="{78E640BC-ABB1-45DF-85E2-BF9CB084BDC1}">
      <formula1>AND($B$17&lt;&gt;"",$C$17&lt;&gt;"")</formula1>
    </dataValidation>
    <dataValidation allowBlank="1" showInputMessage="1" showErrorMessage="1" prompt="Dados obtidos em %, multiplique por 10." sqref="B11:F11" xr:uid="{C9AE13C1-B5B0-4629-A60C-5B632B95B145}"/>
    <dataValidation type="custom" showInputMessage="1" showErrorMessage="1" error="Essa célula não pode ser preenchida se em B4 &quot;Matéria orgânica&quot; foi selecionada." sqref="C12:C13" xr:uid="{8FF11FEB-4ABC-483E-93FD-8F6A0CF01B48}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 xr:uid="{C1723232-C532-4435-91B7-A0AE8CBA4EC0}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 xr:uid="{0341F21A-5F6B-4A0E-B310-D1DDE79CACF1}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 xr:uid="{7AAA8896-E4F5-4321-B64A-4AD5F24C097B}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 xr:uid="{D000B281-6EBB-4E4C-AD1C-8E80509C88ED}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A1B441-32A5-405E-B74E-C293F8611E86}">
          <x14:formula1>
            <xm:f>'Lista Suspensa'!$CS$2:$CS$3</xm:f>
          </x14:formula1>
          <xm:sqref>B4</xm:sqref>
        </x14:dataValidation>
        <x14:dataValidation type="list" allowBlank="1" showInputMessage="1" showErrorMessage="1" xr:uid="{0C3D1C69-31D8-42CD-BFE5-D62003474B4E}">
          <x14:formula1>
            <xm:f>'Lista Suspensa'!$CU$2:$CU$3</xm:f>
          </x14:formula1>
          <xm:sqref>B5</xm:sqref>
        </x14:dataValidation>
        <x14:dataValidation type="list" allowBlank="1" showInputMessage="1" showErrorMessage="1" xr:uid="{CCA51DED-5469-404D-ABE5-8E2616619010}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B7FA8-9D5A-46A3-A017-887687EF7243}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0" t="s">
        <v>397</v>
      </c>
      <c r="B2" s="811"/>
      <c r="C2" s="811"/>
      <c r="D2" s="811"/>
      <c r="E2" s="811"/>
      <c r="F2" s="812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0" t="s">
        <v>406</v>
      </c>
      <c r="B15" s="811"/>
      <c r="C15" s="81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0" t="s">
        <v>422</v>
      </c>
      <c r="B35" s="811"/>
      <c r="C35" s="811"/>
      <c r="D35" s="811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03" t="s">
        <v>377</v>
      </c>
      <c r="D43" s="804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426</v>
      </c>
      <c r="B66" s="836"/>
      <c r="C66" s="836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799" t="s">
        <v>468</v>
      </c>
      <c r="B105" s="800"/>
      <c r="C105" s="800"/>
      <c r="D105" s="424" t="s">
        <v>367</v>
      </c>
    </row>
    <row r="106" spans="1:5" ht="15.75" thickBot="1" x14ac:dyDescent="0.3">
      <c r="A106" s="801"/>
      <c r="B106" s="802"/>
      <c r="C106" s="80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 xr:uid="{25DCD234-799B-4557-B259-7B5BAB87531E}">
      <formula1>INDIRECT($B$4)</formula1>
    </dataValidation>
    <dataValidation allowBlank="1" showInputMessage="1" showErrorMessage="1" prompt="A soma deve ser igual a 100." sqref="B38" xr:uid="{4A0E7BB1-F13F-46E5-B5E4-47B8E295C1FE}"/>
    <dataValidation allowBlank="1" showInputMessage="1" showErrorMessage="1" prompt="Caso tenha as emissões totais dos efluentes líquidos, preencher os campos abaixo. Não sendo necessário o preenchimentos das informações mais detalhadas." sqref="B67 B71" xr:uid="{3649846F-FD24-47A7-B378-5B917D3E78E0}"/>
    <dataValidation allowBlank="1" showInputMessage="1" showErrorMessage="1" prompt="Caso tenha as emissões totais dos resíduos sólidos, preencher os campos abaixo. Não sendo necessário o preenchimentos das informações mais detalhadas." sqref="B87" xr:uid="{53A6D6F7-3875-470B-961F-3BA78B9E679D}"/>
    <dataValidation type="custom" allowBlank="1" showInputMessage="1" showErrorMessage="1" sqref="B74" xr:uid="{23143071-9B0F-46F1-9B38-42BA4C2CD9B9}">
      <formula1>AND(OR($B$68&lt;&gt;"",$B$69&lt;&gt;"",$B$70&lt;&gt;""),$B$74="")</formula1>
    </dataValidation>
    <dataValidation type="custom" allowBlank="1" showInputMessage="1" showErrorMessage="1" sqref="B75" xr:uid="{FB790882-7A70-43A1-8383-086175D6D8D7}">
      <formula1>AND(OR($B$68&lt;&gt;"",$B$69&lt;&gt;"",$B$70&lt;&gt;""),$B$75="")</formula1>
    </dataValidation>
    <dataValidation type="custom" allowBlank="1" showInputMessage="1" showErrorMessage="1" sqref="B76" xr:uid="{4BF73C09-D233-4F4F-8279-DCE98F44850E}">
      <formula1>AND(OR($B$68&lt;&gt;"",$B$69&lt;&gt;"",$B$70&lt;&gt;""),$B$76="")</formula1>
    </dataValidation>
    <dataValidation type="custom" allowBlank="1" showInputMessage="1" showErrorMessage="1" sqref="B77" xr:uid="{D7BE00A6-6538-4014-A60B-4738524CCC16}">
      <formula1>AND(OR($B$68&lt;&gt;"",$B$69&lt;&gt;"",$B$70&lt;&gt;""),$B$77="")</formula1>
    </dataValidation>
    <dataValidation type="custom" allowBlank="1" showInputMessage="1" showErrorMessage="1" sqref="B79" xr:uid="{F9A79D3D-DF6A-4884-AD53-5D5D85237B5B}">
      <formula1>AND(OR($B$68&lt;&gt;"",$B$69&lt;&gt;"",$B$70&lt;&gt;""),$B$79="")</formula1>
    </dataValidation>
    <dataValidation type="custom" allowBlank="1" showInputMessage="1" showErrorMessage="1" sqref="B94:E94 B98:C102 C95:E95" xr:uid="{4BDA9AEB-D234-44E2-89C6-0DA0F09CFFC6}">
      <formula1>AND(OR($B$88&lt;&gt;"",$B$89&lt;&gt;"",$B$90&lt;&gt;""),B94="")</formula1>
    </dataValidation>
    <dataValidation type="custom" allowBlank="1" showInputMessage="1" showErrorMessage="1" sqref="B3 B6:B7 C44:D44" xr:uid="{97FEFFDA-B5B6-4B6A-95FB-DE2F7D73398E}">
      <formula1>ISTEXT(B3)</formula1>
    </dataValidation>
    <dataValidation type="custom" showInputMessage="1" showErrorMessage="1" sqref="B8" xr:uid="{063BBCFA-06E6-4301-8090-074373C99069}">
      <formula1>ISNUMBER(B8)</formula1>
    </dataValidation>
    <dataValidation type="date" allowBlank="1" showInputMessage="1" showErrorMessage="1" sqref="B9:B10" xr:uid="{330A92F4-2DBC-48E2-BA6D-AB9F82C83645}">
      <formula1>1</formula1>
      <formula2>73415</formula2>
    </dataValidation>
    <dataValidation type="custom" allowBlank="1" showInputMessage="1" showErrorMessage="1" sqref="B78" xr:uid="{0793D177-CD8E-4690-A5AC-7ACBEC730D43}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12468E8A-0C53-4C43-B064-DEC6AEEDCA8A}">
          <x14:formula1>
            <xm:f>'Lista Suspensa'!$AW$2:$AW$3</xm:f>
          </x14:formula1>
          <xm:sqref>D106 B72:B73</xm:sqref>
        </x14:dataValidation>
        <x14:dataValidation type="list" allowBlank="1" showInputMessage="1" showErrorMessage="1" xr:uid="{1C0B9A74-A279-421F-8313-55A4A86B19D5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E7208E96-055A-46AF-9013-61817AD3DA6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749130DE-BD44-4167-98E6-6EC339BCA264}">
          <x14:formula1>
            <xm:f>'Lista Suspensa'!$CD$2:$CD$10</xm:f>
          </x14:formula1>
          <xm:sqref>B13:F13</xm:sqref>
        </x14:dataValidation>
        <x14:dataValidation type="list" allowBlank="1" showInputMessage="1" showErrorMessage="1" xr:uid="{BCDB4AA6-7335-46C4-B2FE-6D5ED36C35CF}">
          <x14:formula1>
            <xm:f>'Lista Suspensa'!$CJ$2:$CJ$4</xm:f>
          </x14:formula1>
          <xm:sqref>B81:D81</xm:sqref>
        </x14:dataValidation>
        <x14:dataValidation type="list" allowBlank="1" showInputMessage="1" showErrorMessage="1" xr:uid="{066DE601-15E5-4032-A7B1-54ADF9D1EA2E}">
          <x14:formula1>
            <xm:f>'Lista Suspensa'!$CH$2:$CH$7</xm:f>
          </x14:formula1>
          <xm:sqref>B103</xm:sqref>
        </x14:dataValidation>
        <x14:dataValidation type="list" allowBlank="1" showInputMessage="1" showErrorMessage="1" xr:uid="{34C86786-E0C0-4752-BC72-E79F081CFBC7}">
          <x14:formula1>
            <xm:f>'Lista Suspensa'!$CF$2:$CF$5</xm:f>
          </x14:formula1>
          <xm:sqref>B83:D83</xm:sqref>
        </x14:dataValidation>
        <x14:dataValidation type="list" allowBlank="1" showInputMessage="1" showErrorMessage="1" xr:uid="{097728DD-2AD3-4011-A989-D07DBB19F4CC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91D65C1A-45F3-4C8B-BC5E-BA872DF926D5}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6A78D-255D-4072-A46B-47E206960A96}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8" t="s">
        <v>250</v>
      </c>
      <c r="C1" s="818"/>
      <c r="D1" s="818"/>
      <c r="E1" s="81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1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1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1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1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16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16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1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1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1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1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1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1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1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1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9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0" t="s">
        <v>150</v>
      </c>
      <c r="B98" s="811"/>
      <c r="C98" s="811"/>
      <c r="D98" s="81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7" t="s">
        <v>385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03" t="s">
        <v>377</v>
      </c>
      <c r="D122" s="804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799" t="s">
        <v>396</v>
      </c>
      <c r="B153" s="800"/>
      <c r="C153" s="800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1"/>
      <c r="B154" s="802"/>
      <c r="C154" s="802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799" t="s">
        <v>1232</v>
      </c>
      <c r="B155" s="800"/>
      <c r="C155" s="800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1"/>
      <c r="B156" s="802"/>
      <c r="C156" s="802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9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0" t="s">
        <v>1211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0" t="s">
        <v>1216</v>
      </c>
      <c r="B198" s="811"/>
      <c r="C198" s="811"/>
      <c r="D198" s="81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 xr:uid="{D34342E0-AA0C-4261-9C8F-AA9747B85BC7}"/>
    <dataValidation type="custom" allowBlank="1" showInputMessage="1" showErrorMessage="1" sqref="B22:D35 F22:F35" xr:uid="{6E09D72A-46FC-48CD-A909-E531DEF90391}">
      <formula1>ISNUMBER(B22:B37)</formula1>
    </dataValidation>
    <dataValidation type="custom" allowBlank="1" showInputMessage="1" showErrorMessage="1" sqref="B21:D21 F21" xr:uid="{5D951AC9-A010-401B-A759-D955AD56FAD5}">
      <formula1>ISNUMBER(B21:B35)</formula1>
    </dataValidation>
    <dataValidation type="custom" allowBlank="1" showInputMessage="1" showErrorMessage="1" sqref="E25:E32" xr:uid="{84ECCF46-D94D-4B79-B3DA-3960A76640F3}">
      <formula1>ISNUMBER(E25:E37)</formula1>
    </dataValidation>
    <dataValidation type="custom" allowBlank="1" showInputMessage="1" showErrorMessage="1" sqref="E21:E24" xr:uid="{C3E10BC8-13AC-407E-9866-048D4A5A3286}">
      <formula1>ISNUMBER(E21:E32)</formula1>
    </dataValidation>
    <dataValidation type="list" allowBlank="1" showErrorMessage="1" sqref="R3:R18 P38:P49 R37" xr:uid="{DA8909DA-9B17-4DE0-A445-967A6680C322}">
      <formula1>$R$3:$R$50</formula1>
    </dataValidation>
    <dataValidation type="custom" allowBlank="1" showInputMessage="1" showErrorMessage="1" sqref="C3 C5 C8:C9 A100:A101" xr:uid="{243FDB41-8EC8-4811-9B00-72FE66E950D5}">
      <formula1>ISTEXT(A3)</formula1>
    </dataValidation>
    <dataValidation type="custom" allowBlank="1" showInputMessage="1" showErrorMessage="1" sqref="G34:H34" xr:uid="{3AF9D618-3DE4-4BB2-B3CA-F7EB16213BFA}">
      <formula1>ISNUMBER(G34:H34)</formula1>
    </dataValidation>
    <dataValidation type="custom" allowBlank="1" showInputMessage="1" showErrorMessage="1" sqref="C60:C74" xr:uid="{D61A2CFD-836C-405A-BCD4-178F42A3EEBB}">
      <formula1>SUM(C60+E60+G60)=100</formula1>
    </dataValidation>
    <dataValidation type="custom" allowBlank="1" showInputMessage="1" showErrorMessage="1" sqref="B106:C108" xr:uid="{AD4F1C81-2F5A-4B95-B526-7CE2543C3F43}">
      <formula1>ISNUMBER(B106:C111)</formula1>
    </dataValidation>
    <dataValidation type="custom" allowBlank="1" showInputMessage="1" showErrorMessage="1" sqref="C10:C14 C83:C84" xr:uid="{79C88361-7D1D-4C18-82A4-A846119FA7DC}">
      <formula1>ISNUMBER(C10:C15)</formula1>
    </dataValidation>
    <dataValidation allowBlank="1" showErrorMessage="1" sqref="A165 F57 H77 H59 H75" xr:uid="{B3A75C03-5F66-4499-BC47-192CE176AA72}"/>
    <dataValidation type="custom" allowBlank="1" showInputMessage="1" showErrorMessage="1" sqref="B81 C81:C82 B83:B84" xr:uid="{55C3ABA9-1F49-4D38-8725-E402E9BFF150}">
      <formula1>ISNUMBER(B81:B87)</formula1>
    </dataValidation>
    <dataValidation errorStyle="warning" showInputMessage="1" showErrorMessage="1" sqref="C86" xr:uid="{204668C9-70CE-4B2A-8B22-7CA0891E139F}"/>
    <dataValidation type="custom" allowBlank="1" showInputMessage="1" showErrorMessage="1" sqref="B82" xr:uid="{6DD7F99C-C779-4DEA-8B0F-E4F31080A16D}">
      <formula1>ISNUMBER(B82:B89)</formula1>
    </dataValidation>
    <dataValidation allowBlank="1" showInputMessage="1" showErrorMessage="1" prompt="A soma deve ser igual a 100." sqref="B117" xr:uid="{6A94515D-BF51-49D0-AD7B-13553DFA763D}"/>
    <dataValidation type="custom" allowBlank="1" showInputMessage="1" showErrorMessage="1" sqref="C92:C94" xr:uid="{40437631-1E37-4D0F-9BC0-7B3E5B7646B5}">
      <formula1>ISNUMBER(C92:C96)</formula1>
    </dataValidation>
    <dataValidation type="custom" allowBlank="1" showInputMessage="1" showErrorMessage="1" sqref="C95" xr:uid="{A228822A-3746-4D3E-96E8-546CDA3C3355}">
      <formula1>ISNUMBER(C95:C98)</formula1>
    </dataValidation>
    <dataValidation type="custom" allowBlank="1" showInputMessage="1" showErrorMessage="1" sqref="C96" xr:uid="{89CE6020-4AE7-426B-B84C-77DAF19A087E}">
      <formula1>ISNUMBER(C96:C98)</formula1>
    </dataValidation>
    <dataValidation type="custom" allowBlank="1" showInputMessage="1" showErrorMessage="1" sqref="B100" xr:uid="{03B58BDB-EE66-432E-87F0-FDB45003100B}">
      <formula1>ISNUMBER(B100:B101)</formula1>
    </dataValidation>
    <dataValidation type="custom" allowBlank="1" showInputMessage="1" showErrorMessage="1" sqref="B101" xr:uid="{A7E8AE36-DDFD-4010-B21A-6FF493AE1DD8}">
      <formula1>ISNUMBER(B101:C103)</formula1>
    </dataValidation>
    <dataValidation type="custom" allowBlank="1" showInputMessage="1" showErrorMessage="1" sqref="B109:C111" xr:uid="{E37D0C33-DA43-420E-A5FD-A576AEA1E74A}">
      <formula1>ISNUMBER(B109:C158)</formula1>
    </dataValidation>
    <dataValidation type="custom" allowBlank="1" showInputMessage="1" showErrorMessage="1" error="Essa célula não pode ser preenchida se em B4 &quot;Carbono orgânico&quot; foi selecionado." sqref="F194" xr:uid="{182BD804-8C7C-4D0D-BB27-FD9EE85940E9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 xr:uid="{A9D51206-9395-48AD-B385-4209AF0C01CB}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 xr:uid="{FAF91664-C1CB-4858-9424-1F6FDF4DA158}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 xr:uid="{C07B984B-5FCD-44A0-9E07-64E7F6F640AD}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 xr:uid="{1416BD95-C00C-47F5-9012-CAB467861CB7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 xr:uid="{58AD0B6C-239B-4B63-8BDD-1E4D0118E291}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 xr:uid="{98E1ED03-FBF7-4852-ACAC-FC3D33E8B1C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 xr:uid="{6D9638E1-3B16-49A4-B130-121B9C57B97C}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 xr:uid="{D567F7A8-B595-485C-8C6E-05D8FF45DC65}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 xr:uid="{1F5738A1-29AC-4621-AF35-3989AE5C085D}">
      <formula1>AND(B186&lt;&gt;"Matéria orgânica",B187&lt;&gt;"g kg-1")</formula1>
    </dataValidation>
    <dataValidation allowBlank="1" showInputMessage="1" showErrorMessage="1" prompt="Dados obtidos em %, multiplique por 10." sqref="B193:F193" xr:uid="{2DFDF4E6-29EF-4663-A2AA-CBBEE39F2578}"/>
    <dataValidation type="custom" allowBlank="1" showInputMessage="1" showErrorMessage="1" sqref="B200:C200" xr:uid="{7158D2F0-FE3F-4A8A-9CD6-40EE1037E8AC}">
      <formula1>AND($B$17&lt;&gt;"",$C$17&lt;&gt;"")</formula1>
    </dataValidation>
    <dataValidation type="custom" allowBlank="1" showInputMessage="1" showErrorMessage="1" sqref="D200:D201" xr:uid="{266CAA0C-5423-46C4-8DBC-763852D032FA}">
      <formula1>AND(C189&lt;&gt;"Sim",$B$17&lt;&gt;"",$C$17&lt;&gt;"")</formula1>
    </dataValidation>
    <dataValidation allowBlank="1" showInputMessage="1" showErrorMessage="1" prompt="Dados obtidos em g kg-1, divida por 10." sqref="B199:C199" xr:uid="{26B0E0AF-EE39-4FCB-A7FB-083CE80E086A}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FA0510-4952-4723-9F8B-5FEE3F8C9F80}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 xr:uid="{45C63367-158A-4A7D-97D8-6F50CA28DBC9}">
          <x14:formula1>
            <xm:f>'Lista Suspensa'!$CW$2:$CW$4</xm:f>
          </x14:formula1>
          <xm:sqref>B188</xm:sqref>
        </x14:dataValidation>
        <x14:dataValidation type="list" allowBlank="1" showInputMessage="1" showErrorMessage="1" xr:uid="{1B8B7D7E-E8EB-4EF4-B025-C991EAFEE1CA}">
          <x14:formula1>
            <xm:f>'Lista Suspensa'!$CU$2:$CU$3</xm:f>
          </x14:formula1>
          <xm:sqref>B187</xm:sqref>
        </x14:dataValidation>
        <x14:dataValidation type="list" allowBlank="1" showInputMessage="1" showErrorMessage="1" xr:uid="{ADDA6B4A-C9EB-41C3-B295-CC6B24B9338F}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62730-B85D-4194-AD45-87A928B6E198}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0" t="s">
        <v>406</v>
      </c>
      <c r="B14" s="811"/>
      <c r="C14" s="81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0" t="s">
        <v>422</v>
      </c>
      <c r="B34" s="811"/>
      <c r="C34" s="811"/>
      <c r="D34" s="811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03" t="s">
        <v>377</v>
      </c>
      <c r="D42" s="804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426</v>
      </c>
      <c r="B65" s="836"/>
      <c r="C65" s="836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799" t="s">
        <v>468</v>
      </c>
      <c r="B106" s="800"/>
      <c r="C106" s="800"/>
      <c r="D106" s="424" t="s">
        <v>367</v>
      </c>
    </row>
    <row r="107" spans="1:8" ht="15.75" thickBot="1" x14ac:dyDescent="0.3">
      <c r="A107" s="801"/>
      <c r="B107" s="802"/>
      <c r="C107" s="802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 xr:uid="{9539576F-5A37-4BD1-A942-2BF626CEC2D3}">
      <formula1>AND(OR($B$88&lt;&gt;"",$B$89&lt;&gt;"",$B$90&lt;&gt;""),B95="")</formula1>
    </dataValidation>
    <dataValidation type="custom" allowBlank="1" showInputMessage="1" showErrorMessage="1" sqref="B78" xr:uid="{58F66BE9-14FB-4B64-9E13-D91FA7C33D17}">
      <formula1>AND(OR($B$67&lt;&gt;"",$B$68&lt;&gt;"",$B$69&lt;&gt;""),$B$78="")</formula1>
    </dataValidation>
    <dataValidation type="custom" allowBlank="1" showInputMessage="1" showErrorMessage="1" sqref="B76" xr:uid="{411C3FA9-8C5C-46DA-A377-74D44472AC70}">
      <formula1>AND(OR($B$67&lt;&gt;"",$B$68&lt;&gt;"",$B$69&lt;&gt;""),$B$76="")</formula1>
    </dataValidation>
    <dataValidation type="custom" allowBlank="1" showInputMessage="1" showErrorMessage="1" sqref="B75" xr:uid="{5F3C052F-C81A-448A-B0EB-BBFAE66BFC58}">
      <formula1>AND(OR($B$67&lt;&gt;"",$B$68&lt;&gt;"",$B$69&lt;&gt;""),$B$75="")</formula1>
    </dataValidation>
    <dataValidation type="custom" allowBlank="1" showInputMessage="1" showErrorMessage="1" sqref="B74" xr:uid="{BFA284E6-0CCC-47D1-BE60-396920F513BC}">
      <formula1>AND(OR($B$67&lt;&gt;"",$B$68&lt;&gt;"",$B$69&lt;&gt;""),$B$74="")</formula1>
    </dataValidation>
    <dataValidation type="custom" allowBlank="1" showInputMessage="1" showErrorMessage="1" sqref="B73" xr:uid="{3D9B497D-E332-4073-BC29-653974AD3750}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 xr:uid="{814545C9-799F-4472-A11A-200B72845B19}"/>
    <dataValidation showInputMessage="1" showErrorMessage="1" sqref="B38:B41" xr:uid="{A7AAC9F9-9F87-489E-ADBE-EF4F012AA756}"/>
    <dataValidation allowBlank="1" showInputMessage="1" showErrorMessage="1" prompt="Caso tenha as emissões totais dos efluentes líquidos, preencher os campos abaixo. Não sendo necessário o preenchimentos das informações mais detalhadas." sqref="B66" xr:uid="{50FD4A9B-19D5-4298-A4A6-43A7194EF642}"/>
    <dataValidation allowBlank="1" showInputMessage="1" showErrorMessage="1" prompt="A soma deve ser igual a 100." sqref="B37" xr:uid="{DFE199E1-D256-4A73-B8BB-D6DB20563788}"/>
    <dataValidation type="list" allowBlank="1" showInputMessage="1" showErrorMessage="1" sqref="B5" xr:uid="{9075A5D9-A894-4024-8952-B0228B0A68EF}">
      <formula1>INDIRECT($B$4)</formula1>
    </dataValidation>
    <dataValidation type="custom" allowBlank="1" showInputMessage="1" showErrorMessage="1" sqref="B77" xr:uid="{EEF48F0B-7BFE-4538-9432-804CE4E7EFA6}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DF0A7D40-A55C-4388-B0AC-BA159B1BFCB0}">
          <x14:formula1>
            <xm:f>'Lista Suspensa'!$CL$2:$CL$4</xm:f>
          </x14:formula1>
          <xm:sqref>B92:D92</xm:sqref>
        </x14:dataValidation>
        <x14:dataValidation type="list" allowBlank="1" showInputMessage="1" showErrorMessage="1" xr:uid="{E02D4765-AE22-42A0-9699-74EF8D1FBA5E}">
          <x14:formula1>
            <xm:f>'Lista Suspensa'!$CF$2:$CF$5</xm:f>
          </x14:formula1>
          <xm:sqref>B82:D82</xm:sqref>
        </x14:dataValidation>
        <x14:dataValidation type="list" allowBlank="1" showInputMessage="1" showErrorMessage="1" xr:uid="{DD2DB208-8528-4EAD-A0A6-B8BB9F232F51}">
          <x14:formula1>
            <xm:f>'Lista Suspensa'!$CH$2:$CH$7</xm:f>
          </x14:formula1>
          <xm:sqref>B104</xm:sqref>
        </x14:dataValidation>
        <x14:dataValidation type="list" allowBlank="1" showInputMessage="1" showErrorMessage="1" xr:uid="{446C822D-1727-4C78-9C87-79A478EBC2FF}">
          <x14:formula1>
            <xm:f>'Lista Suspensa'!$CJ$2:$CJ$4</xm:f>
          </x14:formula1>
          <xm:sqref>B80:D80</xm:sqref>
        </x14:dataValidation>
        <x14:dataValidation type="list" allowBlank="1" showInputMessage="1" showErrorMessage="1" xr:uid="{64A3F954-62D8-4D72-8FF1-940E3911C2AC}">
          <x14:formula1>
            <xm:f>'Lista Suspensa'!$CD$2:$CD$10</xm:f>
          </x14:formula1>
          <xm:sqref>B12:F12</xm:sqref>
        </x14:dataValidation>
        <x14:dataValidation type="list" allowBlank="1" showInputMessage="1" showErrorMessage="1" xr:uid="{D1BDE2D8-EA65-4FA1-877D-0099198D653C}">
          <x14:formula1>
            <xm:f>'Lista Suspensa'!$CB$2:$CB$4</xm:f>
          </x14:formula1>
          <xm:sqref>B11:D11</xm:sqref>
        </x14:dataValidation>
        <x14:dataValidation type="list" allowBlank="1" showInputMessage="1" showErrorMessage="1" xr:uid="{D7E6D42F-C375-4ADC-8B0E-63A6E339B55F}">
          <x14:formula1>
            <xm:f>'Lista Suspensa'!$AY$2:$AY$28</xm:f>
          </x14:formula1>
          <xm:sqref>B4</xm:sqref>
        </x14:dataValidation>
        <x14:dataValidation type="list" allowBlank="1" showInputMessage="1" showErrorMessage="1" xr:uid="{3C0FF387-4222-4C6E-86BF-F37452878FCC}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xmlns:xlrd2="http://schemas.microsoft.com/office/spreadsheetml/2017/richdata2" ref="BZ2:BZ9">
    <sortCondition ref="BZ2:BZ9"/>
  </sortState>
  <dataValidations count="2">
    <dataValidation type="list" allowBlank="1" showErrorMessage="1" sqref="H2:H4" xr:uid="{00000000-0002-0000-0200-000000000000}">
      <formula1>$G$4:$G$6</formula1>
    </dataValidation>
    <dataValidation type="list" allowBlank="1" showErrorMessage="1" sqref="U2:U6 W2:W6" xr:uid="{00000000-0002-0000-02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WALLYSON AMARAL DE ALMEIDA</cp:lastModifiedBy>
  <dcterms:created xsi:type="dcterms:W3CDTF">2024-02-07T18:44:46Z</dcterms:created>
  <dcterms:modified xsi:type="dcterms:W3CDTF">2026-05-11T14:23:08Z</dcterms:modified>
</cp:coreProperties>
</file>