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DeTrabalho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-120" yWindow="-120" windowWidth="20730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<sst xmlns="http://schemas.openxmlformats.org/spreadsheetml/2006/main" count="1978" uniqueCount="1268">
  <si>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</si>
  <si>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</si>
  <si>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</si>
  <si>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</si>
  <si>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</si>
  <si>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</si>
  <si>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</si>
  <si>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</si>
  <si>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</si>
  <si>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</si>
  <si>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</si>
  <si>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</si>
  <si>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</si>
  <si>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</si>
  <si>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</si>
  <si>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</si>
  <si>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</si>
  <si>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</si>
  <si>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</si>
  <si>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</si>
  <si>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</si>
  <si>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</si>
  <si>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</si>
  <si>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</si>
  <si>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</si>
  <si>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</si>
  <si>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</si>
  <si>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</si>
  <si>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</si>
  <si>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</si>
  <si>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</si>
  <si>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</si>
  <si>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</si>
  <si>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</si>
  <si>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</si>
  <si>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</si>
  <si>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</si>
  <si>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</si>
  <si>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</si>
  <si>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</si>
  <si>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</si>
  <si>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</si>
  <si>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</si>
  <si>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</si>
  <si>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</si>
  <si>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</si>
  <si>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</si>
  <si>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</si>
  <si>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</si>
  <si>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</si>
  <si>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</si>
  <si>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</si>
  <si>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</si>
  <si>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</si>
  <si>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</si>
  <si>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</si>
  <si>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</si>
  <si>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</si>
  <si>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</si>
  <si>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</si>
  <si>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</si>
  <si>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</si>
  <si>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</si>
  <si>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</si>
  <si>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</si>
  <si>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</si>
  <si>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</si>
  <si>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</si>
  <si>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</si>
  <si>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</si>
  <si>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</si>
  <si>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</si>
  <si>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</si>
  <si>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</si>
  <si>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</si>
  <si>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</si>
  <si>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</si>
  <si>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</si>
  <si>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</si>
  <si>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</si>
  <si>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</si>
  <si>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</si>
  <si>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</si>
  <si>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</si>
  <si>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</si>
  <si>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</si>
  <si>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</si>
  <si>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</si>
  <si>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</si>
  <si>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</si>
  <si>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</si>
  <si>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</si>
  <si>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</si>
  <si>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</si>
  <si>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</si>
  <si>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</si>
  <si>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</si>
  <si>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</si>
  <si>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</si>
  <si>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</si>
  <si>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</si>
  <si>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</si>
  <si>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</si>
  <si>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</si>
  <si>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</si>
  <si>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</si>
  <si>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</si>
  <si>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</si>
  <si>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</si>
  <si>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</si>
  <si>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</si>
  <si>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</si>
  <si>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</si>
  <si>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</si>
  <si>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</si>
  <si>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</si>
  <si>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</si>
  <si>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</si>
  <si>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</si>
  <si>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</si>
  <si>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</si>
  <si>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</si>
  <si>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</si>
  <si>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</si>
  <si>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</si>
  <si>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</si>
  <si>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</si>
  <si>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</si>
  <si>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</si>
  <si>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</si>
  <si>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</si>
  <si>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</si>
  <si>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</si>
  <si>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</si>
  <si>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</si>
  <si>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</si>
  <si>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</si>
  <si>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</si>
  <si>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</si>
  <si>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</si>
  <si>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</si>
  <si>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</si>
  <si>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</si>
  <si>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</si>
  <si>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</si>
  <si>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</si>
  <si>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</si>
  <si>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</si>
  <si>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</si>
  <si>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</si>
  <si>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</si>
  <si>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</si>
  <si>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</si>
  <si>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</si>
  <si>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</si>
  <si>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</si>
  <si>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</si>
  <si>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</si>
  <si>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</si>
  <si>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</si>
  <si>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</si>
  <si>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</si>
  <si>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</si>
  <si>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</si>
  <si>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</si>
  <si>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</si>
  <si>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</si>
  <si>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</si>
  <si>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</si>
  <si>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</si>
  <si>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</si>
  <si>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</si>
  <si>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</si>
  <si>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</si>
  <si>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</si>
  <si>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</si>
  <si>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</si>
  <si>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</si>
  <si>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</si>
  <si>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</si>
  <si>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</si>
  <si>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</si>
  <si>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</si>
  <si>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</si>
  <si>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</si>
  <si>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</si>
  <si>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</si>
  <si>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</si>
  <si>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</si>
  <si>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</si>
  <si>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</si>
  <si>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</si>
  <si>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</si>
  <si>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</si>
  <si>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</si>
  <si>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</si>
  <si>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</si>
  <si>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</si>
  <si>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</si>
  <si>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</si>
  <si>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</si>
  <si>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</si>
  <si>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</si>
  <si>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</si>
  <si>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</si>
  <si>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</si>
  <si>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</si>
  <si>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</si>
  <si>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</si>
  <si>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</si>
  <si>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</si>
  <si>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</si>
  <si>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</si>
  <si>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</si>
  <si>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</si>
  <si>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</si>
  <si>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</si>
  <si>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</si>
  <si>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</si>
  <si>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</si>
  <si>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</si>
  <si>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</si>
  <si>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</si>
  <si>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</si>
  <si>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</si>
  <si>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</si>
  <si>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</si>
  <si>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</si>
  <si>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</si>
  <si>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</si>
  <si>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</si>
  <si>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</si>
  <si>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</si>
  <si>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</si>
  <si>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</si>
  <si>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</si>
  <si>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</si>
  <si>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</si>
  <si>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</si>
  <si>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</si>
  <si>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</si>
  <si>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</si>
  <si>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</si>
  <si>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</si>
  <si>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</si>
  <si>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</si>
  <si>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</si>
  <si>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</si>
  <si>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</si>
  <si>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</si>
  <si>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</si>
  <si>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</si>
  <si>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</si>
  <si>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</si>
  <si>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</si>
  <si>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</si>
  <si>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</si>
  <si>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</si>
  <si>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</si>
  <si>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</si>
  <si>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</si>
  <si>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</si>
  <si>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</si>
  <si>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</si>
  <si>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</si>
  <si>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</si>
  <si>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</si>
  <si>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</si>
  <si>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</si>
  <si>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</si>
  <si>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</si>
  <si>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</si>
  <si>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</si>
  <si>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</si>
  <si>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</si>
  <si>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</si>
  <si>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</si>
  <si>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</si>
  <si>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</si>
  <si>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</si>
  <si>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</si>
  <si>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</si>
  <si>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</si>
  <si>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</si>
  <si>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</si>
  <si>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</si>
  <si>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</si>
  <si>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</si>
  <si>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</si>
  <si>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</si>
  <si>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</si>
  <si>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</si>
  <si>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</si>
  <si>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</si>
  <si>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</si>
  <si>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</si>
  <si>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</si>
  <si>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</si>
  <si>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</si>
  <si>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</si>
  <si>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</si>
  <si>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</si>
  <si>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</si>
  <si>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</si>
  <si>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</si>
  <si>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</si>
  <si>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</si>
  <si>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</si>
  <si>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</si>
  <si>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</si>
  <si>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</si>
  <si>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</si>
  <si>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</si>
  <si>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</si>
  <si>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</si>
  <si>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</si>
  <si>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</si>
  <si>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</si>
  <si>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</si>
  <si>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</si>
  <si>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</si>
  <si>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</si>
  <si>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</si>
  <si>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</si>
  <si>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</si>
  <si>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</si>
  <si>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</si>
  <si>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</si>
  <si>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</si>
  <si>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</si>
  <si>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</si>
  <si>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</si>
  <si>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</si>
  <si>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</si>
  <si>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</si>
  <si>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</si>
  <si>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</si>
  <si>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</si>
  <si>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</si>
  <si>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</si>
  <si>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</si>
  <si>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</si>
  <si>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</si>
  <si>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</si>
  <si>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</si>
  <si>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</si>
  <si>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</si>
  <si>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</si>
  <si>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</si>
  <si>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</si>
  <si>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</si>
  <si>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</si>
  <si>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</si>
  <si>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</si>
  <si>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</si>
  <si>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</si>
  <si>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</si>
  <si>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</si>
  <si>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</si>
  <si>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</si>
  <si>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</si>
  <si>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</si>
  <si>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</si>
  <si>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</si>
  <si>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</si>
  <si>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</si>
  <si>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</si>
  <si>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</si>
  <si>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</si>
  <si>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</si>
  <si>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</si>
  <si>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</si>
  <si>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</si>
  <si>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</si>
  <si>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</si>
  <si>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</si>
  <si>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</si>
  <si>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</si>
  <si>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</si>
  <si>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</si>
  <si>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</si>
  <si>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</si>
  <si>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</si>
  <si>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</si>
  <si>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</si>
  <si>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</si>
  <si>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</si>
  <si>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</si>
  <si>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</si>
  <si>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</si>
  <si>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</si>
  <si>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</si>
  <si>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</si>
  <si>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</si>
  <si>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</si>
  <si>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</si>
  <si>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</si>
  <si>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</si>
  <si>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</si>
  <si>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</si>
  <si>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</si>
  <si>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</si>
  <si>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</si>
  <si>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</si>
  <si>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</si>
  <si>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</si>
  <si>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</si>
  <si>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</si>
  <si>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</si>
  <si>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</si>
  <si>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</si>
  <si>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</si>
  <si>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</si>
  <si>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</si>
  <si>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</si>
  <si>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</si>
  <si>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</si>
  <si>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</si>
  <si>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</si>
  <si>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</si>
  <si>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</si>
  <si>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</si>
  <si>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</si>
  <si>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</si>
  <si>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</si>
  <si>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</si>
  <si>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</si>
  <si>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</si>
  <si>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</si>
  <si>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</si>
  <si>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</si>
  <si>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</si>
  <si>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</si>
  <si>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</si>
  <si>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</si>
  <si>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</si>
  <si>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</si>
  <si>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</si>
  <si>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</si>
  <si>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</si>
  <si>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</si>
  <si>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</si>
  <si>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</si>
  <si>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</si>
  <si>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</si>
  <si>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</si>
  <si>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</si>
  <si>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</si>
  <si>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</si>
  <si>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</si>
  <si>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</si>
  <si>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</si>
  <si>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</si>
  <si>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</si>
  <si>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</si>
  <si>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</si>
  <si>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</si>
  <si>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</si>
  <si>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</si>
  <si>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</si>
  <si>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</si>
  <si>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</si>
  <si>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</si>
  <si>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</si>
  <si>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</si>
  <si>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</si>
  <si>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</si>
  <si>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</si>
  <si>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</si>
  <si>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</si>
  <si>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</si>
  <si>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</si>
  <si>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</si>
  <si>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</si>
  <si>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</si>
  <si>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</si>
  <si>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</si>
  <si>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</si>
  <si>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</si>
  <si>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</si>
  <si>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</si>
  <si>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</si>
  <si>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</si>
  <si>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</si>
  <si>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</si>
  <si>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</si>
  <si>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</si>
  <si>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</si>
  <si>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</si>
  <si>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</si>
  <si>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</si>
  <si>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</si>
  <si>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</si>
  <si>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</si>
  <si>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</si>
  <si>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</si>
  <si>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</si>
  <si>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</si>
  <si>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</si>
  <si>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</si>
  <si>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</si>
  <si>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</si>
  <si>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</si>
  <si>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</si>
  <si>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</si>
  <si>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</si>
  <si>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</si>
  <si>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</si>
  <si>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</si>
  <si>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</si>
  <si>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</si>
  <si>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</si>
  <si>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</si>
  <si>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</si>
  <si>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</si>
  <si>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</si>
  <si>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</si>
  <si>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</si>
  <si>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</si>
  <si>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</si>
  <si>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</si>
  <si>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</si>
  <si>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</si>
  <si>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</si>
  <si>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</si>
  <si>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</si>
  <si>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</si>
  <si>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</si>
  <si>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</si>
  <si>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</si>
  <si>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</si>
  <si>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</si>
  <si>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</si>
  <si>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</si>
  <si>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</si>
  <si>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</si>
  <si>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</si>
  <si>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</si>
  <si>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</si>
  <si>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</si>
  <si>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</si>
  <si>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</si>
  <si>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</si>
  <si>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</si>
  <si>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</si>
  <si>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</si>
  <si>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</si>
  <si>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</si>
  <si>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</si>
  <si>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</si>
  <si>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</si>
  <si>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</si>
  <si>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</si>
  <si>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</si>
  <si>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</si>
  <si>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</si>
  <si>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</si>
  <si>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</si>
  <si>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</si>
  <si>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</si>
  <si>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</si>
  <si>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</si>
  <si>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</si>
  <si>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</si>
  <si>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</si>
  <si>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</si>
  <si>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</si>
  <si>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</si>
  <si>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</si>
  <si>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</si>
  <si>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</si>
  <si>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</si>
  <si>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</si>
  <si>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</si>
  <si>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</si>
  <si>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</si>
  <si>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</si>
  <si>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</si>
  <si>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</si>
  <si>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</si>
  <si>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</si>
  <si>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</si>
  <si>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</si>
  <si>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</si>
  <si>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</si>
  <si>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</si>
  <si>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</si>
  <si>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</si>
  <si>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</si>
  <si>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</si>
  <si>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</si>
  <si>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</si>
  <si>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</si>
  <si>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</si>
  <si>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</si>
  <si>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</si>
  <si>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</si>
  <si>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</si>
  <si>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</si>
  <si>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</si>
  <si>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</si>
  <si>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</si>
  <si>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</si>
  <si>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</si>
  <si>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</si>
  <si>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</si>
  <si>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</si>
  <si>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</si>
  <si>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</si>
  <si>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</si>
  <si>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</si>
  <si>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</si>
  <si>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</si>
  <si>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</si>
  <si>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</si>
  <si>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</si>
  <si>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</si>
  <si>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</si>
  <si>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</si>
  <si>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</si>
  <si>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</si>
  <si>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</si>
  <si>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</si>
  <si>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</si>
  <si>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</si>
  <si>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</si>
  <si>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</si>
  <si>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</si>
  <si>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</si>
  <si>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</si>
  <si>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</si>
  <si>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</si>
  <si>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</si>
  <si>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</si>
  <si>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</si>
  <si>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</si>
  <si>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</si>
  <si>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</si>
  <si>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</si>
  <si>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</si>
  <si>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</si>
  <si>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</si>
  <si>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</si>
  <si>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</si>
  <si>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</si>
  <si>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</si>
  <si>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</si>
  <si>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</si>
  <si>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</si>
  <si>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</si>
  <si>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</si>
  <si>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</si>
  <si>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</si>
  <si>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</si>
  <si>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</si>
  <si>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</si>
  <si>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</si>
  <si>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</si>
  <si>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</si>
  <si>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</si>
  <si>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</si>
  <si>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</si>
  <si>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</si>
  <si>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</si>
  <si>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</si>
  <si>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</si>
  <si>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</si>
  <si>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</si>
  <si>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</si>
  <si>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</si>
  <si>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</si>
  <si>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</si>
  <si>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</si>
  <si>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</si>
  <si>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</si>
  <si>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</si>
  <si>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</si>
  <si>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</si>
  <si>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</si>
  <si>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</si>
  <si>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</si>
  <si>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</si>
  <si>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</si>
  <si>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</si>
  <si>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</si>
  <si>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</si>
  <si>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</si>
  <si>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</si>
  <si>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</si>
  <si>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</si>
  <si>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</si>
  <si>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</si>
  <si>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</si>
  <si>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</si>
  <si>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</si>
  <si>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</si>
  <si>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</si>
  <si>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</si>
  <si>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</si>
  <si>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</si>
  <si>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</si>
  <si>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</si>
  <si>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</si>
  <si>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</si>
  <si>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</si>
  <si>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</si>
  <si>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</si>
  <si>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</si>
  <si>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</si>
  <si>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</si>
  <si>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</si>
  <si>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</si>
  <si>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</si>
  <si>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</si>
  <si>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</si>
  <si>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</si>
  <si>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</si>
  <si>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</si>
  <si>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</si>
  <si>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</si>
  <si>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</si>
  <si>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</si>
  <si>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</si>
  <si>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</si>
  <si>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</si>
  <si>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</si>
  <si>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</si>
  <si>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</si>
  <si>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</si>
  <si>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</si>
  <si>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</si>
  <si>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</si>
  <si>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</si>
  <si>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</si>
  <si>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</si>
  <si>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</si>
  <si>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</si>
  <si>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</si>
  <si>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</si>
  <si>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</si>
  <si>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</si>
  <si>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</si>
  <si>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</si>
  <si>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</si>
  <si>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</si>
  <si>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</si>
  <si>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</si>
  <si>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</si>
  <si>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</si>
  <si>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</si>
  <si>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</si>
  <si>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</si>
  <si>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</si>
  <si>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</si>
  <si>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</si>
  <si>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</si>
  <si>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</si>
  <si>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</si>
  <si>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</si>
  <si>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</si>
  <si>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</si>
  <si>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</si>
  <si>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</si>
  <si>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</si>
  <si>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</si>
  <si>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</si>
  <si>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</si>
  <si>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</si>
  <si>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</si>
  <si>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</si>
  <si>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</si>
  <si>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</si>
  <si>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</si>
  <si>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</si>
  <si>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</si>
  <si>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</si>
  <si>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</si>
  <si>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</si>
  <si>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</si>
  <si>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</si>
  <si>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</si>
  <si>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</si>
  <si>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</si>
  <si>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</si>
  <si>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</si>
  <si>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</si>
  <si>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</si>
  <si>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</si>
  <si>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</si>
  <si>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</si>
  <si>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</si>
  <si>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</si>
  <si>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</si>
  <si>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</si>
  <si>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</si>
  <si>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</si>
  <si>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</si>
  <si>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</si>
  <si>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</si>
  <si>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</si>
  <si>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</si>
  <si>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</si>
  <si>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</si>
  <si>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</si>
  <si>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</si>
  <si>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</si>
  <si>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</si>
  <si>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</si>
  <si>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</si>
  <si>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</si>
  <si>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</si>
  <si>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</si>
  <si>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</si>
  <si>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</si>
  <si>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</si>
  <si>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</si>
  <si>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</si>
  <si>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</si>
  <si>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</si>
  <si>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</si>
  <si>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</si>
  <si>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</si>
  <si>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</si>
  <si>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</si>
  <si>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</si>
  <si>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</si>
  <si>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</si>
  <si>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</si>
  <si>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</si>
  <si>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</si>
  <si>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</si>
  <si>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</si>
  <si>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</si>
  <si>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</si>
  <si>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</si>
  <si>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</si>
  <si>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</si>
  <si>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</si>
  <si>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</si>
  <si>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</si>
  <si>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</si>
  <si>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</si>
  <si>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</si>
  <si>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</si>
  <si>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</si>
  <si>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</si>
  <si>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</si>
  <si>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</si>
  <si>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</si>
  <si>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</si>
  <si>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</si>
  <si>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</si>
  <si>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</si>
  <si>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</si>
  <si>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</si>
  <si>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</si>
  <si>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</si>
  <si>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</si>
  <si>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</si>
  <si>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</si>
  <si>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</si>
  <si>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</si>
  <si>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</si>
  <si>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</si>
  <si>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</si>
  <si>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</si>
  <si>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</si>
  <si>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</si>
  <si>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</si>
  <si>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</si>
  <si>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</si>
  <si>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</si>
  <si>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</si>
  <si>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</si>
  <si>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</si>
  <si>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</si>
  <si>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</si>
  <si>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</si>
  <si>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</si>
  <si>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</si>
  <si>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</si>
  <si>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</si>
  <si>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</si>
  <si>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</si>
  <si>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</si>
  <si>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</si>
  <si>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</si>
  <si>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</si>
  <si>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</si>
  <si>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</si>
  <si>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</si>
  <si>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</si>
  <si>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</si>
  <si>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</si>
  <si>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</si>
  <si>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</si>
  <si>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</si>
  <si>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</si>
  <si>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</si>
  <si>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</si>
  <si>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</si>
  <si>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</si>
  <si>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</si>
  <si>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</si>
  <si>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</si>
  <si>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</si>
  <si>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</si>
  <si>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</si>
  <si>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</si>
  <si>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</si>
  <si>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</si>
  <si>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</si>
  <si>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</si>
  <si>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</si>
  <si>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</si>
  <si>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</si>
  <si>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</si>
  <si>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</si>
  <si>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</si>
  <si>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</si>
  <si>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</si>
  <si>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</si>
  <si>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</si>
  <si>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</si>
  <si>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</si>
  <si>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</si>
  <si>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</si>
  <si>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</si>
  <si>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</si>
  <si>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</si>
  <si>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</si>
  <si>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</si>
  <si>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</si>
  <si>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</si>
  <si>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</si>
  <si>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</si>
  <si>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</si>
  <si>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</si>
  <si>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</si>
  <si>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</si>
  <si>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</si>
  <si>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</si>
  <si>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</si>
  <si>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</si>
  <si>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</si>
  <si>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</si>
  <si>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</si>
  <si>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</si>
  <si>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</si>
  <si>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</si>
  <si>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</si>
  <si>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</si>
  <si>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</si>
  <si>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</si>
  <si>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</si>
  <si>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</si>
  <si>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</si>
  <si>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</si>
  <si>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</si>
  <si>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</si>
  <si>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</si>
  <si>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</si>
  <si>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</si>
  <si>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</si>
  <si>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</si>
  <si>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</si>
  <si>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</si>
  <si>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</si>
  <si>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</si>
  <si>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</si>
  <si>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</si>
  <si>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</si>
  <si>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</si>
  <si>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</si>
  <si>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</si>
  <si>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</si>
  <si>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</si>
  <si>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</si>
  <si>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</si>
  <si>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</si>
  <si>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</si>
  <si>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</si>
  <si>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</si>
  <si>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</si>
  <si>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</si>
  <si>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</si>
  <si>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</si>
  <si>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</si>
  <si>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</si>
  <si>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</si>
  <si>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</si>
  <si>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</si>
  <si>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</si>
  <si>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</si>
  <si>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</si>
  <si>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</si>
  <si>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</si>
  <si>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</si>
  <si>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</si>
  <si>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</si>
  <si>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</si>
  <si>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</si>
  <si>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</si>
  <si>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</si>
  <si>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</si>
  <si>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</si>
  <si>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</si>
  <si>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</si>
  <si>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</si>
  <si>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</si>
  <si>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</si>
  <si>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</si>
  <si>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</si>
  <si>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</si>
  <si>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</si>
  <si>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</si>
  <si>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</si>
  <si>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</si>
  <si>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</si>
  <si>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</si>
  <si>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</si>
  <si>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</si>
  <si>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</si>
  <si>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</si>
  <si>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</si>
  <si>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</si>
  <si>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</si>
  <si>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</si>
  <si>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</si>
  <si>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</si>
  <si>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</si>
  <si>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</si>
  <si>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</si>
  <si>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</si>
  <si>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</si>
  <si>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</si>
  <si>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</si>
  <si>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</si>
  <si>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</si>
  <si>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</si>
  <si>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</si>
  <si>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</si>
  <si>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</si>
  <si>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</si>
  <si>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</si>
  <si>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</si>
  <si>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</si>
  <si>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</si>
  <si>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</si>
  <si>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</si>
  <si>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</si>
  <si>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</si>
  <si>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</si>
  <si>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</si>
  <si>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</si>
  <si>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</si>
  <si>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</si>
  <si>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</si>
  <si>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</si>
  <si>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</si>
  <si>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</si>
  <si>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</si>
  <si>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</si>
  <si>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</si>
  <si>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</si>
  <si>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</si>
  <si>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</si>
  <si>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</si>
  <si>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</si>
  <si>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</si>
  <si>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</si>
  <si>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</si>
  <si>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</si>
  <si>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</si>
  <si>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</si>
  <si>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</si>
  <si>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</si>
  <si>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</si>
  <si>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</si>
  <si>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</si>
  <si>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</si>
  <si>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</si>
  <si>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</si>
  <si>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</si>
  <si>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</si>
  <si>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</si>
  <si>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</si>
  <si>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</si>
  <si>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</si>
  <si>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</si>
  <si>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</si>
  <si>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</si>
  <si>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</si>
  <si>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</si>
  <si>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</si>
  <si>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</si>
  <si>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</si>
  <si>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</si>
  <si>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</si>
  <si>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</si>
  <si>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</si>
  <si>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</si>
  <si>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</si>
  <si>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</si>
  <si>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</si>
  <si>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</si>
  <si>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</si>
  <si>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</si>
  <si>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</si>
  <si>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</si>
  <si>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</si>
  <si>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</si>
  <si>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</si>
  <si>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</si>
  <si>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</si>
  <si>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</si>
  <si>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</si>
  <si>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</si>
  <si>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</si>
  <si>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</si>
  <si>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</si>
  <si>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</si>
  <si>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</si>
  <si>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</si>
  <si>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</si>
  <si>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</si>
  <si>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</si>
  <si>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</si>
  <si>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</si>
  <si>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</si>
  <si>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</si>
  <si>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</si>
  <si>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</si>
  <si>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</si>
  <si>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</si>
  <si>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</si>
  <si>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</si>
  <si>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</si>
  <si>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</si>
  <si>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</si>
  <si>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</si>
  <si>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</si>
  <si>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</si>
  <si>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</si>
  <si>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</si>
  <si>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</si>
  <si>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</si>
  <si>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</si>
  <si>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</si>
  <si>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</si>
  <si>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</si>
  <si>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</si>
  <si>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</si>
  <si>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</si>
  <si>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</si>
  <si>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</si>
  <si>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</si>
  <si>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</si>
  <si>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</si>
  <si>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</si>
  <si>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</si>
  <si>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</si>
  <si>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</si>
  <si>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</si>
  <si>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</si>
  <si>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</si>
  <si>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</si>
  <si>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</si>
  <si>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</si>
  <si>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</si>
  <si>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</si>
  <si>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</si>
  <si>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</si>
  <si>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</si>
  <si>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</si>
  <si>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</si>
  <si>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</si>
  <si>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</si>
  <si>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</si>
  <si>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</si>
  <si>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</si>
  <si>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</si>
  <si>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</si>
  <si>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</si>
  <si>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</si>
  <si>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</si>
  <si>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</si>
  <si>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</si>
  <si>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</si>
  <si>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</si>
  <si>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</si>
  <si>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</si>
  <si>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</si>
  <si>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</si>
  <si>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</si>
  <si>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</si>
  <si>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</si>
  <si>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</si>
  <si>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</si>
  <si>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</si>
  <si>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</si>
  <si>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</si>
  <si>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</si>
  <si>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</si>
  <si>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</si>
  <si>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</si>
  <si>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</si>
  <si>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</si>
  <si>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</si>
  <si>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</si>
  <si>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</si>
  <si>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</si>
  <si>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</si>
  <si>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</si>
  <si>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</si>
  <si>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</si>
  <si>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</si>
  <si>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</si>
  <si>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</si>
  <si>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</si>
  <si>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</si>
  <si>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</si>
  <si>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</si>
  <si>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</si>
  <si>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</si>
  <si>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</si>
  <si>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</si>
  <si>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</si>
  <si>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</si>
  <si>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</si>
  <si>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</si>
  <si>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</si>
  <si>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</si>
  <si>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</si>
  <si>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</si>
  <si>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</si>
  <si>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</si>
  <si>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</si>
  <si>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</si>
  <si>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</si>
  <si>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</si>
  <si>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</si>
  <si>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</si>
  <si>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</si>
  <si>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</si>
  <si>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</si>
  <si>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</si>
  <si>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</si>
  <si>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</si>
  <si>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</si>
  <si>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</si>
  <si>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</si>
  <si>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</si>
  <si>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</si>
  <si>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</si>
  <si>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</si>
  <si>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</si>
  <si>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</si>
  <si>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</si>
  <si>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</si>
  <si>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</si>
  <si>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</si>
  <si>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</si>
  <si>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</si>
  <si>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</si>
  <si>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</si>
  <si>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</si>
  <si>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Basilar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</si>
</sst>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B1041"/>
  <sheetViews>
    <sheetView tabSelected="1" workbookViewId="0"/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9" t="s">
        <v>1</v>
      </c>
      <c r="B4" s="806"/>
      <c r="C4" s="57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5" t="s">
        <v>146</v>
      </c>
      <c r="B5" s="806"/>
      <c r="C5" s="58" t="s">
        <v>535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9" t="s">
        <v>2</v>
      </c>
      <c r="B6" s="80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9" t="s">
        <v>229</v>
      </c>
      <c r="B8" s="806"/>
      <c r="C8" s="126">
        <v>45658</v>
      </c>
      <c r="D8" s="129" t="str">
        <f>IF(C8="","",TEXT(C8,"DD/MM/AAAA"))</f>
        <v>01/01/2025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5" t="s">
        <v>228</v>
      </c>
      <c r="B9" s="806"/>
      <c r="C9" s="127">
        <v>46022</v>
      </c>
      <c r="D9" s="129" t="str">
        <f>IF(C9="","",TEXT(C9,"DD/MM/AAAA"))</f>
        <v>31/12/2025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9" t="s">
        <v>6</v>
      </c>
      <c r="B10" s="806"/>
      <c r="C10" s="60">
        <v>2000</v>
      </c>
      <c r="D10" s="129">
        <f>IF(AND(C8=0, C9=0), "", C9-C8)</f>
        <v>364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5" t="s">
        <v>7</v>
      </c>
      <c r="B11" s="806"/>
      <c r="C11" s="58">
        <v>1000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0" t="s">
        <v>8</v>
      </c>
      <c r="B12" s="80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5" t="s">
        <v>224</v>
      </c>
      <c r="B13" s="806"/>
      <c r="C13" s="58">
        <v>1000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9" t="s">
        <v>9</v>
      </c>
      <c r="B14" s="80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7" t="s">
        <v>147</v>
      </c>
      <c r="B15" s="80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8" t="s">
        <v>148</v>
      </c>
      <c r="B16" s="80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>
        <v>480</v>
      </c>
      <c r="D21" s="63">
        <v>228</v>
      </c>
      <c r="E21" s="350">
        <v>0.35499999999999998</v>
      </c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>
        <v>461</v>
      </c>
      <c r="C24" s="64"/>
      <c r="D24" s="344">
        <v>342</v>
      </c>
      <c r="E24" s="351">
        <v>0.35499999999999998</v>
      </c>
      <c r="F24" s="344">
        <v>52</v>
      </c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>
        <v>456</v>
      </c>
      <c r="C27" s="63"/>
      <c r="D27" s="63">
        <v>464</v>
      </c>
      <c r="E27" s="350">
        <v>0.35499999999999998</v>
      </c>
      <c r="F27" s="63">
        <v>52</v>
      </c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 t="s">
        <v>40</v>
      </c>
      <c r="C39" s="69" t="s">
        <v>41</v>
      </c>
      <c r="D39" s="66" t="s">
        <v>42</v>
      </c>
      <c r="E39" s="59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 t="s">
        <v>40</v>
      </c>
      <c r="C42" s="71" t="s">
        <v>41</v>
      </c>
      <c r="D42" s="67" t="s">
        <v>42</v>
      </c>
      <c r="E42" s="72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 t="s">
        <v>40</v>
      </c>
      <c r="C45" s="69" t="s">
        <v>41</v>
      </c>
      <c r="D45" s="66" t="s">
        <v>42</v>
      </c>
      <c r="E45" s="59" t="s">
        <v>13</v>
      </c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 t="s">
        <v>49</v>
      </c>
      <c r="C57" s="61">
        <v>100</v>
      </c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 t="s">
        <v>49</v>
      </c>
      <c r="C60" s="346">
        <v>100</v>
      </c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 t="s">
        <v>49</v>
      </c>
      <c r="C63" s="61">
        <v>100</v>
      </c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>
        <v>119297</v>
      </c>
      <c r="C81" s="362">
        <f>IFERROR(((D24*(C24+B24))+(D25*(C25+B25))+(D27*(C27+B27))+(D28*(C28+B28))+(D30*(C30+B30))+(D31*(C31+B31))+(D35*(C35+B35)))*(AVERAGE(F24,F25,F27,F28,F30,F31,F35)/100),0)</f>
        <v>192007.92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1000</v>
      </c>
      <c r="C93" s="59" t="s">
        <v>1182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 t="s">
        <v>1182</v>
      </c>
      <c r="D94" s="72" t="s">
        <v>1182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18340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/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26242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200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86400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100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>
        <v>200</v>
      </c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D237"/>
  <sheetViews>
    <sheetView zoomScale="106" zoomScaleNormal="106" workbookViewId="0">
      <pane xSplit="1" topLeftCell="B1" activePane="topRight" state="frozen"/>
      <selection activeCell="A17" sqref="A17"/>
      <selection pane="topRight" activeCell="AC12" sqref="AC12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336</v>
      </c>
      <c r="B5" s="787">
        <v>18.48</v>
      </c>
      <c r="C5" s="787">
        <f>(B5*(D5/100))</f>
        <v>4.5719519999999996</v>
      </c>
      <c r="D5" s="788">
        <f>IF(B5&gt;0,VLOOKUP(A5,'Lista Suspensa'!$A$1:$F$92,3,),0)</f>
        <v>24.74</v>
      </c>
      <c r="E5" s="788">
        <f>IF(OR(B5&gt;0,C5&gt;0),VLOOKUP(A5,'Lista Suspensa'!$A$1:$F$90,4,),0)</f>
        <v>9</v>
      </c>
      <c r="F5" s="788">
        <f>IF(OR(B5&gt;0,C5&gt;0),VLOOKUP(A5,'Lista Suspensa'!$A$1:$F$90,5,),0)</f>
        <v>54.3</v>
      </c>
      <c r="G5" s="789">
        <f>IF(OR(B5&gt;0,C5&gt;0),VLOOKUP(A5,'Lista Suspensa'!$A$1:$F$90,6,),0)</f>
        <v>0.14699999999999999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>
        <v>27.65</v>
      </c>
      <c r="U5" s="787">
        <f>(T5*(V5/100))</f>
        <v>6.840609999999999</v>
      </c>
      <c r="V5" s="788">
        <f>IF(T5&gt;0,VLOOKUP(A5,'Lista Suspensa'!$A$1:$F$92,3,),0)</f>
        <v>24.74</v>
      </c>
      <c r="W5" s="788">
        <f>IF(OR(T5&gt;0,U5&gt;0),VLOOKUP(A5,'Lista Suspensa'!$A$1:$F$90,4,),0)</f>
        <v>9</v>
      </c>
      <c r="X5" s="788">
        <f>IF(OR(T5&gt;0,U5&gt;0),VLOOKUP(A5,'Lista Suspensa'!$A$1:$F$90,5,),0)</f>
        <v>54.3</v>
      </c>
      <c r="Y5" s="789">
        <f>IF(OR(T5&gt;0,U5&gt;0),VLOOKUP(A5,'Lista Suspensa'!$A$1:$F$90,6,),0)</f>
        <v>0.14699999999999999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>
        <v>37.51</v>
      </c>
      <c r="AM5" s="787">
        <f>(AL5*(AN5/100))</f>
        <v>9.2799739999999993</v>
      </c>
      <c r="AN5" s="788">
        <f>IF(AL5&gt;0,VLOOKUP(A5,'Lista Suspensa'!$A$1:$F$92,3,),0)</f>
        <v>24.74</v>
      </c>
      <c r="AO5" s="788">
        <f>IF(OR(AL5&gt;0,AM5&gt;0),VLOOKUP(A5,'Lista Suspensa'!$A$1:$F$90,4,),0)</f>
        <v>9</v>
      </c>
      <c r="AP5" s="788">
        <f>IF(OR(AL5&gt;0,AM5&gt;0),VLOOKUP(A5,'Lista Suspensa'!$A$1:$F$90,5,),0)</f>
        <v>54.3</v>
      </c>
      <c r="AQ5" s="789">
        <f>IF(OR(AL5&gt;0,AM5&gt;0),VLOOKUP(A5,'Lista Suspensa'!$A$1:$F$90,6,),0)</f>
        <v>0.14699999999999999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90">
        <v>3.5999999999999997E-2</v>
      </c>
      <c r="C6" s="790">
        <f t="shared" ref="C6:C34" si="0">(B6*(D6/100))</f>
        <v>3.56292E-2</v>
      </c>
      <c r="D6" s="791">
        <f>IF(B6&gt;0,VLOOKUP(A6,'Lista Suspensa'!$A$1:$F$92,3,),0)</f>
        <v>98.97</v>
      </c>
      <c r="E6" s="791">
        <f>IF(OR(B6&gt;0,C6&gt;0),VLOOKUP(A6,'Lista Suspensa'!$A$1:$F$90,4,),0)</f>
        <v>0</v>
      </c>
      <c r="F6" s="791">
        <f>IF(OR(B6&gt;0,C6&gt;0),VLOOKUP(A6,'Lista Suspensa'!$A$1:$F$90,5,),0)</f>
        <v>100</v>
      </c>
      <c r="G6" s="792">
        <f>IF(OR(B6&gt;0,C6&gt;0),VLOOKUP(A6,'Lista Suspensa'!$A$1:$F$90,6,),0)</f>
        <v>0.64598999999999995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>
        <v>5.2999999999999999E-2</v>
      </c>
      <c r="U6" s="790">
        <f t="shared" ref="U6:U34" si="3">(T6*(V6/100))</f>
        <v>5.2454099999999997E-2</v>
      </c>
      <c r="V6" s="791">
        <f>IF(T6&gt;0,VLOOKUP(A6,'Lista Suspensa'!$A$1:$F$92,3,),0)</f>
        <v>98.97</v>
      </c>
      <c r="W6" s="791">
        <f>IF(OR(T6&gt;0,U6&gt;0),VLOOKUP(A6,'Lista Suspensa'!$A$1:$F$90,4,),0)</f>
        <v>0</v>
      </c>
      <c r="X6" s="791">
        <f>IF(OR(T6&gt;0,U6&gt;0),VLOOKUP(A6,'Lista Suspensa'!$A$1:$F$90,5,),0)</f>
        <v>100</v>
      </c>
      <c r="Y6" s="792">
        <f>IF(OR(T6&gt;0,U6&gt;0),VLOOKUP(A6,'Lista Suspensa'!$A$1:$F$90,6,),0)</f>
        <v>0.64598999999999995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>
        <v>7.1999999999999995E-2</v>
      </c>
      <c r="AM6" s="790">
        <f t="shared" ref="AM6:AM34" si="6">(AL6*(AN6/100))</f>
        <v>7.12584E-2</v>
      </c>
      <c r="AN6" s="791">
        <f>IF(AL6&gt;0,VLOOKUP(A6,'Lista Suspensa'!$A$1:$F$92,3,),0)</f>
        <v>98.97</v>
      </c>
      <c r="AO6" s="791">
        <f>IF(OR(AL6&gt;0,AM6&gt;0),VLOOKUP(A6,'Lista Suspensa'!$A$1:$F$90,4,),0)</f>
        <v>0</v>
      </c>
      <c r="AP6" s="791">
        <f>IF(OR(AL6&gt;0,AM6&gt;0),VLOOKUP(A6,'Lista Suspensa'!$A$1:$F$90,5,),0)</f>
        <v>100</v>
      </c>
      <c r="AQ6" s="792">
        <f>IF(OR(AL6&gt;0,AM6&gt;0),VLOOKUP(A6,'Lista Suspensa'!$A$1:$F$90,6,),0)</f>
        <v>0.64598999999999995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136</v>
      </c>
      <c r="B7" s="787">
        <v>1.4999999999999999E-2</v>
      </c>
      <c r="C7" s="787">
        <f t="shared" si="0"/>
        <v>1.4765999999999998E-2</v>
      </c>
      <c r="D7" s="788">
        <f>IF(B7&gt;0,VLOOKUP(A7,'Lista Suspensa'!$A$1:$F$92,3,),0)</f>
        <v>98.44</v>
      </c>
      <c r="E7" s="788">
        <f>IF(OR(B7&gt;0,C7&gt;0),VLOOKUP(A7,'Lista Suspensa'!$A$1:$F$90,4,),0)</f>
        <v>280.96000000000004</v>
      </c>
      <c r="F7" s="788">
        <f>IF(OR(B7&gt;0,C7&gt;0),VLOOKUP(A7,'Lista Suspensa'!$A$1:$F$90,5,),0)</f>
        <v>0</v>
      </c>
      <c r="G7" s="789">
        <f>IF(OR(B7&gt;0,C7&gt;0),VLOOKUP(A7,'Lista Suspensa'!$A$1:$F$90,6,),0)</f>
        <v>1.56978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>
        <v>1.4999999999999999E-2</v>
      </c>
      <c r="U7" s="787">
        <f t="shared" si="3"/>
        <v>1.4765999999999998E-2</v>
      </c>
      <c r="V7" s="788">
        <f>IF(T7&gt;0,VLOOKUP(A7,'Lista Suspensa'!$A$1:$F$92,3,),0)</f>
        <v>98.44</v>
      </c>
      <c r="W7" s="788">
        <f>IF(OR(T7&gt;0,U7&gt;0),VLOOKUP(A7,'Lista Suspensa'!$A$1:$F$90,4,),0)</f>
        <v>280.96000000000004</v>
      </c>
      <c r="X7" s="788">
        <f>IF(OR(T7&gt;0,U7&gt;0),VLOOKUP(A7,'Lista Suspensa'!$A$1:$F$90,5,),0)</f>
        <v>0</v>
      </c>
      <c r="Y7" s="789">
        <f>IF(OR(T7&gt;0,U7&gt;0),VLOOKUP(A7,'Lista Suspensa'!$A$1:$F$90,6,),0)</f>
        <v>1.56978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>
        <v>0.02</v>
      </c>
      <c r="AM7" s="787">
        <f t="shared" si="6"/>
        <v>1.9688000000000001E-2</v>
      </c>
      <c r="AN7" s="788">
        <f>IF(AL7&gt;0,VLOOKUP(A7,'Lista Suspensa'!$A$1:$F$92,3,),0)</f>
        <v>98.44</v>
      </c>
      <c r="AO7" s="788">
        <f>IF(OR(AL7&gt;0,AM7&gt;0),VLOOKUP(A7,'Lista Suspensa'!$A$1:$F$90,4,),0)</f>
        <v>280.96000000000004</v>
      </c>
      <c r="AP7" s="788">
        <f>IF(OR(AL7&gt;0,AM7&gt;0),VLOOKUP(A7,'Lista Suspensa'!$A$1:$F$90,5,),0)</f>
        <v>0</v>
      </c>
      <c r="AQ7" s="789">
        <f>IF(OR(AL7&gt;0,AM7&gt;0),VLOOKUP(A7,'Lista Suspensa'!$A$1:$F$90,6,),0)</f>
        <v>1.56978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4.62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9.8000000000000007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54.51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0.15547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6.91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9.51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54.51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0.15378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9.3699999999999992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9.5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54.54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0.15379999999999999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R38"/>
  <sheetViews>
    <sheetView workbookViewId="0">
      <selection activeCell="C20" sqref="C20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 t="s">
        <v>1204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 t="s">
        <v>1208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>
        <v>20</v>
      </c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>
        <v>15</v>
      </c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>
        <v>40</v>
      </c>
      <c r="C17" s="720">
        <v>20</v>
      </c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Média</v>
      </c>
      <c r="E17" s="729">
        <f>B17-C17</f>
        <v>20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>
        <v>35</v>
      </c>
      <c r="C18" s="721">
        <v>20</v>
      </c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Média</v>
      </c>
      <c r="E18" s="729">
        <f>B18-C18</f>
        <v>15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4" t="s">
        <v>397</v>
      </c>
      <c r="B2" s="825"/>
      <c r="C2" s="825"/>
      <c r="D2" s="825"/>
      <c r="E2" s="825"/>
      <c r="F2" s="826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4" t="s">
        <v>422</v>
      </c>
      <c r="B35" s="825"/>
      <c r="C35" s="825"/>
      <c r="D35" s="825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19" t="s">
        <v>377</v>
      </c>
      <c r="D43" s="820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5" t="s">
        <v>468</v>
      </c>
      <c r="B105" s="816"/>
      <c r="C105" s="816"/>
      <c r="D105" s="424" t="s">
        <v>367</v>
      </c>
    </row>
    <row r="106" spans="1:5" ht="15.75" thickBot="1" x14ac:dyDescent="0.3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TQ1059"/>
  <sheetViews>
    <sheetView topLeftCell="A79"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33" t="s">
        <v>1072</v>
      </c>
      <c r="D2" s="934"/>
      <c r="E2" s="934"/>
      <c r="F2" s="935"/>
    </row>
    <row r="3" spans="1:95" ht="15.75" thickBot="1" x14ac:dyDescent="0.3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.75" thickBot="1" x14ac:dyDescent="0.3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.75" thickBot="1" x14ac:dyDescent="0.3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4" t="s">
        <v>422</v>
      </c>
      <c r="B34" s="825"/>
      <c r="C34" s="825"/>
      <c r="D34" s="825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.75" thickBot="1" x14ac:dyDescent="0.3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6.25" thickBot="1" x14ac:dyDescent="0.3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8.5" thickBot="1" x14ac:dyDescent="0.3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8.5" thickBot="1" x14ac:dyDescent="0.3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6.25" thickBot="1" x14ac:dyDescent="0.2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6.25" thickBot="1" x14ac:dyDescent="0.2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8.5" thickBot="1" x14ac:dyDescent="0.2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4.5" thickBot="1" x14ac:dyDescent="0.2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3.75" thickBot="1" x14ac:dyDescent="0.2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.75" thickBot="1" x14ac:dyDescent="0.3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15" t="s">
        <v>468</v>
      </c>
      <c r="B106" s="816"/>
      <c r="C106" s="816"/>
      <c r="D106" s="424" t="s">
        <v>367</v>
      </c>
    </row>
    <row r="107" spans="1:8" ht="15.75" thickBot="1" x14ac:dyDescent="0.3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Revisor A</cp:lastModifiedBy>
  <dcterms:created xsi:type="dcterms:W3CDTF">2024-02-07T18:44:46Z</dcterms:created>
  <dcterms:modified xsi:type="dcterms:W3CDTF">2026-06-12T14:27:08Z</dcterms:modified>
</cp:coreProperties>
</file>