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<sst xmlns="http://schemas.openxmlformats.org/spreadsheetml/2006/main" count="1979" uniqueCount="1268">
  <si>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</si>
  <si>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</si>
  <si>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</si>
  <si>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</si>
  <si>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</si>
  <si>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</si>
  <si>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</si>
  <si>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</si>
  <si>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</si>
  <si>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</si>
  <si>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</si>
  <si>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</si>
  <si>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</si>
  <si>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</si>
  <si>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</si>
  <si>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</si>
  <si>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</si>
  <si>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</si>
  <si>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</si>
  <si>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</si>
  <si>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</si>
  <si>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</si>
  <si>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</si>
  <si>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</si>
  <si>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</si>
  <si>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</si>
  <si>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</si>
  <si>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</si>
  <si>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</si>
  <si>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</si>
  <si>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</si>
  <si>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</si>
  <si>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</si>
  <si>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</si>
  <si>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</si>
  <si>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</si>
  <si>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</si>
  <si>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</si>
  <si>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</si>
  <si>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</si>
  <si>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</si>
  <si>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</si>
  <si>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</si>
  <si>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</si>
  <si>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</si>
  <si>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</si>
  <si>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</si>
  <si>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</si>
  <si>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</si>
  <si>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</si>
  <si>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</si>
  <si>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</si>
  <si>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</si>
  <si>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</si>
  <si>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</si>
  <si>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</si>
  <si>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</si>
  <si>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</si>
  <si>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</si>
  <si>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</si>
  <si>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</si>
  <si>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</si>
  <si>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</si>
  <si>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</si>
  <si>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</si>
  <si>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</si>
  <si>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</si>
  <si>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</si>
  <si>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</si>
  <si>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</si>
  <si>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</si>
  <si>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</si>
  <si>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</si>
  <si>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</si>
  <si>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</si>
  <si>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</si>
  <si>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</si>
  <si>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</si>
  <si>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</si>
  <si>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</si>
  <si>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</si>
  <si>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</si>
  <si>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</si>
  <si>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</si>
  <si>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</si>
  <si>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</si>
  <si>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</si>
  <si>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</si>
  <si>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</si>
  <si>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</si>
  <si>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</si>
  <si>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</si>
  <si>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</si>
  <si>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</si>
  <si>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</si>
  <si>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</si>
  <si>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</si>
  <si>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</si>
  <si>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</si>
  <si>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</si>
  <si>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</si>
  <si>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</si>
  <si>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</si>
  <si>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</si>
  <si>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</si>
  <si>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</si>
  <si>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</si>
  <si>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</si>
  <si>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</si>
  <si>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</si>
  <si>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</si>
  <si>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</si>
  <si>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</si>
  <si>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</si>
  <si>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</si>
  <si>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</si>
  <si>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</si>
  <si>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</si>
  <si>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</si>
  <si>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</si>
  <si>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</si>
  <si>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</si>
  <si>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</si>
  <si>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</si>
  <si>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</si>
  <si>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</si>
  <si>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</si>
  <si>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</si>
  <si>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</si>
  <si>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</si>
  <si>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</si>
  <si>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</si>
  <si>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</si>
  <si>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</si>
  <si>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</si>
  <si>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</si>
  <si>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</si>
  <si>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</si>
  <si>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</si>
  <si>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</si>
  <si>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</si>
  <si>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</si>
  <si>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</si>
  <si>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</si>
  <si>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</si>
  <si>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</si>
  <si>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</si>
  <si>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</si>
  <si>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</si>
  <si>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</si>
  <si>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</si>
  <si>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</si>
  <si>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</si>
  <si>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</si>
  <si>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</si>
  <si>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</si>
  <si>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</si>
  <si>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</si>
  <si>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</si>
  <si>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</si>
  <si>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</si>
  <si>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</si>
  <si>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</si>
  <si>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</si>
  <si>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</si>
  <si>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</si>
  <si>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</si>
  <si>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</si>
  <si>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</si>
  <si>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</si>
  <si>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</si>
  <si>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</si>
  <si>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</si>
  <si>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</si>
  <si>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</si>
  <si>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</si>
  <si>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</si>
  <si>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</si>
  <si>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</si>
  <si>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</si>
  <si>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</si>
  <si>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</si>
  <si>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</si>
  <si>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</si>
  <si>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</si>
  <si>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</si>
  <si>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</si>
  <si>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</si>
  <si>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</si>
  <si>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</si>
  <si>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</si>
  <si>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</si>
  <si>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</si>
  <si>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</si>
  <si>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</si>
  <si>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</si>
  <si>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</si>
  <si>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</si>
  <si>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</si>
  <si>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</si>
  <si>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</si>
  <si>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</si>
  <si>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</si>
  <si>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</si>
  <si>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</si>
  <si>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</si>
  <si>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</si>
  <si>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</si>
  <si>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</si>
  <si>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</si>
  <si>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</si>
  <si>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</si>
  <si>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</si>
  <si>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</si>
  <si>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</si>
  <si>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</si>
  <si>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</si>
  <si>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</si>
  <si>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</si>
  <si>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</si>
  <si>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</si>
  <si>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</si>
  <si>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</si>
  <si>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</si>
  <si>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</si>
  <si>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</si>
  <si>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</si>
  <si>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</si>
  <si>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</si>
  <si>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</si>
  <si>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</si>
  <si>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</si>
  <si>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</si>
  <si>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</si>
  <si>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</si>
  <si>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</si>
  <si>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</si>
  <si>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</si>
  <si>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</si>
  <si>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</si>
  <si>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</si>
  <si>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</si>
  <si>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</si>
  <si>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</si>
  <si>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</si>
  <si>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</si>
  <si>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</si>
  <si>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</si>
  <si>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</si>
  <si>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</si>
  <si>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</si>
  <si>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</si>
  <si>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</si>
  <si>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</si>
  <si>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</si>
  <si>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</si>
  <si>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</si>
  <si>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</si>
  <si>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</si>
  <si>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</si>
  <si>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</si>
  <si>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</si>
  <si>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</si>
  <si>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</si>
  <si>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</si>
  <si>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</si>
  <si>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</si>
  <si>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</si>
  <si>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</si>
  <si>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</si>
  <si>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</si>
  <si>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</si>
  <si>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</si>
  <si>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</si>
  <si>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</si>
  <si>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</si>
  <si>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</si>
  <si>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</si>
  <si>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</si>
  <si>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</si>
  <si>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</si>
  <si>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</si>
  <si>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</si>
  <si>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</si>
  <si>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</si>
  <si>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</si>
  <si>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</si>
  <si>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</si>
  <si>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</si>
  <si>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</si>
  <si>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</si>
  <si>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</si>
  <si>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</si>
  <si>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</si>
  <si>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</si>
  <si>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</si>
  <si>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</si>
  <si>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</si>
  <si>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</si>
  <si>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</si>
  <si>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</si>
  <si>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</si>
  <si>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</si>
  <si>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</si>
  <si>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</si>
  <si>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</si>
  <si>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</si>
  <si>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</si>
  <si>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</si>
  <si>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</si>
  <si>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</si>
  <si>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</si>
  <si>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</si>
  <si>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</si>
  <si>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</si>
  <si>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</si>
  <si>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</si>
  <si>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</si>
  <si>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</si>
  <si>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</si>
  <si>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</si>
  <si>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</si>
  <si>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</si>
  <si>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</si>
  <si>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</si>
  <si>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</si>
  <si>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</si>
  <si>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</si>
  <si>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</si>
  <si>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</si>
  <si>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</si>
  <si>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</si>
  <si>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</si>
  <si>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</si>
  <si>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</si>
  <si>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</si>
  <si>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</si>
  <si>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</si>
  <si>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</si>
  <si>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</si>
  <si>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</si>
  <si>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</si>
  <si>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</si>
  <si>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</si>
  <si>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</si>
  <si>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</si>
  <si>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</si>
  <si>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</si>
  <si>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</si>
  <si>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</si>
  <si>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</si>
  <si>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</si>
  <si>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</si>
  <si>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</si>
  <si>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</si>
  <si>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</si>
  <si>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</si>
  <si>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</si>
  <si>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</si>
  <si>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</si>
  <si>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</si>
  <si>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</si>
  <si>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</si>
  <si>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</si>
  <si>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</si>
  <si>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</si>
  <si>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</si>
  <si>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</si>
  <si>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</si>
  <si>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</si>
  <si>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</si>
  <si>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</si>
  <si>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</si>
  <si>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</si>
  <si>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</si>
  <si>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</si>
  <si>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</si>
  <si>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</si>
  <si>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</si>
  <si>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</si>
  <si>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</si>
  <si>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</si>
  <si>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</si>
  <si>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</si>
  <si>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</si>
  <si>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</si>
  <si>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</si>
  <si>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</si>
  <si>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</si>
  <si>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</si>
  <si>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</si>
  <si>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</si>
  <si>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</si>
  <si>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</si>
  <si>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</si>
  <si>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</si>
  <si>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</si>
  <si>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</si>
  <si>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</si>
  <si>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</si>
  <si>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</si>
  <si>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</si>
  <si>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</si>
  <si>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</si>
  <si>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</si>
  <si>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</si>
  <si>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</si>
  <si>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</si>
  <si>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</si>
  <si>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</si>
  <si>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</si>
  <si>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</si>
  <si>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</si>
  <si>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</si>
  <si>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</si>
  <si>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</si>
  <si>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</si>
  <si>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</si>
  <si>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</si>
  <si>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</si>
  <si>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</si>
  <si>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</si>
  <si>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</si>
  <si>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</si>
  <si>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</si>
  <si>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</si>
  <si>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</si>
  <si>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</si>
  <si>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</si>
  <si>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</si>
  <si>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</si>
  <si>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</si>
  <si>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</si>
  <si>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</si>
  <si>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</si>
  <si>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</si>
  <si>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</si>
  <si>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</si>
  <si>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</si>
  <si>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</si>
  <si>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</si>
  <si>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</si>
  <si>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</si>
  <si>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</si>
  <si>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</si>
  <si>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</si>
  <si>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</si>
  <si>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</si>
  <si>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</si>
  <si>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</si>
  <si>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</si>
  <si>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</si>
  <si>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</si>
  <si>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</si>
  <si>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</si>
  <si>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</si>
  <si>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</si>
  <si>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</si>
  <si>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</si>
  <si>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</si>
  <si>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</si>
  <si>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</si>
  <si>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</si>
  <si>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</si>
  <si>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</si>
  <si>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</si>
  <si>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</si>
  <si>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</si>
  <si>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</si>
  <si>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</si>
  <si>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</si>
  <si>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</si>
  <si>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</si>
  <si>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</si>
  <si>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</si>
  <si>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</si>
  <si>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</si>
  <si>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</si>
  <si>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</si>
  <si>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</si>
  <si>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</si>
  <si>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</si>
  <si>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</si>
  <si>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</si>
  <si>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</si>
  <si>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</si>
  <si>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</si>
  <si>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</si>
  <si>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</si>
  <si>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</si>
  <si>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</si>
  <si>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</si>
  <si>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</si>
  <si>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</si>
  <si>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</si>
  <si>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</si>
  <si>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</si>
  <si>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</si>
  <si>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</si>
  <si>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</si>
  <si>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</si>
  <si>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</si>
  <si>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</si>
  <si>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</si>
  <si>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</si>
  <si>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</si>
  <si>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</si>
  <si>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</si>
  <si>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</si>
  <si>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</si>
  <si>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</si>
  <si>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</si>
  <si>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</si>
  <si>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</si>
  <si>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</si>
  <si>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</si>
  <si>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</si>
  <si>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</si>
  <si>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</si>
  <si>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</si>
  <si>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</si>
  <si>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</si>
  <si>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</si>
  <si>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</si>
  <si>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</si>
  <si>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</si>
  <si>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</si>
  <si>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</si>
  <si>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</si>
  <si>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</si>
  <si>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</si>
  <si>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</si>
  <si>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</si>
  <si>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</si>
  <si>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</si>
  <si>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</si>
  <si>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</si>
  <si>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</si>
  <si>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</si>
  <si>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</si>
  <si>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</si>
  <si>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</si>
  <si>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</si>
  <si>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</si>
  <si>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</si>
  <si>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</si>
  <si>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</si>
  <si>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</si>
  <si>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</si>
  <si>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</si>
  <si>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</si>
  <si>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</si>
  <si>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</si>
  <si>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</si>
  <si>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</si>
  <si>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</si>
  <si>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</si>
  <si>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</si>
  <si>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</si>
  <si>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</si>
  <si>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</si>
  <si>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</si>
  <si>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</si>
  <si>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</si>
  <si>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</si>
  <si>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</si>
  <si>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</si>
  <si>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</si>
  <si>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</si>
  <si>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</si>
  <si>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</si>
  <si>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</si>
  <si>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</si>
  <si>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</si>
  <si>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</si>
  <si>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</si>
  <si>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</si>
  <si>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</si>
  <si>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</si>
  <si>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</si>
  <si>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</si>
  <si>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</si>
  <si>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</si>
  <si>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</si>
  <si>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</si>
  <si>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</si>
  <si>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</si>
  <si>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</si>
  <si>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</si>
  <si>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</si>
  <si>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</si>
  <si>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</si>
  <si>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</si>
  <si>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</si>
  <si>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</si>
  <si>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</si>
  <si>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</si>
  <si>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</si>
  <si>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</si>
  <si>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</si>
  <si>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</si>
  <si>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</si>
  <si>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</si>
  <si>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</si>
  <si>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</si>
  <si>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</si>
  <si>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</si>
  <si>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</si>
  <si>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</si>
  <si>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</si>
  <si>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</si>
  <si>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</si>
  <si>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</si>
  <si>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</si>
  <si>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</si>
  <si>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</si>
  <si>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</si>
  <si>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</si>
  <si>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</si>
  <si>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</si>
  <si>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</si>
  <si>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</si>
  <si>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</si>
  <si>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</si>
  <si>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</si>
  <si>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</si>
  <si>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</si>
  <si>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</si>
  <si>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</si>
  <si>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</si>
  <si>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</si>
  <si>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</si>
  <si>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</si>
  <si>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</si>
  <si>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</si>
  <si>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</si>
  <si>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</si>
  <si>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</si>
  <si>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</si>
  <si>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</si>
  <si>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</si>
  <si>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</si>
  <si>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</si>
  <si>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</si>
  <si>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</si>
  <si>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</si>
  <si>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</si>
  <si>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</si>
  <si>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</si>
  <si>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</si>
  <si>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</si>
  <si>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</si>
  <si>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</si>
  <si>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</si>
  <si>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</si>
  <si>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</si>
  <si>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</si>
  <si>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</si>
  <si>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</si>
  <si>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</si>
  <si>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</si>
  <si>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</si>
  <si>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</si>
  <si>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</si>
  <si>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</si>
  <si>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</si>
  <si>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</si>
  <si>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</si>
  <si>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</si>
  <si>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</si>
  <si>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</si>
  <si>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</si>
  <si>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</si>
  <si>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</si>
  <si>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</si>
  <si>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</si>
  <si>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</si>
  <si>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</si>
  <si>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</si>
  <si>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</si>
  <si>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</si>
  <si>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</si>
  <si>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</si>
  <si>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</si>
  <si>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</si>
  <si>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</si>
  <si>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</si>
  <si>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</si>
  <si>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</si>
  <si>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</si>
  <si>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</si>
  <si>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</si>
  <si>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</si>
  <si>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</si>
  <si>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</si>
  <si>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</si>
  <si>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</si>
  <si>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</si>
  <si>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</si>
  <si>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</si>
  <si>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</si>
  <si>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</si>
  <si>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</si>
  <si>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</si>
  <si>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</si>
  <si>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</si>
  <si>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</si>
  <si>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</si>
  <si>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</si>
  <si>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</si>
  <si>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</si>
  <si>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</si>
  <si>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</si>
  <si>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</si>
  <si>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</si>
  <si>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</si>
  <si>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</si>
  <si>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</si>
  <si>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</si>
  <si>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</si>
  <si>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</si>
  <si>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</si>
  <si>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</si>
  <si>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</si>
  <si>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</si>
  <si>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</si>
  <si>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</si>
  <si>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</si>
  <si>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</si>
  <si>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</si>
  <si>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</si>
  <si>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</si>
  <si>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</si>
  <si>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</si>
  <si>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</si>
  <si>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</si>
  <si>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</si>
  <si>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</si>
  <si>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</si>
  <si>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</si>
  <si>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</si>
  <si>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</si>
  <si>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</si>
  <si>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</si>
  <si>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</si>
  <si>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</si>
  <si>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</si>
  <si>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</si>
  <si>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</si>
  <si>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</si>
  <si>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</si>
  <si>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</si>
  <si>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</si>
  <si>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</si>
  <si>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</si>
  <si>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</si>
  <si>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</si>
  <si>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</si>
  <si>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</si>
  <si>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</si>
  <si>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</si>
  <si>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</si>
  <si>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</si>
  <si>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</si>
  <si>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</si>
  <si>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</si>
  <si>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</si>
  <si>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</si>
  <si>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</si>
  <si>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</si>
  <si>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</si>
  <si>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</si>
  <si>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</si>
  <si>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</si>
  <si>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</si>
  <si>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</si>
  <si>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</si>
  <si>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</si>
  <si>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</si>
  <si>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</si>
  <si>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</si>
  <si>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</si>
  <si>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</si>
  <si>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</si>
  <si>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</si>
  <si>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</si>
  <si>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</si>
  <si>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</si>
  <si>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</si>
  <si>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</si>
  <si>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</si>
  <si>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</si>
  <si>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</si>
  <si>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</si>
  <si>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</si>
  <si>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</si>
  <si>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</si>
  <si>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</si>
  <si>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</si>
  <si>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</si>
  <si>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</si>
  <si>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</si>
  <si>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</si>
  <si>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</si>
  <si>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</si>
  <si>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</si>
  <si>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</si>
  <si>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</si>
  <si>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</si>
  <si>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</si>
  <si>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</si>
  <si>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</si>
  <si>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</si>
  <si>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</si>
  <si>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</si>
  <si>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</si>
  <si>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</si>
  <si>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</si>
  <si>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</si>
  <si>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</si>
  <si>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</si>
  <si>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</si>
  <si>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</si>
  <si>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</si>
  <si>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</si>
  <si>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</si>
  <si>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</si>
  <si>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</si>
  <si>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</si>
  <si>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</si>
  <si>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</si>
  <si>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</si>
  <si>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</si>
  <si>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</si>
  <si>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</si>
  <si>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</si>
  <si>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</si>
  <si>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</si>
  <si>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</si>
  <si>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</si>
  <si>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</si>
  <si>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</si>
  <si>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</si>
  <si>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</si>
  <si>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</si>
  <si>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</si>
  <si>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</si>
  <si>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</si>
  <si>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</si>
  <si>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</si>
  <si>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</si>
  <si>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</si>
  <si>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</si>
  <si>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</si>
  <si>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</si>
  <si>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</si>
  <si>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</si>
  <si>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</si>
  <si>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</si>
  <si>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</si>
  <si>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</si>
  <si>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</si>
  <si>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</si>
  <si>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</si>
  <si>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</si>
  <si>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</si>
  <si>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</si>
  <si>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</si>
  <si>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</si>
  <si>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</si>
  <si>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</si>
  <si>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</si>
  <si>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</si>
  <si>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</si>
  <si>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</si>
  <si>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</si>
  <si>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</si>
  <si>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</si>
  <si>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</si>
  <si>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</si>
  <si>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</si>
  <si>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</si>
  <si>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</si>
  <si>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</si>
  <si>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</si>
  <si>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</si>
  <si>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</si>
  <si>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</si>
  <si>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</si>
  <si>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</si>
  <si>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</si>
  <si>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</si>
  <si>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</si>
  <si>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</si>
  <si>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</si>
  <si>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</si>
  <si>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</si>
  <si>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</si>
  <si>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</si>
  <si>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</si>
  <si>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</si>
  <si>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</si>
  <si>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</si>
  <si>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</si>
  <si>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</si>
  <si>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</si>
  <si>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</si>
  <si>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</si>
  <si>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</si>
  <si>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</si>
  <si>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</si>
  <si>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</si>
  <si>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</si>
  <si>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</si>
  <si>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</si>
  <si>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</si>
  <si>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</si>
  <si>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</si>
  <si>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</si>
  <si>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</si>
  <si>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</si>
  <si>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</si>
  <si>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</si>
  <si>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</si>
  <si>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</si>
  <si>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</si>
  <si>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</si>
  <si>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</si>
  <si>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</si>
  <si>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</si>
  <si>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</si>
  <si>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</si>
  <si>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</si>
  <si>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</si>
  <si>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</si>
  <si>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</si>
  <si>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</si>
  <si>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</si>
  <si>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</si>
  <si>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</si>
  <si>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</si>
  <si>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</si>
  <si>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</si>
  <si>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</si>
  <si>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</si>
  <si>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</si>
  <si>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</si>
  <si>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</si>
  <si>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</si>
  <si>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</si>
  <si>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</si>
  <si>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</si>
  <si>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</si>
  <si>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</si>
  <si>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</si>
  <si>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</si>
  <si>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</si>
  <si>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</si>
  <si>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</si>
  <si>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</si>
  <si>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</si>
  <si>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</si>
  <si>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</si>
  <si>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</si>
  <si>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</si>
  <si>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</si>
  <si>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</si>
  <si>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</si>
  <si>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</si>
  <si>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</si>
  <si>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</si>
  <si>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</si>
  <si>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</si>
  <si>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</si>
  <si>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</si>
  <si>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</si>
  <si>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</si>
  <si>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</si>
  <si>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</si>
  <si>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</si>
  <si>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</si>
  <si>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</si>
  <si>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</si>
  <si>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</si>
  <si>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</si>
  <si>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</si>
  <si>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</si>
  <si>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</si>
  <si>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</si>
  <si>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</si>
  <si>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</si>
  <si>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</si>
  <si>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</si>
  <si>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</si>
  <si>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</si>
  <si>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</si>
  <si>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</si>
  <si>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</si>
  <si>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</si>
  <si>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</si>
  <si>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</si>
  <si>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</si>
  <si>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</si>
  <si>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</si>
  <si>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</si>
  <si>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</si>
  <si>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</si>
  <si>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</si>
  <si>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</si>
  <si>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</si>
  <si>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</si>
  <si>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</si>
  <si>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</si>
  <si>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</si>
  <si>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</si>
  <si>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</si>
  <si>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</si>
  <si>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</si>
  <si>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</si>
  <si>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</si>
  <si>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</si>
  <si>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</si>
  <si>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</si>
  <si>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</si>
  <si>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</si>
  <si>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</si>
  <si>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</si>
  <si>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</si>
  <si>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</si>
  <si>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</si>
  <si>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</si>
  <si>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</si>
  <si>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</si>
  <si>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</si>
  <si>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</si>
  <si>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</si>
  <si>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</si>
  <si>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</si>
  <si>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</si>
  <si>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</si>
  <si>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</si>
  <si>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</si>
  <si>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</si>
  <si>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</si>
  <si>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</si>
  <si>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</si>
  <si>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</si>
  <si>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</si>
  <si>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</si>
  <si>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</si>
  <si>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</si>
  <si>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</si>
  <si>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</si>
  <si>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</si>
  <si>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</si>
  <si>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</si>
  <si>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</si>
  <si>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</si>
  <si>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</si>
  <si>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</si>
  <si>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</si>
  <si>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</si>
  <si>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</si>
  <si>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</si>
  <si>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</si>
  <si>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</si>
  <si>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</si>
  <si>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</si>
  <si>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</si>
  <si>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</si>
  <si>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</si>
  <si>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</si>
  <si>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</si>
  <si>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</si>
  <si>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</si>
  <si>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</si>
  <si>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</si>
  <si>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</si>
  <si>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</si>
  <si>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</si>
  <si>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</si>
  <si>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</si>
  <si>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</si>
  <si>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</si>
  <si>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</si>
  <si>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</si>
  <si>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</si>
  <si>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</si>
  <si>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</si>
  <si>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</si>
  <si>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</si>
  <si>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</si>
  <si>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</si>
  <si>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</si>
  <si>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</si>
  <si>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</si>
  <si>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</si>
  <si>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</si>
  <si>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</si>
  <si>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</si>
  <si>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</si>
  <si>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</si>
  <si>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</si>
  <si>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</si>
  <si>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</si>
  <si>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</si>
  <si>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</si>
  <si>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</si>
  <si>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</si>
  <si>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</si>
  <si>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</si>
  <si>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</si>
  <si>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</si>
  <si>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</si>
  <si>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</si>
  <si>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</si>
  <si>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</si>
  <si>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</si>
  <si>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</si>
  <si>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</si>
  <si>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</si>
  <si>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</si>
  <si>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</si>
  <si>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</si>
  <si>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</si>
  <si>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</si>
  <si>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</si>
  <si>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</si>
  <si>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</si>
  <si>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</si>
  <si>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</si>
  <si>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</si>
  <si>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</si>
  <si>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</si>
  <si>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</si>
  <si>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</si>
  <si>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</si>
  <si>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</si>
  <si>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</si>
  <si>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</si>
  <si>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</si>
  <si>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</si>
  <si>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</si>
  <si>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</si>
  <si>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</si>
  <si>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</si>
  <si>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</si>
  <si>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</si>
  <si>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</si>
  <si>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</si>
  <si>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</si>
  <si>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</si>
  <si>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</si>
  <si>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</si>
  <si>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</si>
  <si>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</si>
  <si>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</si>
  <si>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</si>
  <si>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</si>
  <si>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</si>
  <si>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</si>
  <si>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</si>
  <si>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</si>
  <si>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</si>
  <si>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</si>
  <si>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</si>
  <si>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</si>
  <si>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</si>
  <si>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</si>
  <si>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</si>
  <si>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</si>
  <si>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</si>
  <si>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</si>
  <si>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</si>
  <si>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</si>
  <si>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</si>
  <si>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</si>
  <si>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</si>
  <si>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</si>
  <si>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</si>
  <si>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</si>
  <si>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</si>
  <si>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</si>
  <si>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</si>
  <si>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</si>
  <si>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</si>
  <si>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</si>
  <si>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</si>
  <si>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</si>
  <si>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</si>
  <si>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</si>
  <si>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</si>
  <si>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</si>
  <si>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</si>
  <si>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</si>
  <si>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</si>
  <si>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</si>
  <si>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</si>
  <si>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</si>
  <si>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</si>
  <si>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</si>
  <si>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</si>
  <si>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</si>
  <si>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</si>
  <si>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</si>
  <si>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</si>
  <si>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</si>
  <si>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</si>
  <si>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</si>
  <si>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</si>
  <si>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</si>
  <si>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</si>
  <si>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</si>
  <si>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</si>
  <si>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</si>
  <si>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</si>
  <si>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</si>
  <si>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</si>
  <si>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</si>
  <si>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</si>
  <si>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</si>
  <si>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</si>
  <si>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</si>
  <si>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</si>
  <si>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</si>
  <si>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</si>
  <si>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</si>
  <si>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</si>
  <si>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</si>
  <si>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</si>
  <si>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</si>
  <si>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</si>
  <si>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</si>
  <si>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</si>
  <si>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</si>
  <si>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</si>
  <si>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</si>
  <si>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</si>
  <si>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</si>
  <si>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</si>
  <si>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</si>
  <si>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</si>
  <si>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</si>
  <si>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</si>
  <si>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</si>
  <si>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</si>
  <si>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</si>
  <si>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</si>
  <si>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</si>
  <si>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</si>
  <si>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</si>
  <si>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</si>
  <si>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</si>
  <si>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</si>
  <si>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</si>
  <si>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</si>
  <si>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</si>
  <si>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</si>
  <si>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</si>
  <si>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</si>
  <si>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</si>
  <si>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</si>
  <si>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</si>
  <si>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</si>
  <si>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</si>
  <si>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</si>
  <si>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</si>
  <si>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Basilar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</si>
</sst>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topLeftCell="A117" workbookViewId="0">
      <selection activeCell="B137" sqref="B137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8" t="s">
        <v>225</v>
      </c>
      <c r="C1" s="818"/>
      <c r="D1" s="818"/>
      <c r="E1" s="818"/>
      <c r="F1" s="818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7" t="s">
        <v>146</v>
      </c>
      <c r="B5" s="816"/>
      <c r="C5" s="58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7">
        <v>46022</v>
      </c>
      <c r="D9" s="129" t="str">
        <f>IF(C9="","",TEXT(C9,"DD/MM/AAAA"))</f>
        <v>31/12/2025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60">
        <v>2000</v>
      </c>
      <c r="D10" s="129">
        <f>IF(AND(C8=0, C9=0), "", C9-C8)</f>
        <v>364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8">
        <v>1000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8">
        <v>1000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>
        <v>480</v>
      </c>
      <c r="D21" s="63">
        <v>224</v>
      </c>
      <c r="E21" s="350">
        <v>0.32300000000000001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463</v>
      </c>
      <c r="C24" s="64"/>
      <c r="D24" s="344">
        <v>268</v>
      </c>
      <c r="E24" s="351">
        <v>0.32300000000000001</v>
      </c>
      <c r="F24" s="344">
        <v>52</v>
      </c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445</v>
      </c>
      <c r="C27" s="63"/>
      <c r="D27" s="63">
        <v>453</v>
      </c>
      <c r="E27" s="350">
        <v>0.32300000000000001</v>
      </c>
      <c r="F27" s="63">
        <v>52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41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41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41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118882</v>
      </c>
      <c r="C81" s="362">
        <f>IFERROR(((D24*(C24+B24))+(D25*(C25+B25))+(D27*(C27+B27))+(D28*(C28+B28))+(D30*(C30+B30))+(D31*(C31+B31))+(D35*(C35+B35)))*(AVERAGE(F24,F25,F27,F28,F30,F31,F35)/100),0)</f>
        <v>169347.88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0" t="s">
        <v>150</v>
      </c>
      <c r="B91" s="811"/>
      <c r="C91" s="811"/>
      <c r="D91" s="81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1000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 t="s">
        <v>1182</v>
      </c>
      <c r="D94" s="72" t="s">
        <v>1182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385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18340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03" t="s">
        <v>377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26.242000000000001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86.4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100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>
        <v>200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396</v>
      </c>
      <c r="B148" s="800"/>
      <c r="C148" s="800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1232</v>
      </c>
      <c r="B151" s="800"/>
      <c r="C151" s="800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AK14" sqref="AK14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87">
        <v>18.12</v>
      </c>
      <c r="C5" s="787">
        <f>(B5*(D5/100))</f>
        <v>4.482888</v>
      </c>
      <c r="D5" s="788">
        <f>IF(B5&gt;0,VLOOKUP(A5,'Lista Suspensa'!$A$1:$F$92,3,),0)</f>
        <v>24.74</v>
      </c>
      <c r="E5" s="788">
        <f>IF(OR(B5&gt;0,C5&gt;0),VLOOKUP(A5,'Lista Suspensa'!$A$1:$F$90,4,),0)</f>
        <v>9</v>
      </c>
      <c r="F5" s="788">
        <f>IF(OR(B5&gt;0,C5&gt;0),VLOOKUP(A5,'Lista Suspensa'!$A$1:$F$90,5,),0)</f>
        <v>54.3</v>
      </c>
      <c r="G5" s="789">
        <f>IF(OR(B5&gt;0,C5&gt;0),VLOOKUP(A5,'Lista Suspensa'!$A$1:$F$90,6,),0)</f>
        <v>0.14699999999999999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26.45</v>
      </c>
      <c r="U5" s="787">
        <f>(T5*(V5/100))</f>
        <v>6.5437299999999992</v>
      </c>
      <c r="V5" s="788">
        <f>IF(T5&gt;0,VLOOKUP(A5,'Lista Suspensa'!$A$1:$F$92,3,),0)</f>
        <v>24.74</v>
      </c>
      <c r="W5" s="788">
        <f>IF(OR(T5&gt;0,U5&gt;0),VLOOKUP(A5,'Lista Suspensa'!$A$1:$F$90,4,),0)</f>
        <v>9</v>
      </c>
      <c r="X5" s="788">
        <f>IF(OR(T5&gt;0,U5&gt;0),VLOOKUP(A5,'Lista Suspensa'!$A$1:$F$90,5,),0)</f>
        <v>54.3</v>
      </c>
      <c r="Y5" s="789">
        <f>IF(OR(T5&gt;0,U5&gt;0),VLOOKUP(A5,'Lista Suspensa'!$A$1:$F$90,6,),0)</f>
        <v>0.14699999999999999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36.6</v>
      </c>
      <c r="AM5" s="787">
        <f>(AL5*(AN5/100))</f>
        <v>9.0548400000000004</v>
      </c>
      <c r="AN5" s="788">
        <f>IF(AL5&gt;0,VLOOKUP(A5,'Lista Suspensa'!$A$1:$F$92,3,),0)</f>
        <v>24.74</v>
      </c>
      <c r="AO5" s="788">
        <f>IF(OR(AL5&gt;0,AM5&gt;0),VLOOKUP(A5,'Lista Suspensa'!$A$1:$F$90,4,),0)</f>
        <v>9</v>
      </c>
      <c r="AP5" s="788">
        <f>IF(OR(AL5&gt;0,AM5&gt;0),VLOOKUP(A5,'Lista Suspensa'!$A$1:$F$90,5,),0)</f>
        <v>54.3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>
        <v>3.5999999999999997E-2</v>
      </c>
      <c r="C6" s="790">
        <f t="shared" ref="C6:C34" si="0">(B6*(D6/100))</f>
        <v>3.56292E-2</v>
      </c>
      <c r="D6" s="791">
        <f>IF(B6&gt;0,VLOOKUP(A6,'Lista Suspensa'!$A$1:$F$92,3,),0)</f>
        <v>98.97</v>
      </c>
      <c r="E6" s="791">
        <f>IF(OR(B6&gt;0,C6&gt;0),VLOOKUP(A6,'Lista Suspensa'!$A$1:$F$90,4,),0)</f>
        <v>0</v>
      </c>
      <c r="F6" s="791">
        <f>IF(OR(B6&gt;0,C6&gt;0),VLOOKUP(A6,'Lista Suspensa'!$A$1:$F$90,5,),0)</f>
        <v>100</v>
      </c>
      <c r="G6" s="792">
        <f>IF(OR(B6&gt;0,C6&gt;0),VLOOKUP(A6,'Lista Suspensa'!$A$1:$F$90,6,),0)</f>
        <v>0.64598999999999995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5.2999999999999999E-2</v>
      </c>
      <c r="U6" s="790">
        <f t="shared" ref="U6:U34" si="3">(T6*(V6/100))</f>
        <v>5.2454099999999997E-2</v>
      </c>
      <c r="V6" s="791">
        <f>IF(T6&gt;0,VLOOKUP(A6,'Lista Suspensa'!$A$1:$F$92,3,),0)</f>
        <v>98.97</v>
      </c>
      <c r="W6" s="791">
        <f>IF(OR(T6&gt;0,U6&gt;0),VLOOKUP(A6,'Lista Suspensa'!$A$1:$F$90,4,),0)</f>
        <v>0</v>
      </c>
      <c r="X6" s="791">
        <f>IF(OR(T6&gt;0,U6&gt;0),VLOOKUP(A6,'Lista Suspensa'!$A$1:$F$90,5,),0)</f>
        <v>100</v>
      </c>
      <c r="Y6" s="792">
        <f>IF(OR(T6&gt;0,U6&gt;0),VLOOKUP(A6,'Lista Suspensa'!$A$1:$F$90,6,),0)</f>
        <v>0.64598999999999995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7.1999999999999995E-2</v>
      </c>
      <c r="AM6" s="790">
        <f t="shared" ref="AM6:AM34" si="6">(AL6*(AN6/100))</f>
        <v>7.12584E-2</v>
      </c>
      <c r="AN6" s="791">
        <f>IF(AL6&gt;0,VLOOKUP(A6,'Lista Suspensa'!$A$1:$F$92,3,),0)</f>
        <v>98.97</v>
      </c>
      <c r="AO6" s="791">
        <f>IF(OR(AL6&gt;0,AM6&gt;0),VLOOKUP(A6,'Lista Suspensa'!$A$1:$F$90,4,),0)</f>
        <v>0</v>
      </c>
      <c r="AP6" s="791">
        <f>IF(OR(AL6&gt;0,AM6&gt;0),VLOOKUP(A6,'Lista Suspensa'!$A$1:$F$90,5,),0)</f>
        <v>100</v>
      </c>
      <c r="AQ6" s="792">
        <f>IF(OR(AL6&gt;0,AM6&gt;0),VLOOKUP(A6,'Lista Suspensa'!$A$1:$F$90,6,),0)</f>
        <v>0.64598999999999995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136</v>
      </c>
      <c r="B7" s="787">
        <v>1.4999999999999999E-2</v>
      </c>
      <c r="C7" s="787">
        <f t="shared" si="0"/>
        <v>1.4765999999999998E-2</v>
      </c>
      <c r="D7" s="788">
        <f>IF(B7&gt;0,VLOOKUP(A7,'Lista Suspensa'!$A$1:$F$92,3,),0)</f>
        <v>98.44</v>
      </c>
      <c r="E7" s="788">
        <f>IF(OR(B7&gt;0,C7&gt;0),VLOOKUP(A7,'Lista Suspensa'!$A$1:$F$90,4,),0)</f>
        <v>280.96000000000004</v>
      </c>
      <c r="F7" s="788">
        <f>IF(OR(B7&gt;0,C7&gt;0),VLOOKUP(A7,'Lista Suspensa'!$A$1:$F$90,5,),0)</f>
        <v>0</v>
      </c>
      <c r="G7" s="789">
        <f>IF(OR(B7&gt;0,C7&gt;0),VLOOKUP(A7,'Lista Suspensa'!$A$1:$F$90,6,),0)</f>
        <v>1.56978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1.4999999999999999E-2</v>
      </c>
      <c r="U7" s="787">
        <f t="shared" si="3"/>
        <v>1.4765999999999998E-2</v>
      </c>
      <c r="V7" s="788">
        <f>IF(T7&gt;0,VLOOKUP(A7,'Lista Suspensa'!$A$1:$F$92,3,),0)</f>
        <v>98.44</v>
      </c>
      <c r="W7" s="788">
        <f>IF(OR(T7&gt;0,U7&gt;0),VLOOKUP(A7,'Lista Suspensa'!$A$1:$F$90,4,),0)</f>
        <v>280.96000000000004</v>
      </c>
      <c r="X7" s="788">
        <f>IF(OR(T7&gt;0,U7&gt;0),VLOOKUP(A7,'Lista Suspensa'!$A$1:$F$90,5,),0)</f>
        <v>0</v>
      </c>
      <c r="Y7" s="789">
        <f>IF(OR(T7&gt;0,U7&gt;0),VLOOKUP(A7,'Lista Suspensa'!$A$1:$F$90,6,),0)</f>
        <v>1.56978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0.02</v>
      </c>
      <c r="AM7" s="787">
        <f t="shared" si="6"/>
        <v>1.9688000000000001E-2</v>
      </c>
      <c r="AN7" s="788">
        <f>IF(AL7&gt;0,VLOOKUP(A7,'Lista Suspensa'!$A$1:$F$92,3,),0)</f>
        <v>98.44</v>
      </c>
      <c r="AO7" s="788">
        <f>IF(OR(AL7&gt;0,AM7&gt;0),VLOOKUP(A7,'Lista Suspensa'!$A$1:$F$90,4,),0)</f>
        <v>280.96000000000004</v>
      </c>
      <c r="AP7" s="788">
        <f>IF(OR(AL7&gt;0,AM7&gt;0),VLOOKUP(A7,'Lista Suspensa'!$A$1:$F$90,5,),0)</f>
        <v>0</v>
      </c>
      <c r="AQ7" s="789">
        <f>IF(OR(AL7&gt;0,AM7&gt;0),VLOOKUP(A7,'Lista Suspensa'!$A$1:$F$90,6,),0)</f>
        <v>1.56978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4.53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9.82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54.52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0.15567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6.61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9.5399999999999991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54.55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0.15415999999999999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9.15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9.51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54.51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0.15387999999999999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4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4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4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4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4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4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4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4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4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4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4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8" t="s">
        <v>1220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0" t="s">
        <v>0</v>
      </c>
      <c r="B2" s="81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 t="s">
        <v>1204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 t="s">
        <v>1208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0" t="s">
        <v>1211</v>
      </c>
      <c r="B10" s="811"/>
      <c r="C10" s="811"/>
      <c r="D10" s="811"/>
      <c r="E10" s="811"/>
      <c r="F10" s="812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>
        <v>20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0" t="s">
        <v>1216</v>
      </c>
      <c r="B15" s="811"/>
      <c r="C15" s="811"/>
      <c r="D15" s="812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>
        <v>40</v>
      </c>
      <c r="C17" s="720">
        <v>20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20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>
        <v>35</v>
      </c>
      <c r="C18" s="721">
        <v>20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15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0" t="s">
        <v>397</v>
      </c>
      <c r="B2" s="811"/>
      <c r="C2" s="811"/>
      <c r="D2" s="811"/>
      <c r="E2" s="811"/>
      <c r="F2" s="812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0" t="s">
        <v>406</v>
      </c>
      <c r="B15" s="811"/>
      <c r="C15" s="81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0" t="s">
        <v>422</v>
      </c>
      <c r="B35" s="811"/>
      <c r="C35" s="811"/>
      <c r="D35" s="811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03" t="s">
        <v>377</v>
      </c>
      <c r="D43" s="804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426</v>
      </c>
      <c r="B66" s="836"/>
      <c r="C66" s="836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799" t="s">
        <v>468</v>
      </c>
      <c r="B105" s="800"/>
      <c r="C105" s="800"/>
      <c r="D105" s="424" t="s">
        <v>367</v>
      </c>
    </row>
    <row r="106" spans="1:5" ht="15.75" thickBot="1" x14ac:dyDescent="0.3">
      <c r="A106" s="801"/>
      <c r="B106" s="802"/>
      <c r="C106" s="80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9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8" t="s">
        <v>250</v>
      </c>
      <c r="C1" s="818"/>
      <c r="D1" s="818"/>
      <c r="E1" s="81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1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1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1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1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16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16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1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1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1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1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1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1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1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1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9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0" t="s">
        <v>150</v>
      </c>
      <c r="B98" s="811"/>
      <c r="C98" s="811"/>
      <c r="D98" s="81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7" t="s">
        <v>385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03" t="s">
        <v>377</v>
      </c>
      <c r="D122" s="804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799" t="s">
        <v>396</v>
      </c>
      <c r="B153" s="800"/>
      <c r="C153" s="800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1"/>
      <c r="B154" s="802"/>
      <c r="C154" s="802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799" t="s">
        <v>1232</v>
      </c>
      <c r="B155" s="800"/>
      <c r="C155" s="800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1"/>
      <c r="B156" s="802"/>
      <c r="C156" s="802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9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0" t="s">
        <v>1211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0" t="s">
        <v>1216</v>
      </c>
      <c r="B198" s="811"/>
      <c r="C198" s="811"/>
      <c r="D198" s="81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0" t="s">
        <v>406</v>
      </c>
      <c r="B14" s="811"/>
      <c r="C14" s="81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0" t="s">
        <v>422</v>
      </c>
      <c r="B34" s="811"/>
      <c r="C34" s="811"/>
      <c r="D34" s="811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03" t="s">
        <v>377</v>
      </c>
      <c r="D42" s="804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426</v>
      </c>
      <c r="B65" s="836"/>
      <c r="C65" s="836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799" t="s">
        <v>468</v>
      </c>
      <c r="B106" s="800"/>
      <c r="C106" s="800"/>
      <c r="D106" s="424" t="s">
        <v>367</v>
      </c>
    </row>
    <row r="107" spans="1:8" ht="15.75" thickBot="1" x14ac:dyDescent="0.3">
      <c r="A107" s="801"/>
      <c r="B107" s="802"/>
      <c r="C107" s="802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2026-06-16T19:59:25Z</dcterms:modified>
</cp:coreProperties>
</file>