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user\Desktop\Planilha Rodrigo\"/>
    </mc:Choice>
  </mc:AlternateContent>
  <xr:revisionPtr revIDLastSave="0" documentId="13_ncr:1_{ECEEA8F8-1692-4C6C-A086-55BB855B8480}" xr6:coauthVersionLast="47" xr6:coauthVersionMax="47" xr10:uidLastSave="{00000000-0000-0000-0000-000000000000}"/>
  <workbookProtection workbookAlgorithmName="SHA-512" workbookHashValue="al/7j3PpobOjBf5Oc0QuofwHcDSbI89Cc5D/0mFRVRDGG1OTnlgJ3X+wunJKndM8bJFiTg8opnjXAY+6Cb3+lw==" workbookSaltValue="kIkavGBbSR8T1j9fpJoDXw==" workbookSpinCount="100000" lockStructure="1"/>
  <bookViews>
    <workbookView xWindow="0" yWindow="0" windowWidth="10245" windowHeight="10920" firstSheet="1" activeTab="1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<sst xmlns="http://schemas.openxmlformats.org/spreadsheetml/2006/main" count="1968" uniqueCount="1268">
  <si>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</si>
  <si>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</si>
  <si>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</si>
  <si>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</si>
  <si>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</si>
  <si>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</si>
  <si>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</si>
  <si>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</si>
  <si>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</si>
  <si>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</si>
  <si>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</si>
  <si>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</si>
  <si>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</si>
  <si>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</si>
  <si>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</si>
  <si>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</si>
  <si>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</si>
  <si>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</si>
  <si>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</si>
  <si>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</si>
  <si>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</si>
  <si>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</si>
  <si>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</si>
  <si>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</si>
  <si>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</si>
  <si>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</si>
  <si>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</si>
  <si>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</si>
  <si>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</si>
  <si>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</si>
  <si>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</si>
  <si>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</si>
  <si>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</si>
  <si>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</si>
  <si>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</si>
  <si>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</si>
  <si>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</si>
  <si>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</si>
  <si>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</si>
  <si>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</si>
  <si>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</si>
  <si>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</si>
  <si>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</si>
  <si>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</si>
  <si>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</si>
  <si>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</si>
  <si>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</si>
  <si>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</si>
  <si>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</si>
  <si>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</si>
  <si>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</si>
  <si>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</si>
  <si>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</si>
  <si>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</si>
  <si>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</si>
  <si>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</si>
  <si>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</si>
  <si>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</si>
  <si>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</si>
  <si>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</si>
  <si>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</si>
  <si>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</si>
  <si>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</si>
  <si>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</si>
  <si>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</si>
  <si>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</si>
  <si>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</si>
  <si>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</si>
  <si>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</si>
  <si>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</si>
  <si>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</si>
  <si>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</si>
  <si>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</si>
  <si>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</si>
  <si>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</si>
  <si>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</si>
  <si>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</si>
  <si>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</si>
  <si>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</si>
  <si>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</si>
  <si>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</si>
  <si>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</si>
  <si>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</si>
  <si>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</si>
  <si>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</si>
  <si>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</si>
  <si>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</si>
  <si>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</si>
  <si>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</si>
  <si>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</si>
  <si>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</si>
  <si>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</si>
  <si>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</si>
  <si>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</si>
  <si>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</si>
  <si>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</si>
  <si>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</si>
  <si>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</si>
  <si>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</si>
  <si>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</si>
  <si>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</si>
  <si>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</si>
  <si>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</si>
  <si>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</si>
  <si>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</si>
  <si>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</si>
  <si>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</si>
  <si>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</si>
  <si>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</si>
  <si>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</si>
  <si>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</si>
  <si>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</si>
  <si>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</si>
  <si>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</si>
  <si>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</si>
  <si>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</si>
  <si>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</si>
  <si>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</si>
  <si>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</si>
  <si>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</si>
  <si>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</si>
  <si>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</si>
  <si>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</si>
  <si>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</si>
  <si>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</si>
  <si>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</si>
  <si>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</si>
  <si>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</si>
  <si>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</si>
  <si>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</si>
  <si>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</si>
  <si>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</si>
  <si>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</si>
  <si>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</si>
  <si>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</si>
  <si>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</si>
  <si>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</si>
  <si>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</si>
  <si>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</si>
  <si>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</si>
  <si>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</si>
  <si>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</si>
  <si>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</si>
  <si>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</si>
  <si>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</si>
  <si>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</si>
  <si>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</si>
  <si>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</si>
  <si>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</si>
  <si>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</si>
  <si>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</si>
  <si>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</si>
  <si>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</si>
  <si>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</si>
  <si>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</si>
  <si>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</si>
  <si>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</si>
  <si>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</si>
  <si>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</si>
  <si>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</si>
  <si>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</si>
  <si>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</si>
  <si>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</si>
  <si>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</si>
  <si>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</si>
  <si>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</si>
  <si>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</si>
  <si>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</si>
  <si>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</si>
  <si>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</si>
  <si>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</si>
  <si>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</si>
  <si>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</si>
  <si>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</si>
  <si>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</si>
  <si>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</si>
  <si>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</si>
  <si>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</si>
  <si>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</si>
  <si>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</si>
  <si>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</si>
  <si>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</si>
  <si>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</si>
  <si>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</si>
  <si>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</si>
  <si>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</si>
  <si>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</si>
  <si>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</si>
  <si>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</si>
  <si>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</si>
  <si>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</si>
  <si>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</si>
  <si>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</si>
  <si>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</si>
  <si>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</si>
  <si>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</si>
  <si>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</si>
  <si>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</si>
  <si>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</si>
  <si>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</si>
  <si>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</si>
  <si>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</si>
  <si>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</si>
  <si>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</si>
  <si>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</si>
  <si>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</si>
  <si>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</si>
  <si>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</si>
  <si>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</si>
  <si>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</si>
  <si>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</si>
  <si>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</si>
  <si>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</si>
  <si>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</si>
  <si>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</si>
  <si>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</si>
  <si>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</si>
  <si>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</si>
  <si>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</si>
  <si>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</si>
  <si>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</si>
  <si>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</si>
  <si>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</si>
  <si>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</si>
  <si>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</si>
  <si>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</si>
  <si>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</si>
  <si>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</si>
  <si>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</si>
  <si>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</si>
  <si>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</si>
  <si>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</si>
  <si>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</si>
  <si>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</si>
  <si>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</si>
  <si>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</si>
  <si>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</si>
  <si>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</si>
  <si>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</si>
  <si>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</si>
  <si>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</si>
  <si>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</si>
  <si>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</si>
  <si>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</si>
  <si>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</si>
  <si>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</si>
  <si>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</si>
  <si>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</si>
  <si>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</si>
  <si>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</si>
  <si>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</si>
  <si>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</si>
  <si>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</si>
  <si>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</si>
  <si>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</si>
  <si>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</si>
  <si>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</si>
  <si>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</si>
  <si>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</si>
  <si>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</si>
  <si>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</si>
  <si>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</si>
  <si>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</si>
  <si>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</si>
  <si>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</si>
  <si>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</si>
  <si>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</si>
  <si>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</si>
  <si>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</si>
  <si>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</si>
  <si>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</si>
  <si>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</si>
  <si>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</si>
  <si>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</si>
  <si>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</si>
  <si>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</si>
  <si>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</si>
  <si>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</si>
  <si>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</si>
  <si>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</si>
  <si>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</si>
  <si>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</si>
  <si>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</si>
  <si>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</si>
  <si>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</si>
  <si>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</si>
  <si>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</si>
  <si>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</si>
  <si>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</si>
  <si>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</si>
  <si>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</si>
  <si>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</si>
  <si>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</si>
  <si>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</si>
  <si>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</si>
  <si>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</si>
  <si>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</si>
  <si>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</si>
  <si>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</si>
  <si>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</si>
  <si>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</si>
  <si>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</si>
  <si>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</si>
  <si>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</si>
  <si>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</si>
  <si>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</si>
  <si>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</si>
  <si>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</si>
  <si>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</si>
  <si>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</si>
  <si>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</si>
  <si>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</si>
  <si>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</si>
  <si>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</si>
  <si>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</si>
  <si>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</si>
  <si>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</si>
  <si>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</si>
  <si>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</si>
  <si>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</si>
  <si>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</si>
  <si>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</si>
  <si>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</si>
  <si>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</si>
  <si>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</si>
  <si>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</si>
  <si>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</si>
  <si>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</si>
  <si>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</si>
  <si>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</si>
  <si>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</si>
  <si>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</si>
  <si>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</si>
  <si>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</si>
  <si>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</si>
  <si>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</si>
  <si>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</si>
  <si>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</si>
  <si>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</si>
  <si>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</si>
  <si>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</si>
  <si>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</si>
  <si>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</si>
  <si>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</si>
  <si>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</si>
  <si>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</si>
  <si>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</si>
  <si>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</si>
  <si>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</si>
  <si>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</si>
  <si>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</si>
  <si>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</si>
  <si>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</si>
  <si>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</si>
  <si>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</si>
  <si>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</si>
  <si>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</si>
  <si>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</si>
  <si>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</si>
  <si>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</si>
  <si>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</si>
  <si>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</si>
  <si>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</si>
  <si>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</si>
  <si>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</si>
  <si>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</si>
  <si>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</si>
  <si>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</si>
  <si>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</si>
  <si>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</si>
  <si>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</si>
  <si>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</si>
  <si>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</si>
  <si>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</si>
  <si>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</si>
  <si>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</si>
  <si>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</si>
  <si>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</si>
  <si>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</si>
  <si>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</si>
  <si>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</si>
  <si>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</si>
  <si>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</si>
  <si>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</si>
  <si>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</si>
  <si>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</si>
  <si>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</si>
  <si>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</si>
  <si>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</si>
  <si>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</si>
  <si>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</si>
  <si>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</si>
  <si>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</si>
  <si>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</si>
  <si>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</si>
  <si>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</si>
  <si>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</si>
  <si>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</si>
  <si>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</si>
  <si>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</si>
  <si>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</si>
  <si>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</si>
  <si>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</si>
  <si>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</si>
  <si>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</si>
  <si>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</si>
  <si>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</si>
  <si>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</si>
  <si>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</si>
  <si>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</si>
  <si>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</si>
  <si>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</si>
  <si>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</si>
  <si>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</si>
  <si>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</si>
  <si>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</si>
  <si>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</si>
  <si>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</si>
  <si>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</si>
  <si>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</si>
  <si>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</si>
  <si>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</si>
  <si>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</si>
  <si>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</si>
  <si>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</si>
  <si>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</si>
  <si>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</si>
  <si>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</si>
  <si>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</si>
  <si>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</si>
  <si>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</si>
  <si>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</si>
  <si>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</si>
  <si>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</si>
  <si>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</si>
  <si>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</si>
  <si>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</si>
  <si>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</si>
  <si>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</si>
  <si>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</si>
  <si>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</si>
  <si>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</si>
  <si>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</si>
  <si>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</si>
  <si>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</si>
  <si>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</si>
  <si>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</si>
  <si>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</si>
  <si>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</si>
  <si>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</si>
  <si>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</si>
  <si>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</si>
  <si>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</si>
  <si>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</si>
  <si>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</si>
  <si>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</si>
  <si>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</si>
  <si>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</si>
  <si>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</si>
  <si>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</si>
  <si>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</si>
  <si>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</si>
  <si>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</si>
  <si>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</si>
  <si>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</si>
  <si>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</si>
  <si>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</si>
  <si>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</si>
  <si>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</si>
  <si>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</si>
  <si>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</si>
  <si>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</si>
  <si>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</si>
  <si>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</si>
  <si>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</si>
  <si>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</si>
  <si>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</si>
  <si>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</si>
  <si>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</si>
  <si>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</si>
  <si>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</si>
  <si>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</si>
  <si>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</si>
  <si>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</si>
  <si>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</si>
  <si>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</si>
  <si>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</si>
  <si>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</si>
  <si>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</si>
  <si>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</si>
  <si>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</si>
  <si>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</si>
  <si>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</si>
  <si>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</si>
  <si>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</si>
  <si>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</si>
  <si>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</si>
  <si>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</si>
  <si>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</si>
  <si>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</si>
  <si>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</si>
  <si>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</si>
  <si>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</si>
  <si>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</si>
  <si>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</si>
  <si>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</si>
  <si>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</si>
  <si>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</si>
  <si>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</si>
  <si>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</si>
  <si>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</si>
  <si>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</si>
  <si>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</si>
  <si>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</si>
  <si>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</si>
  <si>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</si>
  <si>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</si>
  <si>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</si>
  <si>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</si>
  <si>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</si>
  <si>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</si>
  <si>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</si>
  <si>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</si>
  <si>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</si>
  <si>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</si>
  <si>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</si>
  <si>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</si>
  <si>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</si>
  <si>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</si>
  <si>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</si>
  <si>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</si>
  <si>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</si>
  <si>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</si>
  <si>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</si>
  <si>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</si>
  <si>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</si>
  <si>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</si>
  <si>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</si>
  <si>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</si>
  <si>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</si>
  <si>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</si>
  <si>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</si>
  <si>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</si>
  <si>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</si>
  <si>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</si>
  <si>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</si>
  <si>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</si>
  <si>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</si>
  <si>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</si>
  <si>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</si>
  <si>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</si>
  <si>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</si>
  <si>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</si>
  <si>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</si>
  <si>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</si>
  <si>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</si>
  <si>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</si>
  <si>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</si>
  <si>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</si>
  <si>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</si>
  <si>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</si>
  <si>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</si>
  <si>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</si>
  <si>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</si>
  <si>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</si>
  <si>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</si>
  <si>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</si>
  <si>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</si>
  <si>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</si>
  <si>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</si>
  <si>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</si>
  <si>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</si>
  <si>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</si>
  <si>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</si>
  <si>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</si>
  <si>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</si>
  <si>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</si>
  <si>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</si>
  <si>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</si>
  <si>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</si>
  <si>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</si>
  <si>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</si>
  <si>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</si>
  <si>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</si>
  <si>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</si>
  <si>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</si>
  <si>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</si>
  <si>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</si>
  <si>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</si>
  <si>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</si>
  <si>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</si>
  <si>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</si>
  <si>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</si>
  <si>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</si>
  <si>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</si>
  <si>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</si>
  <si>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</si>
  <si>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</si>
  <si>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</si>
  <si>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</si>
  <si>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</si>
  <si>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</si>
  <si>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</si>
  <si>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</si>
  <si>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</si>
  <si>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</si>
  <si>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</si>
  <si>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</si>
  <si>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</si>
  <si>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</si>
  <si>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</si>
  <si>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</si>
  <si>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</si>
  <si>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</si>
  <si>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</si>
  <si>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</si>
  <si>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</si>
  <si>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</si>
  <si>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</si>
  <si>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</si>
  <si>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</si>
  <si>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</si>
  <si>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</si>
  <si>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</si>
  <si>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</si>
  <si>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</si>
  <si>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</si>
  <si>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</si>
  <si>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</si>
  <si>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</si>
  <si>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</si>
  <si>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</si>
  <si>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</si>
  <si>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</si>
  <si>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</si>
  <si>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</si>
  <si>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</si>
  <si>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</si>
  <si>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</si>
  <si>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</si>
  <si>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</si>
  <si>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</si>
  <si>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</si>
  <si>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</si>
  <si>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</si>
  <si>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</si>
  <si>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</si>
  <si>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</si>
  <si>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</si>
  <si>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</si>
  <si>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</si>
  <si>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</si>
  <si>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</si>
  <si>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</si>
  <si>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</si>
  <si>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</si>
  <si>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</si>
  <si>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</si>
  <si>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</si>
  <si>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</si>
  <si>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</si>
  <si>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</si>
  <si>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</si>
  <si>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</si>
  <si>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</si>
  <si>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</si>
  <si>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</si>
  <si>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</si>
  <si>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</si>
  <si>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</si>
  <si>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</si>
  <si>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</si>
  <si>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</si>
  <si>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</si>
  <si>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</si>
  <si>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</si>
  <si>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</si>
  <si>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</si>
  <si>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</si>
  <si>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</si>
  <si>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</si>
  <si>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</si>
  <si>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</si>
  <si>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</si>
  <si>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</si>
  <si>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</si>
  <si>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</si>
  <si>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</si>
  <si>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</si>
  <si>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</si>
  <si>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</si>
  <si>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</si>
  <si>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</si>
  <si>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</si>
  <si>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</si>
  <si>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</si>
  <si>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</si>
  <si>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</si>
  <si>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</si>
  <si>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</si>
  <si>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</si>
  <si>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</si>
  <si>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</si>
  <si>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</si>
  <si>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</si>
  <si>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</si>
  <si>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</si>
  <si>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</si>
  <si>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</si>
  <si>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</si>
  <si>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</si>
  <si>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</si>
  <si>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</si>
  <si>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</si>
  <si>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</si>
  <si>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</si>
  <si>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</si>
  <si>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</si>
  <si>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</si>
  <si>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</si>
  <si>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</si>
  <si>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</si>
  <si>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</si>
  <si>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</si>
  <si>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</si>
  <si>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</si>
  <si>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</si>
  <si>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</si>
  <si>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</si>
  <si>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</si>
  <si>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</si>
  <si>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</si>
  <si>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</si>
  <si>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</si>
  <si>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</si>
  <si>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</si>
  <si>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</si>
  <si>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</si>
  <si>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</si>
  <si>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</si>
  <si>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</si>
  <si>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</si>
  <si>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</si>
  <si>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</si>
  <si>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</si>
  <si>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</si>
  <si>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</si>
  <si>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</si>
  <si>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</si>
  <si>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</si>
  <si>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</si>
  <si>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</si>
  <si>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</si>
  <si>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</si>
  <si>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</si>
  <si>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</si>
  <si>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</si>
  <si>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</si>
  <si>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</si>
  <si>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</si>
  <si>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</si>
  <si>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</si>
  <si>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</si>
  <si>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</si>
  <si>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</si>
  <si>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</si>
  <si>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</si>
  <si>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</si>
  <si>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</si>
  <si>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</si>
  <si>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</si>
  <si>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</si>
  <si>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</si>
  <si>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</si>
  <si>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</si>
  <si>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</si>
  <si>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</si>
  <si>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</si>
  <si>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</si>
  <si>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</si>
  <si>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</si>
  <si>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</si>
  <si>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</si>
  <si>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</si>
  <si>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</si>
  <si>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</si>
  <si>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</si>
  <si>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</si>
  <si>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</si>
  <si>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</si>
  <si>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</si>
  <si>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</si>
  <si>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</si>
  <si>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</si>
  <si>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</si>
  <si>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</si>
  <si>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</si>
  <si>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</si>
  <si>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</si>
  <si>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</si>
  <si>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</si>
  <si>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</si>
  <si>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</si>
  <si>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</si>
  <si>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</si>
  <si>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</si>
  <si>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</si>
  <si>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</si>
  <si>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</si>
  <si>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</si>
  <si>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</si>
  <si>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</si>
  <si>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</si>
  <si>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</si>
  <si>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</si>
  <si>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</si>
  <si>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</si>
  <si>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</si>
  <si>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</si>
  <si>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</si>
  <si>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</si>
  <si>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</si>
  <si>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</si>
  <si>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</si>
  <si>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</si>
  <si>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</si>
  <si>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</si>
  <si>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</si>
  <si>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</si>
  <si>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</si>
  <si>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</si>
  <si>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</si>
  <si>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</si>
  <si>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</si>
  <si>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</si>
  <si>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</si>
  <si>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</si>
  <si>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</si>
  <si>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</si>
  <si>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</si>
  <si>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</si>
  <si>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</si>
  <si>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</si>
  <si>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</si>
  <si>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</si>
  <si>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</si>
  <si>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</si>
  <si>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</si>
  <si>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</si>
  <si>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</si>
  <si>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</si>
  <si>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</si>
  <si>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</si>
  <si>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</si>
  <si>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</si>
  <si>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</si>
  <si>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</si>
  <si>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</si>
  <si>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</si>
  <si>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</si>
  <si>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</si>
  <si>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</si>
  <si>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</si>
  <si>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</si>
  <si>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</si>
  <si>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</si>
  <si>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</si>
  <si>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</si>
  <si>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</si>
  <si>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</si>
  <si>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</si>
  <si>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</si>
  <si>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</si>
  <si>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</si>
  <si>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</si>
  <si>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</si>
  <si>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</si>
  <si>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</si>
  <si>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</si>
  <si>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</si>
  <si>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</si>
  <si>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</si>
  <si>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</si>
  <si>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</si>
  <si>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</si>
  <si>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</si>
  <si>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</si>
  <si>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</si>
  <si>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</si>
  <si>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</si>
  <si>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</si>
  <si>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</si>
  <si>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</si>
  <si>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</si>
  <si>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</si>
  <si>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</si>
  <si>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</si>
  <si>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</si>
  <si>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</si>
  <si>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</si>
  <si>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</si>
  <si>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</si>
  <si>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</si>
  <si>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</si>
  <si>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</si>
  <si>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</si>
  <si>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</si>
  <si>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</si>
  <si>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</si>
  <si>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</si>
  <si>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</si>
  <si>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</si>
  <si>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</si>
  <si>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</si>
  <si>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</si>
  <si>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</si>
  <si>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</si>
  <si>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</si>
  <si>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</si>
  <si>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</si>
  <si>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</si>
  <si>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</si>
  <si>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</si>
  <si>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</si>
  <si>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</si>
  <si>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</si>
  <si>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</si>
  <si>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</si>
  <si>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</si>
  <si>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</si>
  <si>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</si>
  <si>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</si>
  <si>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</si>
  <si>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</si>
  <si>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</si>
  <si>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</si>
  <si>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</si>
  <si>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</si>
  <si>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</si>
  <si>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</si>
  <si>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</si>
  <si>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</si>
  <si>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</si>
  <si>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</si>
  <si>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</si>
  <si>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</si>
  <si>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</si>
  <si>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</si>
  <si>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</si>
  <si>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</si>
  <si>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</si>
  <si>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</si>
  <si>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</si>
  <si>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</si>
  <si>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</si>
  <si>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</si>
  <si>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</si>
  <si>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</si>
  <si>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</si>
  <si>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</si>
  <si>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</si>
  <si>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</si>
  <si>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</si>
  <si>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</si>
  <si>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</si>
  <si>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</si>
  <si>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</si>
  <si>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</si>
  <si>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</si>
  <si>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</si>
  <si>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</si>
  <si>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</si>
  <si>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</si>
  <si>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</si>
  <si>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</si>
  <si>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</si>
  <si>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</si>
  <si>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</si>
  <si>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</si>
  <si>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</si>
  <si>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</si>
  <si>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</si>
  <si>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</si>
  <si>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</si>
  <si>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</si>
  <si>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</si>
  <si>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</si>
  <si>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</si>
  <si>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</si>
  <si>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</si>
  <si>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</si>
  <si>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</si>
  <si>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</si>
  <si>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</si>
  <si>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</si>
  <si>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</si>
  <si>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</si>
  <si>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</si>
  <si>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</si>
  <si>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</si>
  <si>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</si>
  <si>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</si>
  <si>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</si>
  <si>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</si>
  <si>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</si>
  <si>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</si>
  <si>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</si>
  <si>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</si>
  <si>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</si>
  <si>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</si>
  <si>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</si>
  <si>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</si>
  <si>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</si>
  <si>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</si>
  <si>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</si>
  <si>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</si>
  <si>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</si>
  <si>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</si>
  <si>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</si>
  <si>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</si>
  <si>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</si>
  <si>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</si>
  <si>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</si>
  <si>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</si>
  <si>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</si>
  <si>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</si>
  <si>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</si>
  <si>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</si>
  <si>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</si>
  <si>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</si>
  <si>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</si>
  <si>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</si>
  <si>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</si>
  <si>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</si>
  <si>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</si>
  <si>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</si>
  <si>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</si>
  <si>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</si>
  <si>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</si>
  <si>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</si>
  <si>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</si>
  <si>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</si>
  <si>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</si>
  <si>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</si>
  <si>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</si>
  <si>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</si>
  <si>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</si>
  <si>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</si>
  <si>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</si>
  <si>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</si>
  <si>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</si>
  <si>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</si>
  <si>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</si>
  <si>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</si>
  <si>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</si>
  <si>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</si>
  <si>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</si>
  <si>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</si>
  <si>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</si>
  <si>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</si>
  <si>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</si>
  <si>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</si>
  <si>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</si>
  <si>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</si>
  <si>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</si>
  <si>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</si>
  <si>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</si>
  <si>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</si>
  <si>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</si>
  <si>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</si>
  <si>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</si>
  <si>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</si>
  <si>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</si>
  <si>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</si>
  <si>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</si>
  <si>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</si>
  <si>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</si>
  <si>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</si>
  <si>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</si>
  <si>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</si>
  <si>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</si>
  <si>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</si>
  <si>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</si>
  <si>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</si>
  <si>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</si>
  <si>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</si>
  <si>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</si>
  <si>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</si>
  <si>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</si>
  <si>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</si>
  <si>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</si>
  <si>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</si>
  <si>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</si>
  <si>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</si>
  <si>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</si>
  <si>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</si>
  <si>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</si>
  <si>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</si>
  <si>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</si>
  <si>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</si>
  <si>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</si>
  <si>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</si>
  <si>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</si>
  <si>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</si>
  <si>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</si>
  <si>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</si>
  <si>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</si>
  <si>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</si>
  <si>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</si>
  <si>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</si>
  <si>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</si>
  <si>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</si>
  <si>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</si>
  <si>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</si>
  <si>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</si>
  <si>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</si>
  <si>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</si>
  <si>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</si>
  <si>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</si>
  <si>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</si>
  <si>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</si>
  <si>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</si>
  <si>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</si>
  <si>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</si>
  <si>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</si>
  <si>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</si>
  <si>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</si>
  <si>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</si>
  <si>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</si>
  <si>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</si>
  <si>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</si>
  <si>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</si>
  <si>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</si>
  <si>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</si>
  <si>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</si>
  <si>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</si>
  <si>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</si>
  <si>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</si>
  <si>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</si>
  <si>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</si>
  <si>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</si>
  <si>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</si>
  <si>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</si>
  <si>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</si>
  <si>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</si>
  <si>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</si>
  <si>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</si>
  <si>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</si>
  <si>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</si>
  <si>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</si>
  <si>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</si>
  <si>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</si>
  <si>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</si>
  <si>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</si>
  <si>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</si>
  <si>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</si>
  <si>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</si>
  <si>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</si>
  <si>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</si>
  <si>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</si>
  <si>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</si>
  <si>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</si>
  <si>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</si>
  <si>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</si>
  <si>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</si>
  <si>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</si>
  <si>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</si>
  <si>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</si>
  <si>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</si>
  <si>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</si>
  <si>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</si>
  <si>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</si>
  <si>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</si>
  <si>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</si>
  <si>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</si>
  <si>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</si>
  <si>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</si>
  <si>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</si>
  <si>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</si>
  <si>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</si>
  <si>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</si>
  <si>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</si>
  <si>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</si>
  <si>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</si>
  <si>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</si>
  <si>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</si>
  <si>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</si>
  <si>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</si>
  <si>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</si>
  <si>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</si>
  <si>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</si>
  <si>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</si>
  <si>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</si>
  <si>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</si>
  <si>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</si>
  <si>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</si>
  <si>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</si>
  <si>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</si>
  <si>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</si>
  <si>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</si>
  <si>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</si>
  <si>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</si>
  <si>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</si>
  <si>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</si>
  <si>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</si>
  <si>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</si>
  <si>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</si>
  <si>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</si>
  <si>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</si>
  <si>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</si>
  <si>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</si>
  <si>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</si>
  <si>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</si>
  <si>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</si>
  <si>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</si>
  <si>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</si>
  <si>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</si>
  <si>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</si>
  <si>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</si>
  <si>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</si>
  <si>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</si>
  <si>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</si>
  <si>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</si>
  <si>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</si>
  <si>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</si>
  <si>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</si>
  <si>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</si>
  <si>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</si>
  <si>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</si>
  <si>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</si>
  <si>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</si>
  <si>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</si>
  <si>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</si>
  <si>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</si>
  <si>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</si>
  <si>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</si>
  <si>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</si>
  <si>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</si>
  <si>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</si>
  <si>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</si>
  <si>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</si>
  <si>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</si>
  <si>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</si>
  <si>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</si>
  <si>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</si>
  <si>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</si>
  <si>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</si>
  <si>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</si>
  <si>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</si>
  <si>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</si>
  <si>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</si>
  <si>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</si>
  <si>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</si>
  <si>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</si>
  <si>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</si>
  <si>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</si>
  <si>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</si>
  <si>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</si>
  <si>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</si>
  <si>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</si>
  <si>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</si>
  <si>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</si>
  <si>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</si>
  <si>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</si>
  <si>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</si>
  <si>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</si>
  <si>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1.5.5.</t>
  </si>
  <si>
    <t>Faculdade de Zootecnia e Engenharia de Alimentos da Universidade de São Paulo (FZEA/USP)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</si>
</sst>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opLeftCell="A139" workbookViewId="0">
      <selection activeCell="B142" sqref="B14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9" t="s">
        <v>1</v>
      </c>
      <c r="B4" s="806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5" t="s">
        <v>146</v>
      </c>
      <c r="B5" s="806"/>
      <c r="C5" s="58" t="s">
        <v>548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9" t="s">
        <v>2</v>
      </c>
      <c r="B6" s="806"/>
      <c r="C6" s="57" t="s">
        <v>1254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9" t="s">
        <v>229</v>
      </c>
      <c r="B8" s="806"/>
      <c r="C8" s="126">
        <v>45945</v>
      </c>
      <c r="D8" s="129" t="str">
        <f>IF(C8="","",TEXT(C8,"DD/MM/AAAA"))</f>
        <v>15/10/2025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5" t="s">
        <v>228</v>
      </c>
      <c r="B9" s="806"/>
      <c r="C9" s="127">
        <v>46106</v>
      </c>
      <c r="D9" s="129" t="str">
        <f>IF(C9="","",TEXT(C9,"DD/MM/AAAA"))</f>
        <v>25/03/2026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9" t="s">
        <v>6</v>
      </c>
      <c r="B10" s="806"/>
      <c r="C10" s="60">
        <v>6.4</v>
      </c>
      <c r="D10" s="129">
        <f>IF(AND(C8=0, C9=0), "", C9-C8)</f>
        <v>161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5" t="s">
        <v>7</v>
      </c>
      <c r="B11" s="806"/>
      <c r="C11" s="58">
        <v>6.4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0" t="s">
        <v>8</v>
      </c>
      <c r="B12" s="80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5" t="s">
        <v>224</v>
      </c>
      <c r="B13" s="806"/>
      <c r="C13" s="58">
        <v>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9" t="s">
        <v>9</v>
      </c>
      <c r="B14" s="806"/>
      <c r="C14" s="57">
        <v>2.75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7" t="s">
        <v>147</v>
      </c>
      <c r="B15" s="806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8" t="s">
        <v>148</v>
      </c>
      <c r="B16" s="806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>
        <v>24</v>
      </c>
      <c r="C26" s="64"/>
      <c r="D26" s="344">
        <v>329.52</v>
      </c>
      <c r="E26" s="351">
        <v>0.77800000000000002</v>
      </c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 t="s">
        <v>40</v>
      </c>
      <c r="C44" s="71" t="s">
        <v>98</v>
      </c>
      <c r="D44" s="67" t="s">
        <v>187</v>
      </c>
      <c r="E44" s="72" t="s">
        <v>11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>
        <v>24</v>
      </c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6.4</v>
      </c>
      <c r="C93" s="59" t="s">
        <v>1183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26.96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6366.3425000000007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3385.86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>
        <v>0</v>
      </c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>
        <v>0</v>
      </c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5" t="s">
        <v>396</v>
      </c>
      <c r="B148" s="816"/>
      <c r="C148" s="816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5" t="s">
        <v>1232</v>
      </c>
      <c r="B151" s="816"/>
      <c r="C151" s="816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sLFdk8ssfREuBrIGRW1IVPFxiQzzAqkBJ6NepTO0hYWuQmtaRhgJOwXw68gyuJvVfZDdum854/hp0kfSLi29g==" saltValue="m4cWAYSoH7Knups3MCDhMw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abSelected="1" topLeftCell="A2" zoomScale="106" zoomScaleNormal="106" workbookViewId="0">
      <pane xSplit="1" topLeftCell="AF1" activePane="topRight" state="frozen"/>
      <selection activeCell="A17" sqref="A17"/>
      <selection pane="topRight" activeCell="AK13" sqref="AK13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354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v>4.8115012799547365</v>
      </c>
      <c r="AH5" s="788">
        <f>IF(AF5&gt;0,VLOOKUP(A5,'Lista Suspensa'!$A$1:$F$92,3,),0)</f>
        <v>0</v>
      </c>
      <c r="AI5" s="788">
        <v>8.042213349999999</v>
      </c>
      <c r="AJ5" s="788">
        <v>50.929950349999999</v>
      </c>
      <c r="AK5" s="789">
        <f>IF(OR(AF5&gt;0,AG5&gt;0),VLOOKUP(A5,'Lista Suspensa'!$A$1:$F$90,6,),0)</f>
        <v>0.14699999999999999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326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>
        <v>1.0725903125000003</v>
      </c>
      <c r="AG6" s="790">
        <f>(AF6*(AH6/100))</f>
        <v>0.95682206477083354</v>
      </c>
      <c r="AH6" s="791">
        <f>IF(AF6&gt;0,VLOOKUP(A6,'Lista Suspensa'!$A$1:$F$92,3,),0)</f>
        <v>89.206666666666663</v>
      </c>
      <c r="AI6" s="791">
        <f>IF(OR(AF6&gt;0,AG6&gt;0),VLOOKUP(A6,'Lista Suspensa'!$A$1:$F$90,4,),0)</f>
        <v>8.6433333333333326</v>
      </c>
      <c r="AJ6" s="791">
        <f>IF(OR(AF6&gt;0,AG6&gt;0),VLOOKUP(A6,'Lista Suspensa'!$A$1:$F$90,5,),0)</f>
        <v>88.207499999999996</v>
      </c>
      <c r="AK6" s="792">
        <f>IF(OR(AF6&gt;0,AG6&gt;0),VLOOKUP(A6,'Lista Suspensa'!$A$1:$F$90,6,),0)</f>
        <v>1.3873200000000001</v>
      </c>
      <c r="AL6" s="790"/>
      <c r="AM6" s="790">
        <f t="shared" ref="AM6:AM34" si="5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6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7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8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9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0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1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2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322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>
        <v>0.46791958333333339</v>
      </c>
      <c r="AG7" s="787">
        <f>(AF7*(AH7/100))</f>
        <v>0.41511485835416673</v>
      </c>
      <c r="AH7" s="788">
        <f>IF(AF7&gt;0,VLOOKUP(A7,'Lista Suspensa'!$A$1:$F$92,3,),0)</f>
        <v>88.715000000000003</v>
      </c>
      <c r="AI7" s="788">
        <f>IF(OR(AF7&gt;0,AG7&gt;0),VLOOKUP(A7,'Lista Suspensa'!$A$1:$F$90,4,),0)</f>
        <v>48.57</v>
      </c>
      <c r="AJ7" s="788">
        <f>IF(OR(AF7&gt;0,AG7&gt;0),VLOOKUP(A7,'Lista Suspensa'!$A$1:$F$90,5,),0)</f>
        <v>89.53</v>
      </c>
      <c r="AK7" s="789">
        <f>IF(OR(AF7&gt;0,AG7&gt;0),VLOOKUP(A7,'Lista Suspensa'!$A$1:$F$90,6,),0)</f>
        <v>1.4099900000000001</v>
      </c>
      <c r="AL7" s="787"/>
      <c r="AM7" s="787">
        <f t="shared" si="5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6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3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7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8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9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0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1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2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>
        <v>4.1190104166666679E-2</v>
      </c>
      <c r="AG8" s="790">
        <f t="shared" ref="AG8:AG34" si="14">(AF8*(AH8/100))</f>
        <v>4.0547538541666678E-2</v>
      </c>
      <c r="AH8" s="791">
        <f>IF(AF8&gt;0,VLOOKUP(A8,'Lista Suspensa'!$A$1:$F$92,3,),0)</f>
        <v>98.44</v>
      </c>
      <c r="AI8" s="791">
        <f>IF(OR(AF8&gt;0,AG8&gt;0),VLOOKUP(A8,'Lista Suspensa'!$A$1:$F$90,4,),0)</f>
        <v>280.96000000000004</v>
      </c>
      <c r="AJ8" s="791">
        <f>IF(OR(AF8&gt;0,AG8&gt;0),VLOOKUP(A8,'Lista Suspensa'!$A$1:$F$90,5,),0)</f>
        <v>0</v>
      </c>
      <c r="AK8" s="792">
        <f>IF(OR(AF8&gt;0,AG8&gt;0),VLOOKUP(A8,'Lista Suspensa'!$A$1:$F$90,6,),0)</f>
        <v>1.56978</v>
      </c>
      <c r="AL8" s="790"/>
      <c r="AM8" s="790">
        <f t="shared" si="5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6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3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7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8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9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0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1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2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145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>
        <v>4.1190104166666679E-2</v>
      </c>
      <c r="AG9" s="787">
        <f t="shared" si="14"/>
        <v>4.0765846093750016E-2</v>
      </c>
      <c r="AH9" s="788">
        <f>IF(AF9&gt;0,VLOOKUP(A9,'Lista Suspensa'!$A$1:$F$92,3,),0)</f>
        <v>98.97</v>
      </c>
      <c r="AI9" s="788">
        <f>IF(OR(AF9&gt;0,AG9&gt;0),VLOOKUP(A9,'Lista Suspensa'!$A$1:$F$90,4,),0)</f>
        <v>0</v>
      </c>
      <c r="AJ9" s="788">
        <f>IF(OR(AF9&gt;0,AG9&gt;0),VLOOKUP(A9,'Lista Suspensa'!$A$1:$F$90,5,),0)</f>
        <v>100</v>
      </c>
      <c r="AK9" s="789">
        <f>IF(OR(AF9&gt;0,AG9&gt;0),VLOOKUP(A9,'Lista Suspensa'!$A$1:$F$90,6,),0)</f>
        <v>0.64598999999999995</v>
      </c>
      <c r="AL9" s="787"/>
      <c r="AM9" s="787">
        <f t="shared" si="5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6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3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7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8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9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0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1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2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334</v>
      </c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>
        <v>2.4714062500000005E-2</v>
      </c>
      <c r="AG10" s="790">
        <f t="shared" si="14"/>
        <v>2.4466921875000006E-2</v>
      </c>
      <c r="AH10" s="791">
        <f>IF(AF10&gt;0,VLOOKUP(A10,'Lista Suspensa'!$A$1:$F$92,3,),0)</f>
        <v>99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100</v>
      </c>
      <c r="AK10" s="792">
        <f>IF(OR(AF10&gt;0,AG10&gt;0),VLOOKUP(A10,'Lista Suspensa'!$A$1:$F$90,6,),0)</f>
        <v>0.64598999999999995</v>
      </c>
      <c r="AL10" s="790"/>
      <c r="AM10" s="790">
        <f t="shared" si="5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6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3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7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8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9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0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1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2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14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5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6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3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7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8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9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0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1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2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14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5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6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3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7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8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9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0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1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2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14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5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6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3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7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8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9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0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1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2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14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5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6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3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7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8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9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0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1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2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14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5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6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3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7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8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9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0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1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2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14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5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6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3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7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8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9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0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1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2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14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5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6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3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7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8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9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0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1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2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14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5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6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3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7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8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9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0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1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2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14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5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6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3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7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8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9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0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1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2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14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5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6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3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7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8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9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0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1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2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14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5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6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3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7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8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9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0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1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2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14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5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6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3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7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8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9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0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1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2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14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5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6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3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7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8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9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0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1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2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14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5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6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3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7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8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9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0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1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2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14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5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6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3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7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8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9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0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1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2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14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5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6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3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7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8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9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0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1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2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14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5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6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3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7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8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9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0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1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2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14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5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6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3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7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8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9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0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1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2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14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5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6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3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7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8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9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0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1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2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14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5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6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3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7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8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9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0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1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2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14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5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6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3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7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8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9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0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1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2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14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5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6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3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7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8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9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0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1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2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14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5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6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3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7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8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9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0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1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2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14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5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6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3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7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8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9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0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1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2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6.29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12.48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59.32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0.43336000000000002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4" t="s">
        <v>397</v>
      </c>
      <c r="B2" s="825"/>
      <c r="C2" s="825"/>
      <c r="D2" s="825"/>
      <c r="E2" s="825"/>
      <c r="F2" s="826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4" t="s">
        <v>422</v>
      </c>
      <c r="B35" s="825"/>
      <c r="C35" s="825"/>
      <c r="D35" s="825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19" t="s">
        <v>377</v>
      </c>
      <c r="D43" s="820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4" t="s">
        <v>426</v>
      </c>
      <c r="B66" s="835"/>
      <c r="C66" s="835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5" t="s">
        <v>468</v>
      </c>
      <c r="B105" s="816"/>
      <c r="C105" s="816"/>
      <c r="D105" s="424" t="s">
        <v>367</v>
      </c>
    </row>
    <row r="106" spans="1:5" ht="15.75" thickBot="1" x14ac:dyDescent="0.3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topLeftCell="A164"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1" t="s">
        <v>1</v>
      </c>
      <c r="B4" s="80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2" t="s">
        <v>146</v>
      </c>
      <c r="B5" s="80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1" t="s">
        <v>229</v>
      </c>
      <c r="B8" s="806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2" t="s">
        <v>228</v>
      </c>
      <c r="B9" s="806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5" t="s">
        <v>396</v>
      </c>
      <c r="B153" s="816"/>
      <c r="C153" s="816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7"/>
      <c r="B154" s="818"/>
      <c r="C154" s="818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5" t="s">
        <v>1232</v>
      </c>
      <c r="B155" s="816"/>
      <c r="C155" s="816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7"/>
      <c r="B156" s="818"/>
      <c r="C156" s="818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33" t="s">
        <v>1072</v>
      </c>
      <c r="D2" s="934"/>
      <c r="E2" s="934"/>
      <c r="F2" s="935"/>
    </row>
    <row r="3" spans="1:95" ht="15.75" thickBot="1" x14ac:dyDescent="0.3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.75" thickBot="1" x14ac:dyDescent="0.3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.75" thickBot="1" x14ac:dyDescent="0.3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4" t="s">
        <v>422</v>
      </c>
      <c r="B34" s="825"/>
      <c r="C34" s="825"/>
      <c r="D34" s="825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.75" thickBot="1" x14ac:dyDescent="0.3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4" t="s">
        <v>426</v>
      </c>
      <c r="B65" s="835"/>
      <c r="C65" s="835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6.25" thickBot="1" x14ac:dyDescent="0.3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8.5" thickBot="1" x14ac:dyDescent="0.3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8.5" thickBot="1" x14ac:dyDescent="0.3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6.25" thickBot="1" x14ac:dyDescent="0.2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6.25" thickBot="1" x14ac:dyDescent="0.2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8.5" thickBot="1" x14ac:dyDescent="0.2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4.5" thickBot="1" x14ac:dyDescent="0.2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3.75" thickBot="1" x14ac:dyDescent="0.2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.75" thickBot="1" x14ac:dyDescent="0.3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15" t="s">
        <v>468</v>
      </c>
      <c r="B106" s="816"/>
      <c r="C106" s="816"/>
      <c r="D106" s="424" t="s">
        <v>367</v>
      </c>
    </row>
    <row r="107" spans="1:8" ht="15.75" thickBot="1" x14ac:dyDescent="0.3">
      <c r="A107" s="817"/>
      <c r="B107" s="818"/>
      <c r="C107" s="818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55" workbookViewId="0">
      <selection activeCell="F57" sqref="F57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julia guardia</cp:lastModifiedBy>
  <dcterms:created xsi:type="dcterms:W3CDTF">2024-02-07T18:44:46Z</dcterms:created>
  <dcterms:modified xsi:type="dcterms:W3CDTF">2026-08-28T13:59:00Z</dcterms:modified>
</cp:coreProperties>
</file>